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4685" yWindow="-165" windowWidth="14520" windowHeight="14100" tabRatio="912" activeTab="1"/>
  </bookViews>
  <sheets>
    <sheet name="Forside" sheetId="42" r:id="rId1"/>
    <sheet name="Innhold" sheetId="2" r:id="rId2"/>
    <sheet name="Figurer" sheetId="4" r:id="rId3"/>
    <sheet name="Tabell 1.1" sheetId="5" r:id="rId4"/>
    <sheet name="Tabell 1.2" sheetId="23" r:id="rId5"/>
    <sheet name="Tabell 1.3" sheetId="41" r:id="rId6"/>
    <sheet name="Tabell 2a" sheetId="24" r:id="rId7"/>
    <sheet name="Tabell 2b" sheetId="27" r:id="rId8"/>
    <sheet name="Tabell 3a" sheetId="28" r:id="rId9"/>
    <sheet name="Tabell 3b" sheetId="9" r:id="rId10"/>
    <sheet name="Tabell 4" sheetId="38" r:id="rId11"/>
    <sheet name="Tabell 5.1" sheetId="14" r:id="rId12"/>
    <sheet name="Tabell 5.2" sheetId="15" r:id="rId13"/>
    <sheet name="Tabell 5.3" sheetId="39" r:id="rId14"/>
    <sheet name="Tabell 6" sheetId="16" r:id="rId15"/>
    <sheet name="Tabell 7a" sheetId="18" r:id="rId16"/>
    <sheet name="Tabell 7b" sheetId="19" r:id="rId17"/>
    <sheet name="Tabell 8" sheetId="20" r:id="rId18"/>
    <sheet name="Noter og kommentarer" sheetId="21" r:id="rId19"/>
  </sheets>
  <definedNames>
    <definedName name="OLE_LINK1" localSheetId="6">'Tabell 2a'!$CL$20</definedName>
    <definedName name="_xlnm.Print_Area" localSheetId="2">Figurer!$A$3:$J$206</definedName>
    <definedName name="_xlnm.Print_Area" localSheetId="0">Forside!$A$1:$I$54</definedName>
    <definedName name="_xlnm.Print_Area" localSheetId="1">Innhold!$A$1:$C$36</definedName>
    <definedName name="_xlnm.Print_Area" localSheetId="18">'Noter og kommentarer'!$A$3:$E$78</definedName>
    <definedName name="_xlnm.Print_Area" localSheetId="3">'Tabell 1.1'!$A$2:$O$73</definedName>
    <definedName name="_xlnm.Print_Area" localSheetId="4">'Tabell 1.2'!$A$2:$L$77</definedName>
    <definedName name="_xlnm.Print_Area" localSheetId="5">'Tabell 1.3'!$A$2:$H$41</definedName>
    <definedName name="_xlnm.Print_Area" localSheetId="6">'Tabell 2a'!$A$2:$CN$88</definedName>
    <definedName name="_xlnm.Print_Area" localSheetId="7">'Tabell 2b'!$A$2:$AY$88</definedName>
    <definedName name="_xlnm.Print_Area" localSheetId="8">'Tabell 3a'!$A$2:$CN$81</definedName>
    <definedName name="_xlnm.Print_Area" localSheetId="9">'Tabell 3b'!$A$2:$AY$81</definedName>
    <definedName name="_xlnm.Print_Area" localSheetId="10">'Tabell 4'!$A$2:$AT$61</definedName>
    <definedName name="_xlnm.Print_Area" localSheetId="11">'Tabell 5.1'!$A$2:$AT$109</definedName>
    <definedName name="_xlnm.Print_Area" localSheetId="12">'Tabell 5.2'!$A$2:$AT$145</definedName>
    <definedName name="_xlnm.Print_Area" localSheetId="13">'Tabell 5.3'!$A$2:$AT$49</definedName>
    <definedName name="_xlnm.Print_Area" localSheetId="14">'Tabell 6'!$A$2:$AT$97</definedName>
    <definedName name="_xlnm.Print_Area" localSheetId="15">'Tabell 7a'!$A$2:$AN$64</definedName>
    <definedName name="_xlnm.Print_Area" localSheetId="16">'Tabell 7b'!$A$2:$AN$49</definedName>
    <definedName name="_xlnm.Print_Area" localSheetId="17">'Tabell 8'!$A$2:$AK$53</definedName>
    <definedName name="_xlnm.Print_Titles" localSheetId="6">'Tabell 2a'!$A:$A,'Tabell 2a'!$2:$2</definedName>
    <definedName name="_xlnm.Print_Titles" localSheetId="7">'Tabell 2b'!$A:$A</definedName>
    <definedName name="_xlnm.Print_Titles" localSheetId="8">'Tabell 3a'!$A:$A,'Tabell 3a'!$4:$4</definedName>
    <definedName name="_xlnm.Print_Titles" localSheetId="9">'Tabell 3b'!$A:$A,'Tabell 3b'!$2:$4</definedName>
    <definedName name="_xlnm.Print_Titles" localSheetId="10">'Tabell 4'!$A:$A,'Tabell 4'!$2:$3</definedName>
    <definedName name="_xlnm.Print_Titles" localSheetId="11">'Tabell 5.1'!$A:$A,'Tabell 5.1'!$2:$9</definedName>
    <definedName name="_xlnm.Print_Titles" localSheetId="12">'Tabell 5.2'!$A:$A,'Tabell 5.2'!$2:$9</definedName>
    <definedName name="_xlnm.Print_Titles" localSheetId="13">'Tabell 5.3'!$A:$A</definedName>
    <definedName name="_xlnm.Print_Titles" localSheetId="14">'Tabell 6'!$A:$A</definedName>
    <definedName name="_xlnm.Print_Titles" localSheetId="15">'Tabell 7a'!$A:$A</definedName>
    <definedName name="_xlnm.Print_Titles" localSheetId="16">'Tabell 7b'!$A:$A</definedName>
    <definedName name="_xlnm.Print_Titles" localSheetId="17">'Tabell 8'!$A:$A</definedName>
  </definedNames>
  <calcPr calcId="125725" iterateDelta="252"/>
</workbook>
</file>

<file path=xl/calcChain.xml><?xml version="1.0" encoding="utf-8"?>
<calcChain xmlns="http://schemas.openxmlformats.org/spreadsheetml/2006/main">
  <c r="D23" i="24"/>
  <c r="D62"/>
  <c r="AB52" i="18" l="1"/>
  <c r="AB46"/>
  <c r="AB41"/>
  <c r="AB78" i="16"/>
  <c r="AB77"/>
  <c r="AB21"/>
  <c r="AB39" i="39"/>
  <c r="AB130" i="15"/>
  <c r="AB124"/>
  <c r="AB122"/>
  <c r="AB45" i="38"/>
  <c r="AB29"/>
  <c r="AB21"/>
  <c r="AB20"/>
  <c r="AB13"/>
  <c r="AB12"/>
  <c r="BP57" i="28"/>
  <c r="BP54"/>
  <c r="AH45" i="39" l="1"/>
  <c r="AK34" i="9"/>
  <c r="AJ34"/>
  <c r="AK32"/>
  <c r="AJ32"/>
  <c r="AK24"/>
  <c r="AJ24"/>
  <c r="AK22"/>
  <c r="AJ22"/>
  <c r="AK14"/>
  <c r="AJ14"/>
  <c r="AK15" i="27"/>
  <c r="AJ15"/>
  <c r="J22" i="18" l="1"/>
  <c r="J35" i="16"/>
  <c r="J16"/>
  <c r="J18"/>
  <c r="J45" i="38"/>
  <c r="L34" i="9"/>
  <c r="L32"/>
  <c r="L24"/>
  <c r="L22"/>
  <c r="L15"/>
  <c r="T32" i="28"/>
  <c r="T15"/>
  <c r="T13"/>
  <c r="L82" i="27"/>
  <c r="L80"/>
  <c r="L72"/>
  <c r="L70"/>
  <c r="L43"/>
  <c r="L41"/>
  <c r="L33"/>
  <c r="L31"/>
  <c r="L16"/>
  <c r="AH59" i="18" l="1"/>
  <c r="AH21"/>
  <c r="AK21" i="15"/>
  <c r="AK75" i="14"/>
  <c r="AK72"/>
  <c r="AK29"/>
  <c r="AN35" i="9"/>
  <c r="AN34"/>
  <c r="AN32"/>
  <c r="AN24"/>
  <c r="AN22"/>
  <c r="AN15"/>
  <c r="AN14"/>
  <c r="AN13"/>
  <c r="BX42" i="28"/>
  <c r="BX61"/>
  <c r="BX80"/>
  <c r="BX32"/>
  <c r="BX25"/>
  <c r="BX22"/>
  <c r="BX14"/>
  <c r="BX13"/>
  <c r="AN82" i="27"/>
  <c r="AN80"/>
  <c r="AN72"/>
  <c r="AN70"/>
  <c r="AN55"/>
  <c r="AN54"/>
  <c r="AN43"/>
  <c r="AN41"/>
  <c r="AN33"/>
  <c r="AN31"/>
  <c r="AN16"/>
  <c r="AN15"/>
  <c r="AN14"/>
  <c r="BX73" i="24"/>
  <c r="BX34"/>
  <c r="AN57" l="1"/>
  <c r="D37" i="18" l="1"/>
  <c r="D20"/>
  <c r="D19"/>
  <c r="D15"/>
  <c r="D70" i="16"/>
  <c r="D106" i="15"/>
  <c r="D104"/>
  <c r="D101"/>
  <c r="D98"/>
  <c r="D96"/>
  <c r="D53"/>
  <c r="D96" i="14"/>
  <c r="D94"/>
  <c r="D91"/>
  <c r="D88"/>
  <c r="D84"/>
  <c r="D83"/>
  <c r="D82"/>
  <c r="D80"/>
  <c r="D79"/>
  <c r="D74"/>
  <c r="D76"/>
  <c r="D25" i="38"/>
  <c r="D22" i="9"/>
  <c r="D24"/>
  <c r="H36" i="28"/>
  <c r="H51"/>
  <c r="AE108" i="14" l="1"/>
  <c r="AE41" i="38"/>
  <c r="AE38"/>
  <c r="AF35" i="9"/>
  <c r="AF23"/>
  <c r="AF22"/>
  <c r="AF14"/>
  <c r="AF13"/>
  <c r="AF32" i="27"/>
  <c r="AF31"/>
  <c r="AF15"/>
  <c r="AF14"/>
  <c r="S52" i="16" l="1"/>
  <c r="S140" i="15"/>
  <c r="S135"/>
  <c r="T54" i="9"/>
  <c r="V47" i="39"/>
  <c r="V39"/>
  <c r="V106" i="15"/>
  <c r="V104"/>
  <c r="V101"/>
  <c r="V98"/>
  <c r="V97"/>
  <c r="V96"/>
  <c r="V94"/>
  <c r="V93"/>
  <c r="V92"/>
  <c r="V91"/>
  <c r="V86"/>
  <c r="V85"/>
  <c r="V84"/>
  <c r="V21"/>
  <c r="V13"/>
  <c r="V58" i="38"/>
  <c r="V52"/>
  <c r="V51"/>
  <c r="V32"/>
  <c r="X50" i="9"/>
  <c r="X33"/>
  <c r="X32"/>
  <c r="X23"/>
  <c r="X22"/>
  <c r="X81" i="27"/>
  <c r="X80"/>
  <c r="X71"/>
  <c r="X70"/>
  <c r="AV64" i="24"/>
  <c r="AV65"/>
  <c r="AV74"/>
  <c r="AV75"/>
  <c r="Y57" i="16" l="1"/>
  <c r="Y15"/>
  <c r="Y93" i="15"/>
  <c r="AB35" i="9"/>
  <c r="AB34"/>
  <c r="AB33"/>
  <c r="AB32"/>
  <c r="AB24"/>
  <c r="AB23"/>
  <c r="AB22"/>
  <c r="AB21"/>
  <c r="AB20"/>
  <c r="AB19"/>
  <c r="AB15"/>
  <c r="AB14"/>
  <c r="AB13"/>
  <c r="BL50" i="28"/>
  <c r="BL32"/>
  <c r="BL22"/>
  <c r="BL19"/>
  <c r="BL15"/>
  <c r="BL14"/>
  <c r="BL13"/>
  <c r="AB82" i="27"/>
  <c r="AB81"/>
  <c r="AB80"/>
  <c r="AB72"/>
  <c r="AB71"/>
  <c r="AB70"/>
  <c r="AB55"/>
  <c r="AB54"/>
  <c r="AB43"/>
  <c r="AB42"/>
  <c r="AB41"/>
  <c r="AB33"/>
  <c r="AB32"/>
  <c r="AB31"/>
  <c r="AB30"/>
  <c r="AB29"/>
  <c r="AB28"/>
  <c r="AB16"/>
  <c r="AB15"/>
  <c r="AB14"/>
  <c r="AN93" i="15" l="1"/>
  <c r="AN48" i="14"/>
  <c r="AU45" i="9"/>
  <c r="AT45"/>
  <c r="AR34"/>
  <c r="AR32"/>
  <c r="AR24"/>
  <c r="AR22"/>
  <c r="AR15"/>
  <c r="AR14"/>
  <c r="AR13"/>
  <c r="CB38" i="28"/>
  <c r="CB61"/>
  <c r="CB25"/>
  <c r="CB32"/>
  <c r="CB22"/>
  <c r="CB14"/>
  <c r="CB13"/>
  <c r="AR82" i="27"/>
  <c r="AR80"/>
  <c r="AR72"/>
  <c r="AR70"/>
  <c r="AR55"/>
  <c r="AR54"/>
  <c r="AR43"/>
  <c r="AR41"/>
  <c r="AR33"/>
  <c r="AR31"/>
  <c r="AR16"/>
  <c r="AR15"/>
  <c r="AR14"/>
  <c r="CB73" i="24"/>
  <c r="CB34"/>
  <c r="M50" i="18"/>
  <c r="M49"/>
  <c r="M48"/>
  <c r="M77" i="16"/>
  <c r="M25"/>
  <c r="M58" i="38"/>
  <c r="M57"/>
  <c r="M56"/>
  <c r="M27"/>
  <c r="P34" i="9"/>
  <c r="P32"/>
  <c r="P15"/>
  <c r="P14"/>
  <c r="P13"/>
  <c r="P22"/>
  <c r="P24"/>
  <c r="P82" i="27"/>
  <c r="P81"/>
  <c r="P80"/>
  <c r="P72"/>
  <c r="P71"/>
  <c r="P70"/>
  <c r="P55"/>
  <c r="P43"/>
  <c r="P41"/>
  <c r="P33"/>
  <c r="P31"/>
  <c r="P16"/>
  <c r="P14"/>
  <c r="P58" i="15"/>
  <c r="P56"/>
  <c r="P50"/>
  <c r="P58" i="38"/>
  <c r="P57"/>
  <c r="P56"/>
  <c r="AJ14" i="28"/>
  <c r="AJ23" i="24"/>
  <c r="AJ15"/>
  <c r="AS45" i="9" l="1"/>
  <c r="G34" i="18"/>
  <c r="G22"/>
  <c r="G38" i="16"/>
  <c r="G19"/>
  <c r="G18"/>
  <c r="G17"/>
  <c r="G16"/>
  <c r="G33" i="39"/>
  <c r="G25"/>
  <c r="G123" i="15"/>
  <c r="G97"/>
  <c r="G85"/>
  <c r="G13"/>
  <c r="G30" i="14"/>
  <c r="H35" i="9"/>
  <c r="H34"/>
  <c r="H32"/>
  <c r="H24"/>
  <c r="H22"/>
  <c r="H20"/>
  <c r="H19"/>
  <c r="H15"/>
  <c r="H14"/>
  <c r="H13"/>
  <c r="L80" i="28"/>
  <c r="L32"/>
  <c r="L15"/>
  <c r="L14"/>
  <c r="L13"/>
  <c r="H82" i="27"/>
  <c r="H80"/>
  <c r="H72"/>
  <c r="H70"/>
  <c r="H55"/>
  <c r="H54"/>
  <c r="H33"/>
  <c r="H31"/>
  <c r="H16"/>
  <c r="H15"/>
  <c r="H14"/>
  <c r="L55" i="24"/>
  <c r="L54"/>
  <c r="L23"/>
  <c r="L22"/>
  <c r="L17"/>
  <c r="L16"/>
  <c r="L14"/>
  <c r="AZ59" l="1"/>
  <c r="AZ58"/>
  <c r="AZ50"/>
  <c r="AZ52"/>
  <c r="AZ51"/>
  <c r="AZ12"/>
  <c r="AZ11"/>
  <c r="AZ10"/>
  <c r="AZ20"/>
  <c r="AZ19"/>
  <c r="AR53" i="16" l="1"/>
  <c r="AP58" i="38"/>
  <c r="AO58"/>
  <c r="AP57"/>
  <c r="AO57"/>
  <c r="AP56"/>
  <c r="AO56"/>
  <c r="AP55"/>
  <c r="AO55"/>
  <c r="AP54"/>
  <c r="AO54"/>
  <c r="AP53"/>
  <c r="AO53"/>
  <c r="AP52"/>
  <c r="AO52"/>
  <c r="AP51"/>
  <c r="AO51"/>
  <c r="AP50"/>
  <c r="AO50"/>
  <c r="AP49"/>
  <c r="AO49"/>
  <c r="AU69" i="9"/>
  <c r="AX69" s="1"/>
  <c r="AT69"/>
  <c r="AW69" s="1"/>
  <c r="AY69" s="1"/>
  <c r="AU50"/>
  <c r="Y50" s="1"/>
  <c r="AT50"/>
  <c r="AU34"/>
  <c r="M34" s="1"/>
  <c r="AT34"/>
  <c r="AW34" s="1"/>
  <c r="AU33"/>
  <c r="Y33" s="1"/>
  <c r="AT33"/>
  <c r="AW33" s="1"/>
  <c r="AU32"/>
  <c r="M32" s="1"/>
  <c r="AT32"/>
  <c r="AU31"/>
  <c r="AX31" s="1"/>
  <c r="AT31"/>
  <c r="AW31" s="1"/>
  <c r="AY31" s="1"/>
  <c r="AU30"/>
  <c r="AX30" s="1"/>
  <c r="AT30"/>
  <c r="AW30" s="1"/>
  <c r="AY30" s="1"/>
  <c r="AU29"/>
  <c r="AT29"/>
  <c r="AV29" s="1"/>
  <c r="AU24"/>
  <c r="M24" s="1"/>
  <c r="AT24"/>
  <c r="AW24" s="1"/>
  <c r="AU23"/>
  <c r="AT23"/>
  <c r="AU22"/>
  <c r="M22" s="1"/>
  <c r="AT22"/>
  <c r="AU21"/>
  <c r="AT21"/>
  <c r="AW21" s="1"/>
  <c r="AU20"/>
  <c r="AC20" s="1"/>
  <c r="AT20"/>
  <c r="AW20" s="1"/>
  <c r="AU19"/>
  <c r="AT19"/>
  <c r="AU15"/>
  <c r="AT15"/>
  <c r="AU14"/>
  <c r="AT14"/>
  <c r="AU13"/>
  <c r="AT13"/>
  <c r="CM72" i="28"/>
  <c r="CL72"/>
  <c r="CN72" s="1"/>
  <c r="CM68"/>
  <c r="CL68"/>
  <c r="CN68" s="1"/>
  <c r="CM53"/>
  <c r="CL53"/>
  <c r="CN53" s="1"/>
  <c r="CM50"/>
  <c r="BM50" s="1"/>
  <c r="CL50"/>
  <c r="CM49"/>
  <c r="CL49"/>
  <c r="CN49" s="1"/>
  <c r="CM38"/>
  <c r="CC38" s="1"/>
  <c r="CL38"/>
  <c r="CN38" s="1"/>
  <c r="CM32"/>
  <c r="CL32"/>
  <c r="CM29"/>
  <c r="CL29"/>
  <c r="CM22"/>
  <c r="BY22" s="1"/>
  <c r="CL22"/>
  <c r="CM19"/>
  <c r="BM19" s="1"/>
  <c r="CL19"/>
  <c r="CM15"/>
  <c r="CL15"/>
  <c r="CM14"/>
  <c r="BY14" s="1"/>
  <c r="CL14"/>
  <c r="CM13"/>
  <c r="CL13"/>
  <c r="AU82" i="27"/>
  <c r="M82" s="1"/>
  <c r="AT82"/>
  <c r="AU81"/>
  <c r="AT81"/>
  <c r="AW81" s="1"/>
  <c r="AU80"/>
  <c r="M80" s="1"/>
  <c r="AT80"/>
  <c r="AU79"/>
  <c r="AX79" s="1"/>
  <c r="AT79"/>
  <c r="AV79" s="1"/>
  <c r="AU78"/>
  <c r="AX78" s="1"/>
  <c r="AT78"/>
  <c r="AV78" s="1"/>
  <c r="AU77"/>
  <c r="AT77"/>
  <c r="AV77" s="1"/>
  <c r="AU72"/>
  <c r="M72" s="1"/>
  <c r="AT72"/>
  <c r="AW72" s="1"/>
  <c r="AU71"/>
  <c r="AT71"/>
  <c r="AW71" s="1"/>
  <c r="AU70"/>
  <c r="M70" s="1"/>
  <c r="AT70"/>
  <c r="AU69"/>
  <c r="AX69" s="1"/>
  <c r="AT69"/>
  <c r="AW69" s="1"/>
  <c r="AY69" s="1"/>
  <c r="AU68"/>
  <c r="AX68" s="1"/>
  <c r="AT68"/>
  <c r="AW68" s="1"/>
  <c r="AY68" s="1"/>
  <c r="AU67"/>
  <c r="AT67"/>
  <c r="AV67" s="1"/>
  <c r="AU57"/>
  <c r="AT57"/>
  <c r="AV57" s="1"/>
  <c r="AU56"/>
  <c r="AT56"/>
  <c r="AV56" s="1"/>
  <c r="AU55"/>
  <c r="AO55" s="1"/>
  <c r="AT55"/>
  <c r="AU54"/>
  <c r="AT54"/>
  <c r="AU43"/>
  <c r="AT43"/>
  <c r="AW43" s="1"/>
  <c r="AU42"/>
  <c r="AC42" s="1"/>
  <c r="AT42"/>
  <c r="AU41"/>
  <c r="M41" s="1"/>
  <c r="AT41"/>
  <c r="AU40"/>
  <c r="AX40" s="1"/>
  <c r="AT40"/>
  <c r="AV40" s="1"/>
  <c r="AU39"/>
  <c r="AX39" s="1"/>
  <c r="AT39"/>
  <c r="AW39" s="1"/>
  <c r="AY39" s="1"/>
  <c r="AU38"/>
  <c r="AT38"/>
  <c r="AV38" s="1"/>
  <c r="AU33"/>
  <c r="AT33"/>
  <c r="AU32"/>
  <c r="AG32" s="1"/>
  <c r="AT32"/>
  <c r="AU31"/>
  <c r="M31" s="1"/>
  <c r="AT31"/>
  <c r="AU30"/>
  <c r="AT30"/>
  <c r="AW30" s="1"/>
  <c r="AU29"/>
  <c r="AT29"/>
  <c r="AW29" s="1"/>
  <c r="AU28"/>
  <c r="AC28" s="1"/>
  <c r="AT28"/>
  <c r="AU18"/>
  <c r="AT18"/>
  <c r="AV18" s="1"/>
  <c r="AU17"/>
  <c r="AT17"/>
  <c r="AV17" s="1"/>
  <c r="AU16"/>
  <c r="AT16"/>
  <c r="AU15"/>
  <c r="AT15"/>
  <c r="AU14"/>
  <c r="AT14"/>
  <c r="AX42"/>
  <c r="AW42"/>
  <c r="AX33"/>
  <c r="AG36" i="20"/>
  <c r="AD36"/>
  <c r="AA36"/>
  <c r="X36"/>
  <c r="U36"/>
  <c r="R36"/>
  <c r="O36"/>
  <c r="AG17"/>
  <c r="AD17"/>
  <c r="AA17"/>
  <c r="X17"/>
  <c r="U17"/>
  <c r="R17"/>
  <c r="O17"/>
  <c r="C36"/>
  <c r="C17"/>
  <c r="AO15" i="9" l="1"/>
  <c r="M15"/>
  <c r="AO16" i="27"/>
  <c r="M16"/>
  <c r="AO33"/>
  <c r="M33"/>
  <c r="AO43"/>
  <c r="M43"/>
  <c r="BY13" i="28"/>
  <c r="U13"/>
  <c r="BM15"/>
  <c r="U15"/>
  <c r="BY32"/>
  <c r="U32"/>
  <c r="AG13" i="9"/>
  <c r="AO13"/>
  <c r="E22"/>
  <c r="AO22"/>
  <c r="AC34"/>
  <c r="AO34"/>
  <c r="E24"/>
  <c r="AO24"/>
  <c r="Y32"/>
  <c r="AO32"/>
  <c r="AG14"/>
  <c r="AO14"/>
  <c r="AG14" i="27"/>
  <c r="AO14"/>
  <c r="AG31"/>
  <c r="AO31"/>
  <c r="Y70"/>
  <c r="AO70"/>
  <c r="AC72"/>
  <c r="AO72"/>
  <c r="AC82"/>
  <c r="AO82"/>
  <c r="AC41"/>
  <c r="AO41"/>
  <c r="Y80"/>
  <c r="AO80"/>
  <c r="AG15"/>
  <c r="AO15"/>
  <c r="AC54"/>
  <c r="AO54"/>
  <c r="AW32" i="9"/>
  <c r="Y22"/>
  <c r="AG22"/>
  <c r="Y23"/>
  <c r="AG23"/>
  <c r="AC71" i="27"/>
  <c r="Y71"/>
  <c r="AC81"/>
  <c r="Y81"/>
  <c r="AS15" i="9"/>
  <c r="AC15"/>
  <c r="AS22"/>
  <c r="AC22"/>
  <c r="AS13"/>
  <c r="AC13"/>
  <c r="AS24"/>
  <c r="AC24"/>
  <c r="AS32"/>
  <c r="AC32"/>
  <c r="AS14"/>
  <c r="AC14"/>
  <c r="I19"/>
  <c r="AC19"/>
  <c r="AX21"/>
  <c r="AY21" s="1"/>
  <c r="AC21"/>
  <c r="AX23"/>
  <c r="AC23"/>
  <c r="AX33"/>
  <c r="AY33" s="1"/>
  <c r="AC33"/>
  <c r="CC14" i="28"/>
  <c r="BM14"/>
  <c r="CC13"/>
  <c r="BM13"/>
  <c r="CC22"/>
  <c r="BM22"/>
  <c r="CC32"/>
  <c r="BM32"/>
  <c r="AS14" i="27"/>
  <c r="AC14"/>
  <c r="AS16"/>
  <c r="AC16"/>
  <c r="AX29"/>
  <c r="AY29" s="1"/>
  <c r="AC29"/>
  <c r="AS31"/>
  <c r="AC31"/>
  <c r="AS33"/>
  <c r="AC33"/>
  <c r="AS43"/>
  <c r="AC43"/>
  <c r="AS55"/>
  <c r="AC55"/>
  <c r="AS70"/>
  <c r="AC70"/>
  <c r="AS80"/>
  <c r="AC80"/>
  <c r="AS15"/>
  <c r="AC15"/>
  <c r="AX30"/>
  <c r="AY30" s="1"/>
  <c r="AC30"/>
  <c r="AX32"/>
  <c r="AC32"/>
  <c r="AX34" i="9"/>
  <c r="AY34" s="1"/>
  <c r="AS34"/>
  <c r="AV13"/>
  <c r="AV15"/>
  <c r="AV22"/>
  <c r="AV32"/>
  <c r="Q41" i="27"/>
  <c r="AS41"/>
  <c r="Q72"/>
  <c r="AS72"/>
  <c r="AV14"/>
  <c r="AV31"/>
  <c r="AV33"/>
  <c r="AV41"/>
  <c r="AV55"/>
  <c r="AV70"/>
  <c r="AV80"/>
  <c r="AV32"/>
  <c r="AV42"/>
  <c r="AV54"/>
  <c r="Q82"/>
  <c r="AS82"/>
  <c r="I54"/>
  <c r="AS54"/>
  <c r="AV16"/>
  <c r="AV82"/>
  <c r="AW22" i="9"/>
  <c r="AW13"/>
  <c r="AW15"/>
  <c r="AV14"/>
  <c r="AV19"/>
  <c r="AV23"/>
  <c r="AV50"/>
  <c r="AV69"/>
  <c r="I14"/>
  <c r="Q14"/>
  <c r="I13"/>
  <c r="Q13"/>
  <c r="I15"/>
  <c r="Q15"/>
  <c r="I22"/>
  <c r="Q22"/>
  <c r="I24"/>
  <c r="Q24"/>
  <c r="I32"/>
  <c r="Q32"/>
  <c r="I34"/>
  <c r="Q34"/>
  <c r="AX19"/>
  <c r="AX29"/>
  <c r="AX71" i="27"/>
  <c r="AY71" s="1"/>
  <c r="Q71"/>
  <c r="AX81"/>
  <c r="AY81" s="1"/>
  <c r="Q81"/>
  <c r="AW33"/>
  <c r="AY33" s="1"/>
  <c r="I14"/>
  <c r="Q14"/>
  <c r="I16"/>
  <c r="Q16"/>
  <c r="I31"/>
  <c r="Q31"/>
  <c r="I33"/>
  <c r="Q33"/>
  <c r="AX43"/>
  <c r="AY43" s="1"/>
  <c r="Q43"/>
  <c r="I55"/>
  <c r="Q55"/>
  <c r="I70"/>
  <c r="Q70"/>
  <c r="I80"/>
  <c r="Q80"/>
  <c r="AV24" i="9"/>
  <c r="AX24"/>
  <c r="AY24" s="1"/>
  <c r="AX22"/>
  <c r="AV20"/>
  <c r="AX20"/>
  <c r="AY20" s="1"/>
  <c r="I20"/>
  <c r="M14" i="28"/>
  <c r="AK14"/>
  <c r="AX72" i="27"/>
  <c r="AY72" s="1"/>
  <c r="I72"/>
  <c r="AX82"/>
  <c r="I82"/>
  <c r="AW32"/>
  <c r="AW40"/>
  <c r="AY40" s="1"/>
  <c r="AV15"/>
  <c r="I15"/>
  <c r="AV72"/>
  <c r="AV29"/>
  <c r="AV68"/>
  <c r="AX13" i="9"/>
  <c r="M13" i="28"/>
  <c r="AX15" i="9"/>
  <c r="M15" i="28"/>
  <c r="AX32" i="9"/>
  <c r="M32" i="28"/>
  <c r="AW14" i="9"/>
  <c r="AW19"/>
  <c r="AW29"/>
  <c r="AY29" s="1"/>
  <c r="AW50"/>
  <c r="AV30"/>
  <c r="AV34"/>
  <c r="AV21"/>
  <c r="AV33"/>
  <c r="AW23"/>
  <c r="AV31"/>
  <c r="AV28" i="27"/>
  <c r="AV30"/>
  <c r="AV69"/>
  <c r="AV81"/>
  <c r="AW79"/>
  <c r="AY79" s="1"/>
  <c r="AW82"/>
  <c r="AV71"/>
  <c r="AW78"/>
  <c r="AY78" s="1"/>
  <c r="AY42"/>
  <c r="AV39"/>
  <c r="AV43"/>
  <c r="CN29" i="28"/>
  <c r="CN14"/>
  <c r="CN50"/>
  <c r="CN22"/>
  <c r="CN13"/>
  <c r="CN19"/>
  <c r="AX14" i="9"/>
  <c r="AX50"/>
  <c r="CN15" i="28"/>
  <c r="CN32"/>
  <c r="AJ13" i="20"/>
  <c r="AI13"/>
  <c r="AH13"/>
  <c r="AE13"/>
  <c r="AB13"/>
  <c r="Y13"/>
  <c r="V13"/>
  <c r="S13"/>
  <c r="P13"/>
  <c r="G13"/>
  <c r="AJ12"/>
  <c r="AI12"/>
  <c r="AH12"/>
  <c r="AE12"/>
  <c r="AB12"/>
  <c r="Y12"/>
  <c r="V12"/>
  <c r="P12"/>
  <c r="M12"/>
  <c r="G12"/>
  <c r="D12"/>
  <c r="S11"/>
  <c r="S10"/>
  <c r="D80" i="27"/>
  <c r="D41"/>
  <c r="D31"/>
  <c r="I43"/>
  <c r="H43"/>
  <c r="I41"/>
  <c r="H41"/>
  <c r="E43"/>
  <c r="D43"/>
  <c r="E16"/>
  <c r="D16"/>
  <c r="E14"/>
  <c r="D14"/>
  <c r="E31"/>
  <c r="E33"/>
  <c r="D33"/>
  <c r="E41"/>
  <c r="E55"/>
  <c r="D55"/>
  <c r="E54"/>
  <c r="D54"/>
  <c r="E70"/>
  <c r="D70"/>
  <c r="E72"/>
  <c r="D72"/>
  <c r="E82"/>
  <c r="D82"/>
  <c r="CB24" i="24"/>
  <c r="CB23"/>
  <c r="CB22"/>
  <c r="CB15"/>
  <c r="CB14"/>
  <c r="BX15"/>
  <c r="BX14"/>
  <c r="BX24"/>
  <c r="BX23"/>
  <c r="BX31"/>
  <c r="BX41"/>
  <c r="BX54"/>
  <c r="BX70"/>
  <c r="BX80"/>
  <c r="BL54"/>
  <c r="BL41"/>
  <c r="BL31"/>
  <c r="BL28"/>
  <c r="BL17"/>
  <c r="BL16"/>
  <c r="BL15"/>
  <c r="BL14"/>
  <c r="AR22"/>
  <c r="AN51"/>
  <c r="AF54"/>
  <c r="AB24"/>
  <c r="AB23"/>
  <c r="T16"/>
  <c r="T14"/>
  <c r="T31"/>
  <c r="T41"/>
  <c r="T54"/>
  <c r="T80"/>
  <c r="T70"/>
  <c r="CM63"/>
  <c r="CL63"/>
  <c r="AW63" i="27" s="1"/>
  <c r="CM62" i="24"/>
  <c r="CL62"/>
  <c r="AW62" i="27" s="1"/>
  <c r="CM61" i="24"/>
  <c r="M61" s="1"/>
  <c r="CL61"/>
  <c r="AW61" i="27" s="1"/>
  <c r="BX62" i="24"/>
  <c r="AB62"/>
  <c r="L62"/>
  <c r="L61"/>
  <c r="CJ63"/>
  <c r="CJ62"/>
  <c r="CJ24"/>
  <c r="CJ23"/>
  <c r="CM80"/>
  <c r="CL80"/>
  <c r="CM77"/>
  <c r="AX77" i="27" s="1"/>
  <c r="CL77" i="24"/>
  <c r="CM70"/>
  <c r="CL70"/>
  <c r="CM67"/>
  <c r="AX67" i="27" s="1"/>
  <c r="CL67" i="24"/>
  <c r="AW67" i="27" s="1"/>
  <c r="AY67" s="1"/>
  <c r="CM56" i="24"/>
  <c r="AX56" i="27" s="1"/>
  <c r="CL56" i="24"/>
  <c r="AW56" i="27" s="1"/>
  <c r="CM55" i="24"/>
  <c r="CL55"/>
  <c r="AW55" i="27" s="1"/>
  <c r="CM54" i="24"/>
  <c r="M54" s="1"/>
  <c r="CL54"/>
  <c r="AW54" i="27" s="1"/>
  <c r="CM41" i="24"/>
  <c r="BY41" s="1"/>
  <c r="CL41"/>
  <c r="AW41" i="27" s="1"/>
  <c r="CM38" i="24"/>
  <c r="AX38" i="27" s="1"/>
  <c r="CL38" i="24"/>
  <c r="CM31"/>
  <c r="BM31" s="1"/>
  <c r="CL31"/>
  <c r="AW31" i="27" s="1"/>
  <c r="CM28" i="24"/>
  <c r="CL28"/>
  <c r="AW28" i="27" s="1"/>
  <c r="CM24" i="24"/>
  <c r="CK24" s="1"/>
  <c r="CL24"/>
  <c r="AW24" i="27" s="1"/>
  <c r="CM23" i="24"/>
  <c r="CL23"/>
  <c r="AW23" i="27" s="1"/>
  <c r="CM22" i="24"/>
  <c r="M22" s="1"/>
  <c r="CL22"/>
  <c r="AW22" i="27" s="1"/>
  <c r="CM17" i="24"/>
  <c r="M17" s="1"/>
  <c r="CL17"/>
  <c r="AW17" i="27" s="1"/>
  <c r="CM16" i="24"/>
  <c r="M16" s="1"/>
  <c r="CL16"/>
  <c r="AW16" i="27" s="1"/>
  <c r="CM15" i="24"/>
  <c r="AK15" s="1"/>
  <c r="CL15"/>
  <c r="AW15" i="27" s="1"/>
  <c r="CM14" i="24"/>
  <c r="M14" s="1"/>
  <c r="CL14"/>
  <c r="AW14" i="27" s="1"/>
  <c r="CL18" i="24"/>
  <c r="AW18" i="27" s="1"/>
  <c r="CL19" i="24"/>
  <c r="AW19" i="27" s="1"/>
  <c r="CL20" i="24"/>
  <c r="AW20" i="27" s="1"/>
  <c r="CL21" i="24"/>
  <c r="AW21" i="27" s="1"/>
  <c r="CL25" i="24"/>
  <c r="CL26"/>
  <c r="CL27"/>
  <c r="AU18" i="9"/>
  <c r="BY62" i="24" l="1"/>
  <c r="E62"/>
  <c r="AK23"/>
  <c r="E23"/>
  <c r="AY32" i="9"/>
  <c r="AY19"/>
  <c r="AY23"/>
  <c r="AY32" i="27"/>
  <c r="AY82"/>
  <c r="AY15" i="9"/>
  <c r="AY22"/>
  <c r="AY13"/>
  <c r="AY50"/>
  <c r="AY14"/>
  <c r="AX55" i="27"/>
  <c r="AY55" s="1"/>
  <c r="M55" i="24"/>
  <c r="AX23" i="27"/>
  <c r="AY23" s="1"/>
  <c r="M23" i="24"/>
  <c r="CN16"/>
  <c r="CN77"/>
  <c r="AW77" i="27"/>
  <c r="AY77" s="1"/>
  <c r="CN22" i="24"/>
  <c r="AX16" i="27"/>
  <c r="AY16" s="1"/>
  <c r="CC14" i="24"/>
  <c r="AX14" i="27"/>
  <c r="AY14" s="1"/>
  <c r="BY70" i="24"/>
  <c r="AX70" i="27"/>
  <c r="U80" i="24"/>
  <c r="AX80" i="27"/>
  <c r="CC23" i="24"/>
  <c r="AX31" i="27"/>
  <c r="AY31" s="1"/>
  <c r="CN28" i="24"/>
  <c r="AX28" i="27"/>
  <c r="AY28" s="1"/>
  <c r="BM54" i="24"/>
  <c r="AX54" i="27"/>
  <c r="AY54" s="1"/>
  <c r="CN70" i="24"/>
  <c r="AW70" i="27"/>
  <c r="CN80" i="24"/>
  <c r="AW80" i="27"/>
  <c r="CN23" i="24"/>
  <c r="BM28"/>
  <c r="AX41" i="27"/>
  <c r="AY41" s="1"/>
  <c r="BM15" i="24"/>
  <c r="AX15" i="27"/>
  <c r="AY15" s="1"/>
  <c r="BM17" i="24"/>
  <c r="AX17" i="27"/>
  <c r="AY17" s="1"/>
  <c r="CN38" i="24"/>
  <c r="AW38" i="27"/>
  <c r="AY38" s="1"/>
  <c r="AY56"/>
  <c r="CN67" i="24"/>
  <c r="AK12" i="20"/>
  <c r="AK13"/>
  <c r="AX61" i="27"/>
  <c r="AY61" s="1"/>
  <c r="CN24" i="24"/>
  <c r="CN31"/>
  <c r="CN55"/>
  <c r="CN61"/>
  <c r="U31"/>
  <c r="BY80"/>
  <c r="BY24"/>
  <c r="AX22" i="27"/>
  <c r="AY22" s="1"/>
  <c r="AX63"/>
  <c r="AY63" s="1"/>
  <c r="BM41" i="24"/>
  <c r="U70"/>
  <c r="BY15"/>
  <c r="AX24" i="27"/>
  <c r="AY24" s="1"/>
  <c r="AC24" i="24"/>
  <c r="BY31"/>
  <c r="CN15"/>
  <c r="CC15"/>
  <c r="U54"/>
  <c r="U16"/>
  <c r="BM14"/>
  <c r="AC62"/>
  <c r="BM16"/>
  <c r="BY54"/>
  <c r="CN14"/>
  <c r="CN54"/>
  <c r="CN56"/>
  <c r="CK23"/>
  <c r="CK62"/>
  <c r="CN62"/>
  <c r="CN17"/>
  <c r="CN41"/>
  <c r="U41"/>
  <c r="U14"/>
  <c r="AC23"/>
  <c r="AG54"/>
  <c r="AS22"/>
  <c r="BY23"/>
  <c r="BY14"/>
  <c r="CC22"/>
  <c r="CC24"/>
  <c r="AX62" i="27"/>
  <c r="AY62" s="1"/>
  <c r="E80"/>
  <c r="CN63" i="24"/>
  <c r="CK63"/>
  <c r="M62"/>
  <c r="CM25" i="28"/>
  <c r="CL25"/>
  <c r="CN25" s="1"/>
  <c r="CC25" l="1"/>
  <c r="BY25"/>
  <c r="AY70" i="27"/>
  <c r="AY80"/>
  <c r="G20" i="16"/>
  <c r="Y108" i="14"/>
  <c r="CJ60" i="24"/>
  <c r="AU72" i="9"/>
  <c r="AX72" s="1"/>
  <c r="AT72"/>
  <c r="AV72" s="1"/>
  <c r="AU68"/>
  <c r="AX68" s="1"/>
  <c r="AT68"/>
  <c r="AV68" s="1"/>
  <c r="AU53"/>
  <c r="AX53" s="1"/>
  <c r="AT53"/>
  <c r="AU49"/>
  <c r="AX49" s="1"/>
  <c r="AT49"/>
  <c r="AV49" s="1"/>
  <c r="AU38"/>
  <c r="AX38" s="1"/>
  <c r="AT38"/>
  <c r="AV38" s="1"/>
  <c r="H35" i="23" s="1"/>
  <c r="AU25" i="9"/>
  <c r="AX25" s="1"/>
  <c r="K35" i="23" s="1"/>
  <c r="AT25" i="9"/>
  <c r="AW25" s="1"/>
  <c r="CM80" i="28"/>
  <c r="CL80"/>
  <c r="AW80" i="9" s="1"/>
  <c r="CM79" i="28"/>
  <c r="AC79" s="1"/>
  <c r="CL79"/>
  <c r="AW79" i="9" s="1"/>
  <c r="CM74" i="28"/>
  <c r="AX74" i="9" s="1"/>
  <c r="K58" i="23" s="1"/>
  <c r="CL74" i="28"/>
  <c r="CM73"/>
  <c r="C57" i="23" s="1"/>
  <c r="CL73" i="28"/>
  <c r="CM71"/>
  <c r="CL71"/>
  <c r="CM70"/>
  <c r="CL70"/>
  <c r="CM67"/>
  <c r="CL67"/>
  <c r="CM66"/>
  <c r="I66" s="1"/>
  <c r="CL66"/>
  <c r="CM64"/>
  <c r="CL64"/>
  <c r="B55" i="23" s="1"/>
  <c r="CM63" i="28"/>
  <c r="CL63"/>
  <c r="B54" i="23" s="1"/>
  <c r="CM61" i="28"/>
  <c r="CL61"/>
  <c r="AW61" i="9" s="1"/>
  <c r="CM60" i="28"/>
  <c r="AX60" i="9" s="1"/>
  <c r="CL60" i="28"/>
  <c r="AW60" i="9" s="1"/>
  <c r="CM59" i="28"/>
  <c r="AX59" i="9" s="1"/>
  <c r="CM55" i="28"/>
  <c r="AX55" i="9" s="1"/>
  <c r="CL55" i="28"/>
  <c r="B47" i="23" s="1"/>
  <c r="CM54" i="28"/>
  <c r="CL54"/>
  <c r="B46" i="23" s="1"/>
  <c r="CM52" i="28"/>
  <c r="BY52" s="1"/>
  <c r="CL52"/>
  <c r="CM51"/>
  <c r="CL51"/>
  <c r="CM48"/>
  <c r="CL48"/>
  <c r="CM47"/>
  <c r="CL47"/>
  <c r="CM45"/>
  <c r="M45" s="1"/>
  <c r="CL45"/>
  <c r="CM44"/>
  <c r="C43" i="23" s="1"/>
  <c r="CL44" i="28"/>
  <c r="CM40"/>
  <c r="C37" i="23" s="1"/>
  <c r="CL40" i="28"/>
  <c r="CM39"/>
  <c r="C36" i="23" s="1"/>
  <c r="CL39" i="28"/>
  <c r="CM37"/>
  <c r="CL37"/>
  <c r="CM36"/>
  <c r="I36" s="1"/>
  <c r="CL36"/>
  <c r="CM35"/>
  <c r="CL35"/>
  <c r="CM27"/>
  <c r="CL27"/>
  <c r="CM17"/>
  <c r="CL17"/>
  <c r="CM11"/>
  <c r="CL11"/>
  <c r="CL73" i="24"/>
  <c r="CM73"/>
  <c r="BY73" s="1"/>
  <c r="CM85"/>
  <c r="AX85" i="27" s="1"/>
  <c r="K27" i="23" s="1"/>
  <c r="CL85" i="24"/>
  <c r="CM84"/>
  <c r="C26" i="23" s="1"/>
  <c r="CL84" i="24"/>
  <c r="CM83"/>
  <c r="CL83"/>
  <c r="CM75"/>
  <c r="CL75"/>
  <c r="CM65"/>
  <c r="CL65"/>
  <c r="CM59"/>
  <c r="AX59" i="27" s="1"/>
  <c r="CL59" i="24"/>
  <c r="AW59" i="27" s="1"/>
  <c r="CM57" i="24"/>
  <c r="CL57"/>
  <c r="AW57" i="27" s="1"/>
  <c r="CM52" i="24"/>
  <c r="M52" s="1"/>
  <c r="CL52"/>
  <c r="AW52" i="27" s="1"/>
  <c r="CM51" i="24"/>
  <c r="CL51"/>
  <c r="AW51" i="27" s="1"/>
  <c r="CM50" i="24"/>
  <c r="BY50" s="1"/>
  <c r="CL50"/>
  <c r="CM46"/>
  <c r="AX46" i="27" s="1"/>
  <c r="K16" i="23" s="1"/>
  <c r="CL46" i="24"/>
  <c r="CM45"/>
  <c r="C15" i="23" s="1"/>
  <c r="CL45" i="24"/>
  <c r="CM44"/>
  <c r="M44" s="1"/>
  <c r="CL44"/>
  <c r="CM36"/>
  <c r="M36" s="1"/>
  <c r="CL36"/>
  <c r="CM34"/>
  <c r="CL34"/>
  <c r="CM26"/>
  <c r="BY26" s="1"/>
  <c r="CM20"/>
  <c r="AS20" s="1"/>
  <c r="CM18"/>
  <c r="AX18" i="27" s="1"/>
  <c r="CM12" i="24"/>
  <c r="AK12" s="1"/>
  <c r="CL12"/>
  <c r="AW12" i="27" s="1"/>
  <c r="CM11" i="24"/>
  <c r="CL11"/>
  <c r="CL10"/>
  <c r="B9" i="23" s="1"/>
  <c r="CM10" i="24"/>
  <c r="D35" i="23"/>
  <c r="C35"/>
  <c r="B35"/>
  <c r="K14"/>
  <c r="J14"/>
  <c r="C14"/>
  <c r="B14"/>
  <c r="AN48" i="39"/>
  <c r="AN47"/>
  <c r="AN45"/>
  <c r="AN43"/>
  <c r="AN42"/>
  <c r="AN41"/>
  <c r="AN40"/>
  <c r="AN39"/>
  <c r="AN38"/>
  <c r="AK48"/>
  <c r="AK47"/>
  <c r="AK45"/>
  <c r="AK42"/>
  <c r="AK40"/>
  <c r="AK38"/>
  <c r="AH48"/>
  <c r="AH47"/>
  <c r="AH43"/>
  <c r="AH40"/>
  <c r="AH38"/>
  <c r="AE40"/>
  <c r="AB48"/>
  <c r="AB47"/>
  <c r="AB44"/>
  <c r="AB42"/>
  <c r="AB40"/>
  <c r="AB38"/>
  <c r="Y48"/>
  <c r="Y47"/>
  <c r="Y43"/>
  <c r="Y42"/>
  <c r="Y41"/>
  <c r="Y40"/>
  <c r="Y39"/>
  <c r="V48"/>
  <c r="V45"/>
  <c r="V43"/>
  <c r="V42"/>
  <c r="V41"/>
  <c r="V40"/>
  <c r="V38"/>
  <c r="S48"/>
  <c r="S47"/>
  <c r="S44"/>
  <c r="S43"/>
  <c r="S42"/>
  <c r="S40"/>
  <c r="S39"/>
  <c r="P48"/>
  <c r="P43"/>
  <c r="P40"/>
  <c r="M47"/>
  <c r="M43"/>
  <c r="M40"/>
  <c r="M38"/>
  <c r="J43"/>
  <c r="J40"/>
  <c r="G47"/>
  <c r="G45"/>
  <c r="G43"/>
  <c r="G40"/>
  <c r="G39"/>
  <c r="G38"/>
  <c r="D48"/>
  <c r="D47"/>
  <c r="D44"/>
  <c r="D43"/>
  <c r="D42"/>
  <c r="D40"/>
  <c r="D39"/>
  <c r="D38"/>
  <c r="AS82" i="15"/>
  <c r="AR82"/>
  <c r="AT82" s="1"/>
  <c r="AS81"/>
  <c r="AR81"/>
  <c r="AT81" s="1"/>
  <c r="AS79"/>
  <c r="AR79"/>
  <c r="AT79" s="1"/>
  <c r="AS78"/>
  <c r="AR78"/>
  <c r="AT78" s="1"/>
  <c r="AS77"/>
  <c r="AR77"/>
  <c r="AT77" s="1"/>
  <c r="AS76"/>
  <c r="AR76"/>
  <c r="AT76" s="1"/>
  <c r="AS75"/>
  <c r="AR75"/>
  <c r="AT75" s="1"/>
  <c r="AS74"/>
  <c r="AR74"/>
  <c r="AT74" s="1"/>
  <c r="AS73"/>
  <c r="AR73"/>
  <c r="AT73" s="1"/>
  <c r="AS72"/>
  <c r="AR72"/>
  <c r="AT72" s="1"/>
  <c r="AS70"/>
  <c r="AR70"/>
  <c r="AT70" s="1"/>
  <c r="AS69"/>
  <c r="AR69"/>
  <c r="AT69" s="1"/>
  <c r="AS67"/>
  <c r="AR67"/>
  <c r="AT67" s="1"/>
  <c r="AS66"/>
  <c r="AR66"/>
  <c r="AT66" s="1"/>
  <c r="AS65"/>
  <c r="AR65"/>
  <c r="AT65" s="1"/>
  <c r="AS64"/>
  <c r="AR64"/>
  <c r="AT64" s="1"/>
  <c r="AS63"/>
  <c r="AR63"/>
  <c r="AT63" s="1"/>
  <c r="AS62"/>
  <c r="AR62"/>
  <c r="AT62" s="1"/>
  <c r="AS61"/>
  <c r="AR61"/>
  <c r="AT61" s="1"/>
  <c r="AS60"/>
  <c r="AR60"/>
  <c r="AT60" s="1"/>
  <c r="AS59"/>
  <c r="AR59"/>
  <c r="AT59" s="1"/>
  <c r="AK70"/>
  <c r="AK69"/>
  <c r="AK65"/>
  <c r="AK64"/>
  <c r="AK62"/>
  <c r="AK60"/>
  <c r="CJ80" i="28"/>
  <c r="CJ79"/>
  <c r="CJ61"/>
  <c r="CJ60"/>
  <c r="CB79"/>
  <c r="CB73"/>
  <c r="CB70"/>
  <c r="CB66"/>
  <c r="CB64"/>
  <c r="CB60"/>
  <c r="CB54"/>
  <c r="CB51"/>
  <c r="CB47"/>
  <c r="CB45"/>
  <c r="CB44"/>
  <c r="CB40"/>
  <c r="CB39"/>
  <c r="CB36"/>
  <c r="CB35"/>
  <c r="CB27"/>
  <c r="CB17"/>
  <c r="CB11"/>
  <c r="BX79"/>
  <c r="BX71"/>
  <c r="BX70"/>
  <c r="BX67"/>
  <c r="BX66"/>
  <c r="BX64"/>
  <c r="BX60"/>
  <c r="BX52"/>
  <c r="BX51"/>
  <c r="BX48"/>
  <c r="BX47"/>
  <c r="BX45"/>
  <c r="BX37"/>
  <c r="BX36"/>
  <c r="BX27"/>
  <c r="BX17"/>
  <c r="BX11"/>
  <c r="BT51"/>
  <c r="BT47"/>
  <c r="BT36"/>
  <c r="BT27"/>
  <c r="BT17"/>
  <c r="BL71"/>
  <c r="BL70"/>
  <c r="BL67"/>
  <c r="BL66"/>
  <c r="BL64"/>
  <c r="BL63"/>
  <c r="BL51"/>
  <c r="BL47"/>
  <c r="BL45"/>
  <c r="BL37"/>
  <c r="BL36"/>
  <c r="BL35"/>
  <c r="BL27"/>
  <c r="BL17"/>
  <c r="BL11"/>
  <c r="AV66"/>
  <c r="AV47"/>
  <c r="AV36"/>
  <c r="AV27"/>
  <c r="AV17"/>
  <c r="AR73"/>
  <c r="AR54"/>
  <c r="AR39"/>
  <c r="AN79"/>
  <c r="AN60"/>
  <c r="AN11"/>
  <c r="AJ11"/>
  <c r="AF70"/>
  <c r="AF66"/>
  <c r="AF51"/>
  <c r="AF47"/>
  <c r="AF36"/>
  <c r="AF27"/>
  <c r="AF17"/>
  <c r="AB79"/>
  <c r="AB60"/>
  <c r="AB11"/>
  <c r="T67"/>
  <c r="T48"/>
  <c r="T22"/>
  <c r="T11"/>
  <c r="P11"/>
  <c r="L79"/>
  <c r="L74"/>
  <c r="L73"/>
  <c r="L70"/>
  <c r="L66"/>
  <c r="L64"/>
  <c r="L63"/>
  <c r="L60"/>
  <c r="L55"/>
  <c r="L54"/>
  <c r="L51"/>
  <c r="L47"/>
  <c r="L45"/>
  <c r="L44"/>
  <c r="L40"/>
  <c r="L39"/>
  <c r="L37"/>
  <c r="L36"/>
  <c r="L35"/>
  <c r="L27"/>
  <c r="L22"/>
  <c r="L17"/>
  <c r="L11"/>
  <c r="H66"/>
  <c r="H47"/>
  <c r="H27"/>
  <c r="H17"/>
  <c r="H11"/>
  <c r="AT11" i="9"/>
  <c r="F31" i="23" s="1"/>
  <c r="BP39" i="28"/>
  <c r="AN53" i="27"/>
  <c r="AN13"/>
  <c r="AJ13"/>
  <c r="AB53"/>
  <c r="AB13"/>
  <c r="P53"/>
  <c r="N39" i="4"/>
  <c r="P13" i="27"/>
  <c r="L66"/>
  <c r="H13"/>
  <c r="AR71" i="9"/>
  <c r="AN71"/>
  <c r="AB71"/>
  <c r="X71"/>
  <c r="P71"/>
  <c r="H71"/>
  <c r="AR67"/>
  <c r="AN67"/>
  <c r="AB67"/>
  <c r="X67"/>
  <c r="P67"/>
  <c r="H67"/>
  <c r="AR64"/>
  <c r="AN64"/>
  <c r="AF64"/>
  <c r="AB64"/>
  <c r="P64"/>
  <c r="H64"/>
  <c r="AR63"/>
  <c r="AN63"/>
  <c r="AF63"/>
  <c r="AB63"/>
  <c r="P63"/>
  <c r="H63"/>
  <c r="AR52"/>
  <c r="AN52"/>
  <c r="AJ52"/>
  <c r="AB52"/>
  <c r="X52"/>
  <c r="P52"/>
  <c r="H52"/>
  <c r="AR48"/>
  <c r="AN48"/>
  <c r="AJ48"/>
  <c r="AF48"/>
  <c r="AB48"/>
  <c r="X48"/>
  <c r="P48"/>
  <c r="L48"/>
  <c r="H48"/>
  <c r="AR45"/>
  <c r="AN45"/>
  <c r="AJ45"/>
  <c r="AF45"/>
  <c r="AB45"/>
  <c r="P45"/>
  <c r="H45"/>
  <c r="AR44"/>
  <c r="AN44"/>
  <c r="AF44"/>
  <c r="AB44"/>
  <c r="P44"/>
  <c r="H44"/>
  <c r="AR37"/>
  <c r="AN37"/>
  <c r="AJ37"/>
  <c r="AF37"/>
  <c r="AB37"/>
  <c r="X37"/>
  <c r="P37"/>
  <c r="H37"/>
  <c r="AR36"/>
  <c r="H36"/>
  <c r="AJ18"/>
  <c r="AF12"/>
  <c r="AB12"/>
  <c r="P12"/>
  <c r="L12"/>
  <c r="AR11"/>
  <c r="AN11"/>
  <c r="AF11"/>
  <c r="AB11"/>
  <c r="P11"/>
  <c r="H11"/>
  <c r="CJ78" i="28"/>
  <c r="AB78"/>
  <c r="AF65"/>
  <c r="CJ59"/>
  <c r="BX59"/>
  <c r="AN59"/>
  <c r="AB59"/>
  <c r="L59"/>
  <c r="BT46"/>
  <c r="BL46"/>
  <c r="M167" i="4"/>
  <c r="T26" i="28"/>
  <c r="CB12"/>
  <c r="AJ12"/>
  <c r="M13" i="5"/>
  <c r="L12" i="28"/>
  <c r="AU73" i="27"/>
  <c r="AT73"/>
  <c r="F25" i="23" s="1"/>
  <c r="AU34" i="27"/>
  <c r="AT34"/>
  <c r="AV34" s="1"/>
  <c r="D53"/>
  <c r="H10" i="24"/>
  <c r="L10"/>
  <c r="P10"/>
  <c r="T10"/>
  <c r="AB10"/>
  <c r="AJ10"/>
  <c r="AN10"/>
  <c r="BL10"/>
  <c r="BX10"/>
  <c r="CB10"/>
  <c r="H11"/>
  <c r="L11"/>
  <c r="P11"/>
  <c r="T11"/>
  <c r="AB11"/>
  <c r="AJ11"/>
  <c r="AN11"/>
  <c r="BL11"/>
  <c r="BX11"/>
  <c r="CB11"/>
  <c r="H12"/>
  <c r="L12"/>
  <c r="P12"/>
  <c r="T12"/>
  <c r="AB12"/>
  <c r="AJ12"/>
  <c r="AN12"/>
  <c r="BL12"/>
  <c r="BX12"/>
  <c r="CB12"/>
  <c r="CM13"/>
  <c r="AJ13"/>
  <c r="BL13"/>
  <c r="CB13"/>
  <c r="L18"/>
  <c r="T18"/>
  <c r="AF18"/>
  <c r="AJ18"/>
  <c r="AN18"/>
  <c r="BL18"/>
  <c r="BX18"/>
  <c r="CB18"/>
  <c r="H20"/>
  <c r="L20"/>
  <c r="T20"/>
  <c r="X20"/>
  <c r="AB20"/>
  <c r="AN20"/>
  <c r="AR20"/>
  <c r="BD20"/>
  <c r="BH20"/>
  <c r="BX20"/>
  <c r="CB20"/>
  <c r="CF20"/>
  <c r="CJ20"/>
  <c r="H19"/>
  <c r="T19"/>
  <c r="AJ19"/>
  <c r="AJ21"/>
  <c r="BX21"/>
  <c r="H26"/>
  <c r="L26"/>
  <c r="AF26"/>
  <c r="AV26"/>
  <c r="BL26"/>
  <c r="BX26"/>
  <c r="CB26"/>
  <c r="BX27"/>
  <c r="H36"/>
  <c r="L36"/>
  <c r="AF36"/>
  <c r="AV36"/>
  <c r="BL36"/>
  <c r="BX36"/>
  <c r="CB36"/>
  <c r="T37"/>
  <c r="L44"/>
  <c r="BL44"/>
  <c r="CB44"/>
  <c r="L45"/>
  <c r="AR45"/>
  <c r="BP45"/>
  <c r="CB45"/>
  <c r="L46"/>
  <c r="CB46"/>
  <c r="H50"/>
  <c r="L50"/>
  <c r="P50"/>
  <c r="T50"/>
  <c r="AB50"/>
  <c r="AJ50"/>
  <c r="AN50"/>
  <c r="BL50"/>
  <c r="BX50"/>
  <c r="CB50"/>
  <c r="H51"/>
  <c r="L51"/>
  <c r="P51"/>
  <c r="T51"/>
  <c r="AB51"/>
  <c r="AJ51"/>
  <c r="BL51"/>
  <c r="BX51"/>
  <c r="CB51"/>
  <c r="H52"/>
  <c r="L52"/>
  <c r="P52"/>
  <c r="T52"/>
  <c r="AB52"/>
  <c r="AJ52"/>
  <c r="AN52"/>
  <c r="BL52"/>
  <c r="BX52"/>
  <c r="CB52"/>
  <c r="AF53"/>
  <c r="BX53"/>
  <c r="L57"/>
  <c r="T57"/>
  <c r="AF57"/>
  <c r="BL57"/>
  <c r="BX57"/>
  <c r="CB57"/>
  <c r="H59"/>
  <c r="L59"/>
  <c r="T59"/>
  <c r="AB59"/>
  <c r="AN59"/>
  <c r="AR59"/>
  <c r="BD59"/>
  <c r="BX59"/>
  <c r="CB59"/>
  <c r="CJ59"/>
  <c r="AB60"/>
  <c r="H65"/>
  <c r="L65"/>
  <c r="AF65"/>
  <c r="BX65"/>
  <c r="CB65"/>
  <c r="H75"/>
  <c r="L75"/>
  <c r="AF75"/>
  <c r="BX75"/>
  <c r="CB75"/>
  <c r="BX76"/>
  <c r="L83"/>
  <c r="CB83"/>
  <c r="AR84"/>
  <c r="CB84"/>
  <c r="D10" i="27"/>
  <c r="H10"/>
  <c r="P10"/>
  <c r="AB10"/>
  <c r="AF10"/>
  <c r="AN10"/>
  <c r="AR10"/>
  <c r="AB44"/>
  <c r="AF44"/>
  <c r="AN44"/>
  <c r="T45"/>
  <c r="D50"/>
  <c r="H50"/>
  <c r="P50"/>
  <c r="AB50"/>
  <c r="AF50"/>
  <c r="AN50"/>
  <c r="AR50"/>
  <c r="AR53"/>
  <c r="I38" i="5"/>
  <c r="I26"/>
  <c r="AS118" i="15"/>
  <c r="AR118"/>
  <c r="AT118" s="1"/>
  <c r="AP118"/>
  <c r="AO118"/>
  <c r="AQ118" s="1"/>
  <c r="AS117"/>
  <c r="AR117"/>
  <c r="AT117" s="1"/>
  <c r="AP117"/>
  <c r="AO117"/>
  <c r="AQ117" s="1"/>
  <c r="AR116"/>
  <c r="AS115"/>
  <c r="AR115"/>
  <c r="AT115" s="1"/>
  <c r="AP115"/>
  <c r="AO115"/>
  <c r="AQ115" s="1"/>
  <c r="AS114"/>
  <c r="AR114"/>
  <c r="AT114" s="1"/>
  <c r="AP114"/>
  <c r="AO114"/>
  <c r="AQ114" s="1"/>
  <c r="AS113"/>
  <c r="AR113"/>
  <c r="AT113" s="1"/>
  <c r="AP113"/>
  <c r="AO113"/>
  <c r="AQ113" s="1"/>
  <c r="AS112"/>
  <c r="AR112"/>
  <c r="AT112" s="1"/>
  <c r="AP112"/>
  <c r="AO112"/>
  <c r="AQ112" s="1"/>
  <c r="AS111"/>
  <c r="AR111"/>
  <c r="AT111" s="1"/>
  <c r="AP111"/>
  <c r="AO111"/>
  <c r="AQ111" s="1"/>
  <c r="AS110"/>
  <c r="AR110"/>
  <c r="AT110" s="1"/>
  <c r="AP110"/>
  <c r="AO110"/>
  <c r="AQ110" s="1"/>
  <c r="AS109"/>
  <c r="AR109"/>
  <c r="AT109" s="1"/>
  <c r="AP109"/>
  <c r="AO109"/>
  <c r="AQ109" s="1"/>
  <c r="AS108"/>
  <c r="AR108"/>
  <c r="AT108" s="1"/>
  <c r="AP108"/>
  <c r="AO108"/>
  <c r="AQ108" s="1"/>
  <c r="G96"/>
  <c r="Y96"/>
  <c r="AK96"/>
  <c r="AN96"/>
  <c r="AO96"/>
  <c r="AP96"/>
  <c r="AR96"/>
  <c r="AS96"/>
  <c r="AO97"/>
  <c r="AQ97" s="1"/>
  <c r="AP97"/>
  <c r="AR97"/>
  <c r="AS97"/>
  <c r="G98"/>
  <c r="Y98"/>
  <c r="AK98"/>
  <c r="AN98"/>
  <c r="AO98"/>
  <c r="AP98"/>
  <c r="AR98"/>
  <c r="AS98"/>
  <c r="G99"/>
  <c r="AN99"/>
  <c r="AO99"/>
  <c r="AP99"/>
  <c r="AR99"/>
  <c r="AS99"/>
  <c r="G100"/>
  <c r="AO100"/>
  <c r="AP100"/>
  <c r="AR100"/>
  <c r="AS100"/>
  <c r="G101"/>
  <c r="Y101"/>
  <c r="AK101"/>
  <c r="AN101"/>
  <c r="AO101"/>
  <c r="AP101"/>
  <c r="AR101"/>
  <c r="AS101"/>
  <c r="AO102"/>
  <c r="AQ102" s="1"/>
  <c r="AP102"/>
  <c r="AR102"/>
  <c r="AS102"/>
  <c r="AO103"/>
  <c r="AQ103" s="1"/>
  <c r="AP103"/>
  <c r="AR103"/>
  <c r="AT103" s="1"/>
  <c r="AS103"/>
  <c r="AN104"/>
  <c r="G105"/>
  <c r="AK105"/>
  <c r="AO105"/>
  <c r="AP105"/>
  <c r="AR105"/>
  <c r="AS105"/>
  <c r="D36" i="9"/>
  <c r="AS21" i="38"/>
  <c r="AS20"/>
  <c r="AS19"/>
  <c r="AS17"/>
  <c r="AS16"/>
  <c r="AS15"/>
  <c r="AS13"/>
  <c r="AS12"/>
  <c r="AS11"/>
  <c r="AR21"/>
  <c r="AR20"/>
  <c r="AR19"/>
  <c r="AR17"/>
  <c r="AR16"/>
  <c r="AR15"/>
  <c r="AR13"/>
  <c r="AR12"/>
  <c r="AR11"/>
  <c r="AU73" i="9"/>
  <c r="G57" i="23" s="1"/>
  <c r="AU71" i="9"/>
  <c r="AU70"/>
  <c r="AU67"/>
  <c r="AS67" s="1"/>
  <c r="AU66"/>
  <c r="AU64"/>
  <c r="AO64" s="1"/>
  <c r="AU63"/>
  <c r="AO63" s="1"/>
  <c r="AU54"/>
  <c r="U54" s="1"/>
  <c r="AU52"/>
  <c r="AU51"/>
  <c r="AU48"/>
  <c r="AU47"/>
  <c r="AU44"/>
  <c r="AU39"/>
  <c r="G36" i="23" s="1"/>
  <c r="AU37" i="9"/>
  <c r="AS37" s="1"/>
  <c r="AU36"/>
  <c r="AU35"/>
  <c r="AU27"/>
  <c r="AU17"/>
  <c r="AU11"/>
  <c r="G31" i="23" s="1"/>
  <c r="AT73" i="9"/>
  <c r="AV73" s="1"/>
  <c r="H57" i="23" s="1"/>
  <c r="AT71" i="9"/>
  <c r="AT70"/>
  <c r="AV70" s="1"/>
  <c r="AT67"/>
  <c r="AT66"/>
  <c r="AT64"/>
  <c r="F55" i="23" s="1"/>
  <c r="AT63" i="9"/>
  <c r="AT54"/>
  <c r="AT52"/>
  <c r="AT51"/>
  <c r="AV51" s="1"/>
  <c r="AT48"/>
  <c r="AT47"/>
  <c r="AV47" s="1"/>
  <c r="AT44"/>
  <c r="F43" i="23" s="1"/>
  <c r="AT39" i="9"/>
  <c r="F36" i="23" s="1"/>
  <c r="AT37" i="9"/>
  <c r="AT36"/>
  <c r="AT35"/>
  <c r="AT27"/>
  <c r="AV27" s="1"/>
  <c r="AT17"/>
  <c r="AV17" s="1"/>
  <c r="AU84" i="27"/>
  <c r="G26" i="23" s="1"/>
  <c r="AU83" i="27"/>
  <c r="AU75"/>
  <c r="AU65"/>
  <c r="AU50"/>
  <c r="AU45"/>
  <c r="AU44"/>
  <c r="AG44" s="1"/>
  <c r="AU36"/>
  <c r="AU26"/>
  <c r="AU10"/>
  <c r="AT84"/>
  <c r="F26" i="23" s="1"/>
  <c r="AT83" i="27"/>
  <c r="AT75"/>
  <c r="AV75" s="1"/>
  <c r="AT65"/>
  <c r="AV65" s="1"/>
  <c r="AT50"/>
  <c r="AT45"/>
  <c r="F15" i="23" s="1"/>
  <c r="AT44" i="27"/>
  <c r="AV44" s="1"/>
  <c r="H14" i="23" s="1"/>
  <c r="AT36" i="27"/>
  <c r="AV36" s="1"/>
  <c r="AT26"/>
  <c r="AT10"/>
  <c r="AH44" i="19"/>
  <c r="AH42"/>
  <c r="AE42"/>
  <c r="AE41"/>
  <c r="AE36"/>
  <c r="AE31"/>
  <c r="AE11"/>
  <c r="Y44"/>
  <c r="Y42"/>
  <c r="Y41"/>
  <c r="V44"/>
  <c r="V42"/>
  <c r="V21"/>
  <c r="V11"/>
  <c r="S44"/>
  <c r="AI45"/>
  <c r="P36"/>
  <c r="P26"/>
  <c r="J44"/>
  <c r="J42"/>
  <c r="G21"/>
  <c r="G11"/>
  <c r="D44"/>
  <c r="AJ41"/>
  <c r="D41"/>
  <c r="AK61" i="18"/>
  <c r="AK58"/>
  <c r="AK57"/>
  <c r="AK56"/>
  <c r="AK55"/>
  <c r="AK23"/>
  <c r="AH61"/>
  <c r="AH57"/>
  <c r="AH55"/>
  <c r="AH35"/>
  <c r="AE58"/>
  <c r="AE35"/>
  <c r="AE54"/>
  <c r="Y61"/>
  <c r="Y23"/>
  <c r="V61"/>
  <c r="V11"/>
  <c r="S59"/>
  <c r="S23"/>
  <c r="P56"/>
  <c r="M58"/>
  <c r="AL60"/>
  <c r="J58"/>
  <c r="J57"/>
  <c r="J56"/>
  <c r="J55"/>
  <c r="AM61"/>
  <c r="AM59"/>
  <c r="G58"/>
  <c r="G57"/>
  <c r="G56"/>
  <c r="G41"/>
  <c r="D61"/>
  <c r="D58"/>
  <c r="D57"/>
  <c r="AM56"/>
  <c r="D55"/>
  <c r="D41"/>
  <c r="AN88" i="16"/>
  <c r="AN54"/>
  <c r="AN20"/>
  <c r="AN16"/>
  <c r="AK54"/>
  <c r="AK35"/>
  <c r="AK16"/>
  <c r="AH39"/>
  <c r="AE88"/>
  <c r="AB80"/>
  <c r="AB20"/>
  <c r="Y88"/>
  <c r="Y39"/>
  <c r="V88"/>
  <c r="V60"/>
  <c r="V39"/>
  <c r="V20"/>
  <c r="AO50"/>
  <c r="S35"/>
  <c r="S20"/>
  <c r="M80"/>
  <c r="M39"/>
  <c r="M35"/>
  <c r="M20"/>
  <c r="J20"/>
  <c r="G80"/>
  <c r="G54"/>
  <c r="G35"/>
  <c r="D80"/>
  <c r="D39"/>
  <c r="AN20" i="39"/>
  <c r="S20"/>
  <c r="AP20"/>
  <c r="AR142" i="15"/>
  <c r="AN130"/>
  <c r="AN92"/>
  <c r="AR20"/>
  <c r="AK56"/>
  <c r="M56"/>
  <c r="G130"/>
  <c r="G56"/>
  <c r="D56"/>
  <c r="AK106" i="14"/>
  <c r="AR82"/>
  <c r="AK44"/>
  <c r="AK32"/>
  <c r="AE106"/>
  <c r="AE56"/>
  <c r="Y70"/>
  <c r="Y44"/>
  <c r="P44"/>
  <c r="AS56"/>
  <c r="G106"/>
  <c r="G82"/>
  <c r="AS82"/>
  <c r="AN41" i="38"/>
  <c r="AN30"/>
  <c r="AN22"/>
  <c r="AH41"/>
  <c r="AH14"/>
  <c r="AB41"/>
  <c r="Y41"/>
  <c r="V41"/>
  <c r="S41"/>
  <c r="S30"/>
  <c r="P41"/>
  <c r="P22"/>
  <c r="P14"/>
  <c r="M41"/>
  <c r="M14"/>
  <c r="J41"/>
  <c r="J22"/>
  <c r="D41"/>
  <c r="D14"/>
  <c r="AB43"/>
  <c r="AB33"/>
  <c r="AB25"/>
  <c r="Y45"/>
  <c r="V45"/>
  <c r="V40"/>
  <c r="V39"/>
  <c r="V34"/>
  <c r="V29"/>
  <c r="V27"/>
  <c r="V26"/>
  <c r="V25"/>
  <c r="V20"/>
  <c r="V17"/>
  <c r="J78" i="16"/>
  <c r="J40" i="38"/>
  <c r="S45"/>
  <c r="S29"/>
  <c r="S25"/>
  <c r="AK45"/>
  <c r="G37" i="16"/>
  <c r="G45" i="38"/>
  <c r="V76" i="16"/>
  <c r="V70"/>
  <c r="V57"/>
  <c r="AH57"/>
  <c r="AH13" i="38"/>
  <c r="AH15"/>
  <c r="AH16"/>
  <c r="AH17"/>
  <c r="AB91" i="16"/>
  <c r="AB76"/>
  <c r="AB70"/>
  <c r="AB42"/>
  <c r="Y70"/>
  <c r="AN45" i="38"/>
  <c r="N14" i="5"/>
  <c r="I14"/>
  <c r="M45" i="38"/>
  <c r="AJ47" i="19"/>
  <c r="AI47"/>
  <c r="AK47" s="1"/>
  <c r="AJ46"/>
  <c r="AI46"/>
  <c r="AK46" s="1"/>
  <c r="AJ43"/>
  <c r="AI43"/>
  <c r="AK43" s="1"/>
  <c r="AI39"/>
  <c r="AJ39"/>
  <c r="AJ38"/>
  <c r="AI38"/>
  <c r="AI37"/>
  <c r="AK37" s="1"/>
  <c r="AJ37"/>
  <c r="AI35"/>
  <c r="AK35" s="1"/>
  <c r="AJ35"/>
  <c r="AJ34"/>
  <c r="AI34"/>
  <c r="AJ33"/>
  <c r="AI33"/>
  <c r="AJ32"/>
  <c r="AI32"/>
  <c r="AJ30"/>
  <c r="AI30"/>
  <c r="AJ29"/>
  <c r="AI29"/>
  <c r="AK29" s="1"/>
  <c r="AJ28"/>
  <c r="AI28"/>
  <c r="AK28" s="1"/>
  <c r="AI27"/>
  <c r="AK27" s="1"/>
  <c r="AJ27"/>
  <c r="AJ25"/>
  <c r="AI25"/>
  <c r="AK25" s="1"/>
  <c r="AJ24"/>
  <c r="AJ22"/>
  <c r="AJ23"/>
  <c r="AI24"/>
  <c r="AI23"/>
  <c r="AK23" s="1"/>
  <c r="AI22"/>
  <c r="AK22" s="1"/>
  <c r="AJ20"/>
  <c r="AI20"/>
  <c r="AI19"/>
  <c r="AJ19"/>
  <c r="AJ18"/>
  <c r="AJ17"/>
  <c r="AI18"/>
  <c r="AI17"/>
  <c r="AI15"/>
  <c r="AJ15"/>
  <c r="AJ14"/>
  <c r="AI14"/>
  <c r="AJ13"/>
  <c r="AI13"/>
  <c r="AI12"/>
  <c r="AJ12"/>
  <c r="AB42"/>
  <c r="M41"/>
  <c r="P39"/>
  <c r="AE38"/>
  <c r="S38"/>
  <c r="M38"/>
  <c r="G38"/>
  <c r="AE34"/>
  <c r="AH33"/>
  <c r="AE33"/>
  <c r="AE32"/>
  <c r="AH31"/>
  <c r="P30"/>
  <c r="V24"/>
  <c r="G24"/>
  <c r="P20"/>
  <c r="V19"/>
  <c r="M19"/>
  <c r="V18"/>
  <c r="M18"/>
  <c r="V17"/>
  <c r="M17"/>
  <c r="M16"/>
  <c r="P15"/>
  <c r="AH14"/>
  <c r="AE14"/>
  <c r="Y14"/>
  <c r="V14"/>
  <c r="S14"/>
  <c r="M14"/>
  <c r="J14"/>
  <c r="G14"/>
  <c r="AH13"/>
  <c r="AE13"/>
  <c r="AB13"/>
  <c r="Y13"/>
  <c r="V13"/>
  <c r="M13"/>
  <c r="J13"/>
  <c r="G13"/>
  <c r="AH12"/>
  <c r="AE12"/>
  <c r="Y12"/>
  <c r="V12"/>
  <c r="M12"/>
  <c r="G12"/>
  <c r="D38"/>
  <c r="D14"/>
  <c r="D13"/>
  <c r="D12"/>
  <c r="D11"/>
  <c r="AM52" i="18"/>
  <c r="AL52"/>
  <c r="AL51"/>
  <c r="AM51"/>
  <c r="AL50"/>
  <c r="AM50"/>
  <c r="AM49"/>
  <c r="AL49"/>
  <c r="AL47"/>
  <c r="AM47"/>
  <c r="AL46"/>
  <c r="AM46"/>
  <c r="AM45"/>
  <c r="AL45"/>
  <c r="AM44"/>
  <c r="AL44"/>
  <c r="AL43"/>
  <c r="AM43"/>
  <c r="AL42"/>
  <c r="AM42"/>
  <c r="AM40"/>
  <c r="AL40"/>
  <c r="AL39"/>
  <c r="AM39"/>
  <c r="AL38"/>
  <c r="AM38"/>
  <c r="AM37"/>
  <c r="AL37"/>
  <c r="AM36"/>
  <c r="AL36"/>
  <c r="AL34"/>
  <c r="AM34"/>
  <c r="AM33"/>
  <c r="AL33"/>
  <c r="AM32"/>
  <c r="AL32"/>
  <c r="AL31"/>
  <c r="AM31"/>
  <c r="AL30"/>
  <c r="AM30"/>
  <c r="AM29"/>
  <c r="AL29"/>
  <c r="AM28"/>
  <c r="AL28"/>
  <c r="AL27"/>
  <c r="AM27"/>
  <c r="AL26"/>
  <c r="AM26"/>
  <c r="AM25"/>
  <c r="AL25"/>
  <c r="AM24"/>
  <c r="AL24"/>
  <c r="AL22"/>
  <c r="AM22"/>
  <c r="AM21"/>
  <c r="AL21"/>
  <c r="AM20"/>
  <c r="AL20"/>
  <c r="AL19"/>
  <c r="AM19"/>
  <c r="AL18"/>
  <c r="AM18"/>
  <c r="AM17"/>
  <c r="AL17"/>
  <c r="AM16"/>
  <c r="AL16"/>
  <c r="AL15"/>
  <c r="AM15"/>
  <c r="AM12"/>
  <c r="AL14"/>
  <c r="AM14"/>
  <c r="AM13"/>
  <c r="AL13"/>
  <c r="AL12"/>
  <c r="G60"/>
  <c r="AK52"/>
  <c r="AH52"/>
  <c r="Y52"/>
  <c r="J52"/>
  <c r="G52"/>
  <c r="AK51"/>
  <c r="AB51"/>
  <c r="S51"/>
  <c r="G51"/>
  <c r="AK50"/>
  <c r="AH50"/>
  <c r="Y50"/>
  <c r="V50"/>
  <c r="G50"/>
  <c r="Y49"/>
  <c r="G49"/>
  <c r="AH47"/>
  <c r="Y47"/>
  <c r="J47"/>
  <c r="G47"/>
  <c r="AK46"/>
  <c r="S46"/>
  <c r="AK45"/>
  <c r="AH45"/>
  <c r="AE45"/>
  <c r="V45"/>
  <c r="M45"/>
  <c r="J45"/>
  <c r="G45"/>
  <c r="AK44"/>
  <c r="AH44"/>
  <c r="S44"/>
  <c r="P44"/>
  <c r="J44"/>
  <c r="G44"/>
  <c r="AK43"/>
  <c r="AH43"/>
  <c r="Y43"/>
  <c r="P43"/>
  <c r="M43"/>
  <c r="J43"/>
  <c r="G43"/>
  <c r="AK42"/>
  <c r="AH42"/>
  <c r="Y42"/>
  <c r="P42"/>
  <c r="J42"/>
  <c r="G42"/>
  <c r="V41"/>
  <c r="AK40"/>
  <c r="AH40"/>
  <c r="AE40"/>
  <c r="AB40"/>
  <c r="Y40"/>
  <c r="V40"/>
  <c r="S40"/>
  <c r="M40"/>
  <c r="G40"/>
  <c r="AK39"/>
  <c r="AB39"/>
  <c r="S39"/>
  <c r="G39"/>
  <c r="AK38"/>
  <c r="AH38"/>
  <c r="AE38"/>
  <c r="Y38"/>
  <c r="V38"/>
  <c r="M38"/>
  <c r="J38"/>
  <c r="G38"/>
  <c r="AK37"/>
  <c r="AH37"/>
  <c r="Y37"/>
  <c r="J37"/>
  <c r="G37"/>
  <c r="AK36"/>
  <c r="AH36"/>
  <c r="Y36"/>
  <c r="G36"/>
  <c r="AK35"/>
  <c r="Y34"/>
  <c r="AK33"/>
  <c r="S33"/>
  <c r="G33"/>
  <c r="AK32"/>
  <c r="AH32"/>
  <c r="Y32"/>
  <c r="M32"/>
  <c r="G32"/>
  <c r="AK31"/>
  <c r="AH31"/>
  <c r="Y31"/>
  <c r="M31"/>
  <c r="J31"/>
  <c r="G31"/>
  <c r="AK30"/>
  <c r="AH30"/>
  <c r="S30"/>
  <c r="G30"/>
  <c r="AH29"/>
  <c r="Y29"/>
  <c r="M29"/>
  <c r="J29"/>
  <c r="G29"/>
  <c r="AK28"/>
  <c r="AH28"/>
  <c r="Y28"/>
  <c r="G28"/>
  <c r="AK27"/>
  <c r="AH27"/>
  <c r="Y27"/>
  <c r="M27"/>
  <c r="J27"/>
  <c r="G27"/>
  <c r="AH26"/>
  <c r="Y26"/>
  <c r="G26"/>
  <c r="AK25"/>
  <c r="AH25"/>
  <c r="Y25"/>
  <c r="G25"/>
  <c r="AK24"/>
  <c r="AH24"/>
  <c r="Y24"/>
  <c r="G24"/>
  <c r="Y22"/>
  <c r="AK21"/>
  <c r="AB21"/>
  <c r="S21"/>
  <c r="G21"/>
  <c r="AK20"/>
  <c r="AH20"/>
  <c r="AE20"/>
  <c r="Y20"/>
  <c r="V20"/>
  <c r="M20"/>
  <c r="G20"/>
  <c r="AK19"/>
  <c r="AH19"/>
  <c r="AE19"/>
  <c r="Y19"/>
  <c r="V19"/>
  <c r="M19"/>
  <c r="J19"/>
  <c r="G19"/>
  <c r="AK18"/>
  <c r="AH18"/>
  <c r="S18"/>
  <c r="G18"/>
  <c r="AH17"/>
  <c r="Y17"/>
  <c r="M17"/>
  <c r="J17"/>
  <c r="G17"/>
  <c r="AK16"/>
  <c r="AH16"/>
  <c r="Y16"/>
  <c r="G16"/>
  <c r="AK15"/>
  <c r="AH15"/>
  <c r="Y15"/>
  <c r="M15"/>
  <c r="J15"/>
  <c r="G15"/>
  <c r="AH14"/>
  <c r="Y14"/>
  <c r="G14"/>
  <c r="AK13"/>
  <c r="AH13"/>
  <c r="Y13"/>
  <c r="G13"/>
  <c r="AK12"/>
  <c r="AH12"/>
  <c r="Y12"/>
  <c r="G12"/>
  <c r="AB11"/>
  <c r="D56"/>
  <c r="D52"/>
  <c r="D50"/>
  <c r="D45"/>
  <c r="D44"/>
  <c r="D43"/>
  <c r="D42"/>
  <c r="D40"/>
  <c r="D38"/>
  <c r="D24"/>
  <c r="D12"/>
  <c r="AS34" i="39"/>
  <c r="AR34"/>
  <c r="AO34"/>
  <c r="AP34"/>
  <c r="AR33"/>
  <c r="AT33" s="1"/>
  <c r="AS33"/>
  <c r="AP33"/>
  <c r="AO33"/>
  <c r="AQ33" s="1"/>
  <c r="AO24"/>
  <c r="AO25"/>
  <c r="AQ25" s="1"/>
  <c r="AO26"/>
  <c r="AO27"/>
  <c r="AQ27" s="1"/>
  <c r="AO28"/>
  <c r="AQ28" s="1"/>
  <c r="AO29"/>
  <c r="AO31"/>
  <c r="AR31"/>
  <c r="AS31"/>
  <c r="AP31"/>
  <c r="AS30"/>
  <c r="AR30"/>
  <c r="AT30" s="1"/>
  <c r="AO30"/>
  <c r="AQ30" s="1"/>
  <c r="AP30"/>
  <c r="AR29"/>
  <c r="AS29"/>
  <c r="AP29"/>
  <c r="AS28"/>
  <c r="AR28"/>
  <c r="AT28" s="1"/>
  <c r="AP28"/>
  <c r="AR27"/>
  <c r="AT27" s="1"/>
  <c r="AS27"/>
  <c r="AP27"/>
  <c r="AS26"/>
  <c r="AR26"/>
  <c r="AP26"/>
  <c r="AR25"/>
  <c r="AT25" s="1"/>
  <c r="AS25"/>
  <c r="AP25"/>
  <c r="AS24"/>
  <c r="AR24"/>
  <c r="AP24"/>
  <c r="AR22"/>
  <c r="AS22"/>
  <c r="AP22"/>
  <c r="AO22"/>
  <c r="AS21"/>
  <c r="AR21"/>
  <c r="AO21"/>
  <c r="AP21"/>
  <c r="AO12"/>
  <c r="AO13"/>
  <c r="AQ13" s="1"/>
  <c r="AO14"/>
  <c r="AO15"/>
  <c r="AQ15" s="1"/>
  <c r="AO16"/>
  <c r="AQ16" s="1"/>
  <c r="AO17"/>
  <c r="AO19"/>
  <c r="AS19"/>
  <c r="AR19"/>
  <c r="AP19"/>
  <c r="AR18"/>
  <c r="AT18" s="1"/>
  <c r="AS18"/>
  <c r="AP18"/>
  <c r="AO18"/>
  <c r="AQ18" s="1"/>
  <c r="AS17"/>
  <c r="AR17"/>
  <c r="AP17"/>
  <c r="AP12"/>
  <c r="AP13"/>
  <c r="AP14"/>
  <c r="AP15"/>
  <c r="AP16"/>
  <c r="AR16"/>
  <c r="AT16" s="1"/>
  <c r="AS16"/>
  <c r="AS15"/>
  <c r="AR15"/>
  <c r="AT15" s="1"/>
  <c r="AR14"/>
  <c r="AS14"/>
  <c r="AS13"/>
  <c r="AR13"/>
  <c r="AT13" s="1"/>
  <c r="AR12"/>
  <c r="AS12"/>
  <c r="AN34"/>
  <c r="AK34"/>
  <c r="Y34"/>
  <c r="J34"/>
  <c r="G34"/>
  <c r="Y31"/>
  <c r="J31"/>
  <c r="G31"/>
  <c r="AN29"/>
  <c r="AK29"/>
  <c r="Y29"/>
  <c r="J29"/>
  <c r="G29"/>
  <c r="AN26"/>
  <c r="AK26"/>
  <c r="Y26"/>
  <c r="J26"/>
  <c r="G26"/>
  <c r="AN24"/>
  <c r="AK24"/>
  <c r="Y24"/>
  <c r="J24"/>
  <c r="G24"/>
  <c r="AN22"/>
  <c r="AK22"/>
  <c r="S22"/>
  <c r="P22"/>
  <c r="J22"/>
  <c r="G22"/>
  <c r="AK21"/>
  <c r="G21"/>
  <c r="J20"/>
  <c r="J19"/>
  <c r="AN17"/>
  <c r="AK17"/>
  <c r="S17"/>
  <c r="P17"/>
  <c r="J17"/>
  <c r="G17"/>
  <c r="AN14"/>
  <c r="AK14"/>
  <c r="S14"/>
  <c r="P14"/>
  <c r="J14"/>
  <c r="G14"/>
  <c r="AN12"/>
  <c r="AK12"/>
  <c r="J12"/>
  <c r="G12"/>
  <c r="D34"/>
  <c r="D32"/>
  <c r="D29"/>
  <c r="D26"/>
  <c r="D24"/>
  <c r="D22"/>
  <c r="D17"/>
  <c r="D14"/>
  <c r="AR144" i="15"/>
  <c r="AS144"/>
  <c r="AP144"/>
  <c r="AO144"/>
  <c r="AS143"/>
  <c r="AR143"/>
  <c r="AO143"/>
  <c r="AP143"/>
  <c r="AO134"/>
  <c r="AO135"/>
  <c r="AP135"/>
  <c r="AO136"/>
  <c r="AO137"/>
  <c r="AP137"/>
  <c r="AO138"/>
  <c r="AO139"/>
  <c r="AP139"/>
  <c r="AO141"/>
  <c r="AQ141" s="1"/>
  <c r="AP141"/>
  <c r="AS141"/>
  <c r="AR141"/>
  <c r="AR140"/>
  <c r="AS140"/>
  <c r="AP140"/>
  <c r="AO140"/>
  <c r="AS139"/>
  <c r="AR139"/>
  <c r="AR138"/>
  <c r="AS138"/>
  <c r="AP138"/>
  <c r="AS137"/>
  <c r="AR137"/>
  <c r="AT137" s="1"/>
  <c r="AR136"/>
  <c r="AS136"/>
  <c r="AP136"/>
  <c r="AS135"/>
  <c r="AS134"/>
  <c r="AR135"/>
  <c r="AR134"/>
  <c r="AP134"/>
  <c r="AS132"/>
  <c r="AR132"/>
  <c r="AO132"/>
  <c r="AP132"/>
  <c r="AR131"/>
  <c r="AS131"/>
  <c r="AP131"/>
  <c r="AO131"/>
  <c r="AO122"/>
  <c r="AO123"/>
  <c r="AP123"/>
  <c r="AO124"/>
  <c r="AO125"/>
  <c r="AO126"/>
  <c r="AP126"/>
  <c r="AO127"/>
  <c r="AO129"/>
  <c r="AP129"/>
  <c r="AR129"/>
  <c r="AS129"/>
  <c r="AS128"/>
  <c r="AR128"/>
  <c r="AO128"/>
  <c r="AP128"/>
  <c r="AR127"/>
  <c r="AS127"/>
  <c r="AP127"/>
  <c r="AS126"/>
  <c r="AR126"/>
  <c r="AR125"/>
  <c r="AS125"/>
  <c r="AP125"/>
  <c r="AS124"/>
  <c r="AR124"/>
  <c r="AP124"/>
  <c r="AP122"/>
  <c r="AR123"/>
  <c r="AS123"/>
  <c r="AS122"/>
  <c r="AR122"/>
  <c r="AR106"/>
  <c r="AS106"/>
  <c r="AP106"/>
  <c r="AO106"/>
  <c r="AS94"/>
  <c r="AR94"/>
  <c r="AO94"/>
  <c r="AP94"/>
  <c r="AR93"/>
  <c r="AS93"/>
  <c r="AP93"/>
  <c r="AO93"/>
  <c r="AR84"/>
  <c r="AR85"/>
  <c r="AR86"/>
  <c r="AR87"/>
  <c r="AT87" s="1"/>
  <c r="AR88"/>
  <c r="AT88" s="1"/>
  <c r="AR89"/>
  <c r="AR91"/>
  <c r="AS91"/>
  <c r="AP91"/>
  <c r="AO91"/>
  <c r="AS90"/>
  <c r="AR90"/>
  <c r="AO90"/>
  <c r="AP90"/>
  <c r="AS89"/>
  <c r="AP89"/>
  <c r="AO89"/>
  <c r="AS88"/>
  <c r="AO88"/>
  <c r="AQ88" s="1"/>
  <c r="AP88"/>
  <c r="AS87"/>
  <c r="AP87"/>
  <c r="AO87"/>
  <c r="AQ87" s="1"/>
  <c r="AS86"/>
  <c r="AO86"/>
  <c r="AP86"/>
  <c r="AS85"/>
  <c r="AP85"/>
  <c r="AO85"/>
  <c r="AS84"/>
  <c r="AO84"/>
  <c r="AP84"/>
  <c r="AR58"/>
  <c r="AS58"/>
  <c r="AP58"/>
  <c r="AO58"/>
  <c r="AS57"/>
  <c r="AR57"/>
  <c r="AO57"/>
  <c r="AP57"/>
  <c r="AS55"/>
  <c r="AR55"/>
  <c r="AO55"/>
  <c r="AP55"/>
  <c r="AR54"/>
  <c r="AT54" s="1"/>
  <c r="AS54"/>
  <c r="AP54"/>
  <c r="AO54"/>
  <c r="AQ54" s="1"/>
  <c r="AS53"/>
  <c r="AR53"/>
  <c r="AO53"/>
  <c r="AP53"/>
  <c r="AP48"/>
  <c r="AP49"/>
  <c r="AP50"/>
  <c r="AP51"/>
  <c r="AP52"/>
  <c r="AR52"/>
  <c r="AT52" s="1"/>
  <c r="AS52"/>
  <c r="AO52"/>
  <c r="AQ52" s="1"/>
  <c r="AS51"/>
  <c r="AR51"/>
  <c r="AO51"/>
  <c r="AR50"/>
  <c r="AS50"/>
  <c r="AO50"/>
  <c r="AS49"/>
  <c r="AS48"/>
  <c r="AR49"/>
  <c r="AT49" s="1"/>
  <c r="AO49"/>
  <c r="AQ49" s="1"/>
  <c r="AR48"/>
  <c r="AO48"/>
  <c r="AS46"/>
  <c r="AR46"/>
  <c r="AO46"/>
  <c r="AP46"/>
  <c r="AR45"/>
  <c r="AS45"/>
  <c r="AP45"/>
  <c r="AO45"/>
  <c r="AR43"/>
  <c r="AT43" s="1"/>
  <c r="AS43"/>
  <c r="AP43"/>
  <c r="AO43"/>
  <c r="AQ43" s="1"/>
  <c r="AS42"/>
  <c r="AR42"/>
  <c r="AT42" s="1"/>
  <c r="AO42"/>
  <c r="AQ42" s="1"/>
  <c r="AP42"/>
  <c r="AR41"/>
  <c r="AS41"/>
  <c r="AP41"/>
  <c r="AO41"/>
  <c r="AS40"/>
  <c r="AR40"/>
  <c r="AO40"/>
  <c r="AP40"/>
  <c r="AR39"/>
  <c r="AT39" s="1"/>
  <c r="AS39"/>
  <c r="AP39"/>
  <c r="AO39"/>
  <c r="AQ39" s="1"/>
  <c r="AS38"/>
  <c r="AR38"/>
  <c r="AO38"/>
  <c r="AP38"/>
  <c r="AR37"/>
  <c r="AT37" s="1"/>
  <c r="AS37"/>
  <c r="AP37"/>
  <c r="AP36"/>
  <c r="AO37"/>
  <c r="AQ37" s="1"/>
  <c r="AS36"/>
  <c r="AR36"/>
  <c r="AO36"/>
  <c r="AR34"/>
  <c r="AT34" s="1"/>
  <c r="AS34"/>
  <c r="AP34"/>
  <c r="AO34"/>
  <c r="AQ34" s="1"/>
  <c r="AS33"/>
  <c r="AR33"/>
  <c r="AT33" s="1"/>
  <c r="AO33"/>
  <c r="AQ33" s="1"/>
  <c r="AP33"/>
  <c r="AS31"/>
  <c r="AR31"/>
  <c r="AT31" s="1"/>
  <c r="AO31"/>
  <c r="AQ31" s="1"/>
  <c r="AP31"/>
  <c r="AR30"/>
  <c r="AT30" s="1"/>
  <c r="AS30"/>
  <c r="AP30"/>
  <c r="AO30"/>
  <c r="AQ30" s="1"/>
  <c r="AS29"/>
  <c r="AS24"/>
  <c r="AS25"/>
  <c r="AS26"/>
  <c r="AS27"/>
  <c r="AS28"/>
  <c r="AR28"/>
  <c r="AR29"/>
  <c r="AT29" s="1"/>
  <c r="AO29"/>
  <c r="AQ29" s="1"/>
  <c r="AP29"/>
  <c r="AP28"/>
  <c r="AO28"/>
  <c r="AQ28" s="1"/>
  <c r="AR27"/>
  <c r="AO27"/>
  <c r="AQ27" s="1"/>
  <c r="AP27"/>
  <c r="AR26"/>
  <c r="AT26" s="1"/>
  <c r="AP26"/>
  <c r="AO26"/>
  <c r="AR25"/>
  <c r="AT25" s="1"/>
  <c r="AO25"/>
  <c r="AQ25" s="1"/>
  <c r="AP25"/>
  <c r="AR24"/>
  <c r="AT24" s="1"/>
  <c r="AP24"/>
  <c r="AO24"/>
  <c r="AS22"/>
  <c r="AR22"/>
  <c r="AO22"/>
  <c r="AP22"/>
  <c r="AR21"/>
  <c r="AS21"/>
  <c r="AP21"/>
  <c r="AO21"/>
  <c r="AR19"/>
  <c r="AS19"/>
  <c r="AP19"/>
  <c r="AO19"/>
  <c r="AO12"/>
  <c r="AO13"/>
  <c r="AO14"/>
  <c r="AP14"/>
  <c r="AO15"/>
  <c r="AO16"/>
  <c r="AO17"/>
  <c r="AP17"/>
  <c r="AS18"/>
  <c r="AR18"/>
  <c r="AO18"/>
  <c r="AP18"/>
  <c r="AR17"/>
  <c r="AS17"/>
  <c r="AS16"/>
  <c r="AR16"/>
  <c r="AP16"/>
  <c r="AR15"/>
  <c r="AS15"/>
  <c r="AP15"/>
  <c r="AS14"/>
  <c r="AR14"/>
  <c r="AR13"/>
  <c r="AS13"/>
  <c r="AP13"/>
  <c r="AS12"/>
  <c r="AR12"/>
  <c r="AP12"/>
  <c r="S144"/>
  <c r="S143"/>
  <c r="S139"/>
  <c r="S138"/>
  <c r="S136"/>
  <c r="S134"/>
  <c r="AN132"/>
  <c r="AB132"/>
  <c r="S132"/>
  <c r="G132"/>
  <c r="AN131"/>
  <c r="AB131"/>
  <c r="S131"/>
  <c r="G131"/>
  <c r="AN129"/>
  <c r="AN128"/>
  <c r="AB128"/>
  <c r="S128"/>
  <c r="G128"/>
  <c r="AN127"/>
  <c r="AB127"/>
  <c r="S127"/>
  <c r="G127"/>
  <c r="AN126"/>
  <c r="S126"/>
  <c r="G126"/>
  <c r="AN125"/>
  <c r="G125"/>
  <c r="AN124"/>
  <c r="S124"/>
  <c r="G124"/>
  <c r="AN123"/>
  <c r="AB123"/>
  <c r="S123"/>
  <c r="AN122"/>
  <c r="S122"/>
  <c r="G122"/>
  <c r="AN106"/>
  <c r="AK106"/>
  <c r="Y106"/>
  <c r="G106"/>
  <c r="AN94"/>
  <c r="AK94"/>
  <c r="AH94"/>
  <c r="Y94"/>
  <c r="M94"/>
  <c r="G94"/>
  <c r="AK93"/>
  <c r="AH93"/>
  <c r="M93"/>
  <c r="G93"/>
  <c r="AN91"/>
  <c r="AK91"/>
  <c r="Y91"/>
  <c r="AN90"/>
  <c r="Y90"/>
  <c r="G90"/>
  <c r="AN89"/>
  <c r="AK89"/>
  <c r="AH89"/>
  <c r="Y89"/>
  <c r="M89"/>
  <c r="G89"/>
  <c r="AN86"/>
  <c r="AK86"/>
  <c r="AH86"/>
  <c r="Y86"/>
  <c r="M86"/>
  <c r="G86"/>
  <c r="AN85"/>
  <c r="Y85"/>
  <c r="AN84"/>
  <c r="AK84"/>
  <c r="AH84"/>
  <c r="Y84"/>
  <c r="M84"/>
  <c r="G84"/>
  <c r="AN58"/>
  <c r="AK58"/>
  <c r="Y58"/>
  <c r="V58"/>
  <c r="M58"/>
  <c r="J58"/>
  <c r="G58"/>
  <c r="M57"/>
  <c r="Y55"/>
  <c r="J55"/>
  <c r="AN53"/>
  <c r="AK53"/>
  <c r="Y53"/>
  <c r="M53"/>
  <c r="J53"/>
  <c r="G53"/>
  <c r="AN50"/>
  <c r="AK50"/>
  <c r="Y50"/>
  <c r="V50"/>
  <c r="M50"/>
  <c r="J50"/>
  <c r="G50"/>
  <c r="AN48"/>
  <c r="AK48"/>
  <c r="M48"/>
  <c r="J48"/>
  <c r="G48"/>
  <c r="AK46"/>
  <c r="AK45"/>
  <c r="AK41"/>
  <c r="AK40"/>
  <c r="AK38"/>
  <c r="AK36"/>
  <c r="AN22"/>
  <c r="AK22"/>
  <c r="Y22"/>
  <c r="V22"/>
  <c r="G22"/>
  <c r="AN21"/>
  <c r="Y21"/>
  <c r="G21"/>
  <c r="AN19"/>
  <c r="AK19"/>
  <c r="Y19"/>
  <c r="V19"/>
  <c r="AN18"/>
  <c r="Y18"/>
  <c r="G18"/>
  <c r="AN17"/>
  <c r="AK17"/>
  <c r="Y17"/>
  <c r="V17"/>
  <c r="G17"/>
  <c r="AN16"/>
  <c r="AK16"/>
  <c r="Y16"/>
  <c r="V16"/>
  <c r="G16"/>
  <c r="AN15"/>
  <c r="Y15"/>
  <c r="V15"/>
  <c r="G15"/>
  <c r="AN14"/>
  <c r="AK14"/>
  <c r="Y14"/>
  <c r="V14"/>
  <c r="G14"/>
  <c r="AN13"/>
  <c r="Y13"/>
  <c r="AN12"/>
  <c r="AK12"/>
  <c r="Y12"/>
  <c r="V12"/>
  <c r="G12"/>
  <c r="D58"/>
  <c r="D50"/>
  <c r="D22"/>
  <c r="D21"/>
  <c r="D18"/>
  <c r="D17"/>
  <c r="D16"/>
  <c r="D14"/>
  <c r="D13"/>
  <c r="D12"/>
  <c r="AS108" i="14"/>
  <c r="AR108"/>
  <c r="AO108"/>
  <c r="AP108"/>
  <c r="AS107"/>
  <c r="AR107"/>
  <c r="AT107" s="1"/>
  <c r="AP107"/>
  <c r="AO107"/>
  <c r="AQ107" s="1"/>
  <c r="AS105"/>
  <c r="AR105"/>
  <c r="AT105" s="1"/>
  <c r="AP105"/>
  <c r="AO105"/>
  <c r="AQ105" s="1"/>
  <c r="AS104"/>
  <c r="AR104"/>
  <c r="AT104" s="1"/>
  <c r="AO104"/>
  <c r="AQ104" s="1"/>
  <c r="AP104"/>
  <c r="AS103"/>
  <c r="AR103"/>
  <c r="AP103"/>
  <c r="AO103"/>
  <c r="AR102"/>
  <c r="AT102" s="1"/>
  <c r="AS102"/>
  <c r="AO102"/>
  <c r="AQ102" s="1"/>
  <c r="AP102"/>
  <c r="AS101"/>
  <c r="AR101"/>
  <c r="AT101" s="1"/>
  <c r="AP101"/>
  <c r="AO101"/>
  <c r="AQ101" s="1"/>
  <c r="AR100"/>
  <c r="AS100"/>
  <c r="AO100"/>
  <c r="AP100"/>
  <c r="AS99"/>
  <c r="AR99"/>
  <c r="AT99" s="1"/>
  <c r="AP99"/>
  <c r="AP98"/>
  <c r="AO99"/>
  <c r="AQ99" s="1"/>
  <c r="AR98"/>
  <c r="AS98"/>
  <c r="AO98"/>
  <c r="AS96"/>
  <c r="AR96"/>
  <c r="AP96"/>
  <c r="AO96"/>
  <c r="AR95"/>
  <c r="AS95"/>
  <c r="AO95"/>
  <c r="AP95"/>
  <c r="AS86"/>
  <c r="AS87"/>
  <c r="AS88"/>
  <c r="AS89"/>
  <c r="AS90"/>
  <c r="AS91"/>
  <c r="AS93"/>
  <c r="AR93"/>
  <c r="AO93"/>
  <c r="AP93"/>
  <c r="AS92"/>
  <c r="AR92"/>
  <c r="AT92" s="1"/>
  <c r="AP92"/>
  <c r="AO92"/>
  <c r="AQ92" s="1"/>
  <c r="AR91"/>
  <c r="AO91"/>
  <c r="AP91"/>
  <c r="AR90"/>
  <c r="AT90" s="1"/>
  <c r="AP90"/>
  <c r="AO90"/>
  <c r="AQ90" s="1"/>
  <c r="AR89"/>
  <c r="AT89" s="1"/>
  <c r="AO89"/>
  <c r="AQ89" s="1"/>
  <c r="AP89"/>
  <c r="AR88"/>
  <c r="AP88"/>
  <c r="AO88"/>
  <c r="AR87"/>
  <c r="AT87" s="1"/>
  <c r="AO87"/>
  <c r="AQ87" s="1"/>
  <c r="AP87"/>
  <c r="AP86"/>
  <c r="AR86"/>
  <c r="AO86"/>
  <c r="AR84"/>
  <c r="AS84"/>
  <c r="AO84"/>
  <c r="AP84"/>
  <c r="AS83"/>
  <c r="AR83"/>
  <c r="AP83"/>
  <c r="AO83"/>
  <c r="AP74"/>
  <c r="AP75"/>
  <c r="AP76"/>
  <c r="AP77"/>
  <c r="AP78"/>
  <c r="AP79"/>
  <c r="AP81"/>
  <c r="AS81"/>
  <c r="AR81"/>
  <c r="AT81" s="1"/>
  <c r="AO81"/>
  <c r="AQ81" s="1"/>
  <c r="AR80"/>
  <c r="AS80"/>
  <c r="AO80"/>
  <c r="AP80"/>
  <c r="AS79"/>
  <c r="AR79"/>
  <c r="AO79"/>
  <c r="AR78"/>
  <c r="AS78"/>
  <c r="AO78"/>
  <c r="AS77"/>
  <c r="AR77"/>
  <c r="AO77"/>
  <c r="AR76"/>
  <c r="AS76"/>
  <c r="AO76"/>
  <c r="AS75"/>
  <c r="AS74"/>
  <c r="AR75"/>
  <c r="AO75"/>
  <c r="AQ75" s="1"/>
  <c r="AR74"/>
  <c r="AO74"/>
  <c r="AS72"/>
  <c r="AR72"/>
  <c r="AP72"/>
  <c r="AP71"/>
  <c r="AO72"/>
  <c r="AR71"/>
  <c r="AS71"/>
  <c r="AO71"/>
  <c r="AQ71" s="1"/>
  <c r="AR69"/>
  <c r="AS69"/>
  <c r="AO69"/>
  <c r="AP69"/>
  <c r="AS68"/>
  <c r="AR68"/>
  <c r="AT68" s="1"/>
  <c r="AP68"/>
  <c r="AO68"/>
  <c r="AQ68" s="1"/>
  <c r="AR67"/>
  <c r="AS67"/>
  <c r="AO67"/>
  <c r="AP67"/>
  <c r="AS66"/>
  <c r="AR66"/>
  <c r="AT66" s="1"/>
  <c r="AP66"/>
  <c r="AO66"/>
  <c r="AQ66" s="1"/>
  <c r="AR65"/>
  <c r="AT65" s="1"/>
  <c r="AS65"/>
  <c r="AO65"/>
  <c r="AQ65" s="1"/>
  <c r="AP65"/>
  <c r="AS64"/>
  <c r="AR64"/>
  <c r="AP64"/>
  <c r="AO64"/>
  <c r="AR63"/>
  <c r="AS63"/>
  <c r="AO63"/>
  <c r="AP63"/>
  <c r="AS62"/>
  <c r="AR62"/>
  <c r="AP62"/>
  <c r="AO62"/>
  <c r="AR58"/>
  <c r="AS58"/>
  <c r="AS57"/>
  <c r="AO58"/>
  <c r="AP58"/>
  <c r="AR57"/>
  <c r="AT57" s="1"/>
  <c r="AP57"/>
  <c r="AO57"/>
  <c r="AQ57" s="1"/>
  <c r="AS55"/>
  <c r="AR55"/>
  <c r="AT55" s="1"/>
  <c r="AP55"/>
  <c r="AO55"/>
  <c r="AQ55" s="1"/>
  <c r="AR54"/>
  <c r="AT54" s="1"/>
  <c r="AS54"/>
  <c r="AO54"/>
  <c r="AQ54" s="1"/>
  <c r="AP54"/>
  <c r="AS53"/>
  <c r="AS48"/>
  <c r="AS49"/>
  <c r="AS50"/>
  <c r="AS51"/>
  <c r="AS52"/>
  <c r="AR53"/>
  <c r="AP53"/>
  <c r="AO53"/>
  <c r="AR52"/>
  <c r="AT52" s="1"/>
  <c r="AO52"/>
  <c r="AQ52" s="1"/>
  <c r="AP52"/>
  <c r="AR51"/>
  <c r="AT51" s="1"/>
  <c r="AP51"/>
  <c r="AO51"/>
  <c r="AQ51" s="1"/>
  <c r="AR50"/>
  <c r="AT50" s="1"/>
  <c r="AO50"/>
  <c r="AO48"/>
  <c r="AO49"/>
  <c r="AQ49" s="1"/>
  <c r="AP50"/>
  <c r="AR49"/>
  <c r="AT49" s="1"/>
  <c r="AP49"/>
  <c r="AR48"/>
  <c r="AP48"/>
  <c r="AS46"/>
  <c r="AR46"/>
  <c r="AP46"/>
  <c r="AO46"/>
  <c r="AR45"/>
  <c r="AT45" s="1"/>
  <c r="AS45"/>
  <c r="AO45"/>
  <c r="AQ45" s="1"/>
  <c r="AP45"/>
  <c r="AO36"/>
  <c r="AO37"/>
  <c r="AQ37" s="1"/>
  <c r="AO38"/>
  <c r="AO39"/>
  <c r="AQ39" s="1"/>
  <c r="AO40"/>
  <c r="AQ40" s="1"/>
  <c r="AO41"/>
  <c r="AO43"/>
  <c r="AR43"/>
  <c r="AS43"/>
  <c r="AP43"/>
  <c r="AS42"/>
  <c r="AR42"/>
  <c r="AT42" s="1"/>
  <c r="AP42"/>
  <c r="AO42"/>
  <c r="AQ42" s="1"/>
  <c r="AR41"/>
  <c r="AS41"/>
  <c r="AP41"/>
  <c r="AS40"/>
  <c r="AR40"/>
  <c r="AT40" s="1"/>
  <c r="AP40"/>
  <c r="AR39"/>
  <c r="AT39" s="1"/>
  <c r="AS39"/>
  <c r="AP39"/>
  <c r="AS38"/>
  <c r="AR38"/>
  <c r="AP38"/>
  <c r="AR37"/>
  <c r="AT37" s="1"/>
  <c r="AS37"/>
  <c r="AP37"/>
  <c r="AS36"/>
  <c r="AR36"/>
  <c r="AP36"/>
  <c r="AR34"/>
  <c r="AS34"/>
  <c r="AO34"/>
  <c r="AP34"/>
  <c r="AS33"/>
  <c r="AR33"/>
  <c r="AP33"/>
  <c r="AO33"/>
  <c r="AS31"/>
  <c r="AR31"/>
  <c r="AT31" s="1"/>
  <c r="AP31"/>
  <c r="AO31"/>
  <c r="AQ31" s="1"/>
  <c r="AR30"/>
  <c r="AT30" s="1"/>
  <c r="AS30"/>
  <c r="AO30"/>
  <c r="AP30"/>
  <c r="AS29"/>
  <c r="AR29"/>
  <c r="AP29"/>
  <c r="AO29"/>
  <c r="AR28"/>
  <c r="AS28"/>
  <c r="AO28"/>
  <c r="AP28"/>
  <c r="AS27"/>
  <c r="AR27"/>
  <c r="AP27"/>
  <c r="AO27"/>
  <c r="AR26"/>
  <c r="AS26"/>
  <c r="AO26"/>
  <c r="AP26"/>
  <c r="AO24"/>
  <c r="AO25"/>
  <c r="AS25"/>
  <c r="AR25"/>
  <c r="AP25"/>
  <c r="AR24"/>
  <c r="AS24"/>
  <c r="AP24"/>
  <c r="AS22"/>
  <c r="AS21"/>
  <c r="AR22"/>
  <c r="AP22"/>
  <c r="AO22"/>
  <c r="AR21"/>
  <c r="AT21" s="1"/>
  <c r="AO21"/>
  <c r="AP21"/>
  <c r="AR19"/>
  <c r="AS19"/>
  <c r="AO19"/>
  <c r="AP19"/>
  <c r="AS18"/>
  <c r="AR18"/>
  <c r="AT18" s="1"/>
  <c r="AP18"/>
  <c r="AO18"/>
  <c r="AQ18" s="1"/>
  <c r="AR17"/>
  <c r="AS17"/>
  <c r="AO17"/>
  <c r="AP17"/>
  <c r="AS16"/>
  <c r="AR16"/>
  <c r="AT16" s="1"/>
  <c r="AP16"/>
  <c r="AO16"/>
  <c r="AQ16" s="1"/>
  <c r="AR15"/>
  <c r="AT15" s="1"/>
  <c r="AS15"/>
  <c r="AO15"/>
  <c r="AQ15" s="1"/>
  <c r="AP15"/>
  <c r="AS14"/>
  <c r="AR14"/>
  <c r="AP14"/>
  <c r="AO14"/>
  <c r="AR13"/>
  <c r="AS13"/>
  <c r="AO13"/>
  <c r="AP13"/>
  <c r="AS12"/>
  <c r="AR12"/>
  <c r="AP12"/>
  <c r="AO12"/>
  <c r="AN108"/>
  <c r="AN103"/>
  <c r="AN100"/>
  <c r="AN98"/>
  <c r="AN72"/>
  <c r="AN71"/>
  <c r="AN69"/>
  <c r="AN67"/>
  <c r="AN64"/>
  <c r="AN63"/>
  <c r="AN62"/>
  <c r="AN58"/>
  <c r="AN53"/>
  <c r="AN50"/>
  <c r="AN46"/>
  <c r="AN41"/>
  <c r="AN38"/>
  <c r="AN36"/>
  <c r="AN22"/>
  <c r="AN21"/>
  <c r="AN19"/>
  <c r="AN17"/>
  <c r="AN14"/>
  <c r="AN13"/>
  <c r="AN12"/>
  <c r="AK108"/>
  <c r="AK103"/>
  <c r="AK100"/>
  <c r="AK98"/>
  <c r="AK96"/>
  <c r="AK91"/>
  <c r="AK88"/>
  <c r="AK86"/>
  <c r="AK84"/>
  <c r="AK83"/>
  <c r="AK79"/>
  <c r="AK78"/>
  <c r="AK76"/>
  <c r="AK74"/>
  <c r="AK71"/>
  <c r="AK67"/>
  <c r="AK64"/>
  <c r="AK62"/>
  <c r="AK58"/>
  <c r="AK53"/>
  <c r="AK50"/>
  <c r="AK48"/>
  <c r="AK46"/>
  <c r="AK41"/>
  <c r="AK38"/>
  <c r="AK36"/>
  <c r="AK34"/>
  <c r="AK26"/>
  <c r="AK24"/>
  <c r="AK22"/>
  <c r="AK21"/>
  <c r="AK17"/>
  <c r="AK14"/>
  <c r="AK12"/>
  <c r="AH108"/>
  <c r="AH103"/>
  <c r="AH100"/>
  <c r="AE100"/>
  <c r="AE58"/>
  <c r="AE50"/>
  <c r="Y103"/>
  <c r="Y100"/>
  <c r="Y96"/>
  <c r="Y91"/>
  <c r="Y88"/>
  <c r="Y86"/>
  <c r="Y84"/>
  <c r="Y81"/>
  <c r="Y80"/>
  <c r="Y79"/>
  <c r="Y78"/>
  <c r="Y76"/>
  <c r="Y75"/>
  <c r="Y74"/>
  <c r="Y72"/>
  <c r="Y71"/>
  <c r="Y67"/>
  <c r="Y64"/>
  <c r="Y63"/>
  <c r="Y62"/>
  <c r="Y58"/>
  <c r="Y53"/>
  <c r="Y50"/>
  <c r="Y46"/>
  <c r="Y41"/>
  <c r="Y38"/>
  <c r="Y36"/>
  <c r="Y34"/>
  <c r="Y26"/>
  <c r="Y25"/>
  <c r="Y24"/>
  <c r="Y22"/>
  <c r="Y21"/>
  <c r="Y17"/>
  <c r="Y14"/>
  <c r="Y13"/>
  <c r="Y12"/>
  <c r="P46"/>
  <c r="P41"/>
  <c r="P38"/>
  <c r="M108"/>
  <c r="M103"/>
  <c r="M100"/>
  <c r="M96"/>
  <c r="M95"/>
  <c r="M91"/>
  <c r="M88"/>
  <c r="M86"/>
  <c r="J96"/>
  <c r="J93"/>
  <c r="J91"/>
  <c r="J88"/>
  <c r="J86"/>
  <c r="J46"/>
  <c r="J44"/>
  <c r="J43"/>
  <c r="J41"/>
  <c r="J38"/>
  <c r="J36"/>
  <c r="G108"/>
  <c r="G103"/>
  <c r="G100"/>
  <c r="G84"/>
  <c r="G83"/>
  <c r="G80"/>
  <c r="G79"/>
  <c r="G78"/>
  <c r="G77"/>
  <c r="G76"/>
  <c r="G75"/>
  <c r="G74"/>
  <c r="G72"/>
  <c r="G71"/>
  <c r="G67"/>
  <c r="G64"/>
  <c r="G63"/>
  <c r="G62"/>
  <c r="G58"/>
  <c r="G53"/>
  <c r="G50"/>
  <c r="G46"/>
  <c r="G44"/>
  <c r="G43"/>
  <c r="G41"/>
  <c r="G38"/>
  <c r="G36"/>
  <c r="G34"/>
  <c r="G33"/>
  <c r="G29"/>
  <c r="G28"/>
  <c r="G27"/>
  <c r="G26"/>
  <c r="G25"/>
  <c r="G24"/>
  <c r="G22"/>
  <c r="G21"/>
  <c r="G20"/>
  <c r="G17"/>
  <c r="G14"/>
  <c r="G13"/>
  <c r="G12"/>
  <c r="D108"/>
  <c r="D103"/>
  <c r="D100"/>
  <c r="D58"/>
  <c r="D53"/>
  <c r="D50"/>
  <c r="D46"/>
  <c r="D41"/>
  <c r="D38"/>
  <c r="D36"/>
  <c r="AB89" i="16"/>
  <c r="AS52"/>
  <c r="AR52"/>
  <c r="AR56"/>
  <c r="AP52"/>
  <c r="AO52"/>
  <c r="AQ52" s="1"/>
  <c r="AE54"/>
  <c r="J39" i="38"/>
  <c r="M12"/>
  <c r="P92" i="16"/>
  <c r="AK28"/>
  <c r="AK25"/>
  <c r="AK22"/>
  <c r="AK21"/>
  <c r="AK19"/>
  <c r="AK18"/>
  <c r="AK17"/>
  <c r="AK15"/>
  <c r="AK14"/>
  <c r="AR28"/>
  <c r="AR26"/>
  <c r="AS26"/>
  <c r="AR25"/>
  <c r="AS25"/>
  <c r="AR17"/>
  <c r="AR18"/>
  <c r="AR24"/>
  <c r="AS24"/>
  <c r="AR23"/>
  <c r="AR22"/>
  <c r="AR21"/>
  <c r="AR19"/>
  <c r="AS19"/>
  <c r="AS23"/>
  <c r="AR15"/>
  <c r="B12" i="41" s="1"/>
  <c r="AR14" i="16"/>
  <c r="B11" i="41" s="1"/>
  <c r="V23" i="16"/>
  <c r="J41"/>
  <c r="J28"/>
  <c r="J25"/>
  <c r="J22"/>
  <c r="J21"/>
  <c r="Y23"/>
  <c r="Y34"/>
  <c r="Y36"/>
  <c r="Y37"/>
  <c r="Y38"/>
  <c r="Y71"/>
  <c r="Y75"/>
  <c r="Y77"/>
  <c r="Y78"/>
  <c r="Y83"/>
  <c r="Y91"/>
  <c r="Y28"/>
  <c r="Y22"/>
  <c r="Y21"/>
  <c r="AH28"/>
  <c r="AH26"/>
  <c r="AH23"/>
  <c r="AH22"/>
  <c r="AH21"/>
  <c r="N30" i="5"/>
  <c r="AB15" i="16"/>
  <c r="AR61"/>
  <c r="AR59"/>
  <c r="AS59"/>
  <c r="AR58"/>
  <c r="AS58"/>
  <c r="AR57"/>
  <c r="AR55"/>
  <c r="AS53"/>
  <c r="S16"/>
  <c r="J38" i="38"/>
  <c r="AP11"/>
  <c r="AP12"/>
  <c r="AP13"/>
  <c r="AO13"/>
  <c r="AB28" i="16"/>
  <c r="AB22"/>
  <c r="AB19"/>
  <c r="AB17"/>
  <c r="AE28"/>
  <c r="P28"/>
  <c r="V28"/>
  <c r="V22"/>
  <c r="V21"/>
  <c r="S28"/>
  <c r="S25"/>
  <c r="S24"/>
  <c r="S23"/>
  <c r="S22"/>
  <c r="S21"/>
  <c r="S19"/>
  <c r="S18"/>
  <c r="S17"/>
  <c r="S15"/>
  <c r="S14"/>
  <c r="D22"/>
  <c r="D21"/>
  <c r="G28"/>
  <c r="G25"/>
  <c r="G24"/>
  <c r="G23"/>
  <c r="G22"/>
  <c r="G21"/>
  <c r="G15"/>
  <c r="AN28"/>
  <c r="AN25"/>
  <c r="AN24"/>
  <c r="AN22"/>
  <c r="AN21"/>
  <c r="AN19"/>
  <c r="AN15"/>
  <c r="M28"/>
  <c r="M22"/>
  <c r="M21"/>
  <c r="AO14"/>
  <c r="AP25"/>
  <c r="AP24"/>
  <c r="AP23"/>
  <c r="AP22"/>
  <c r="AP21"/>
  <c r="AO21"/>
  <c r="AP19"/>
  <c r="AP18"/>
  <c r="AP17"/>
  <c r="AP15"/>
  <c r="AP14"/>
  <c r="AO25"/>
  <c r="AO24"/>
  <c r="AO23"/>
  <c r="AO22"/>
  <c r="AO19"/>
  <c r="AO18"/>
  <c r="AO17"/>
  <c r="AO15"/>
  <c r="AS33"/>
  <c r="C19" i="41" s="1"/>
  <c r="AS14" i="16"/>
  <c r="C11" i="41" s="1"/>
  <c r="AS48" i="16"/>
  <c r="C27" i="41" s="1"/>
  <c r="AS34" i="16"/>
  <c r="C20" i="41" s="1"/>
  <c r="AS46" i="16"/>
  <c r="AS36"/>
  <c r="AS37"/>
  <c r="AS43"/>
  <c r="AS44"/>
  <c r="AS41"/>
  <c r="AS38"/>
  <c r="AS42"/>
  <c r="AS40"/>
  <c r="C17" i="41" s="1"/>
  <c r="AR42" i="16"/>
  <c r="AR38"/>
  <c r="AT38" s="1"/>
  <c r="AR46"/>
  <c r="AR43"/>
  <c r="AS49"/>
  <c r="C28" i="41" s="1"/>
  <c r="AR49" i="16"/>
  <c r="AS51"/>
  <c r="AS61"/>
  <c r="AS57"/>
  <c r="AS55"/>
  <c r="C25" i="41" s="1"/>
  <c r="AS56" i="16"/>
  <c r="AS68"/>
  <c r="AS69"/>
  <c r="AS70"/>
  <c r="AS71"/>
  <c r="AR71"/>
  <c r="AS73"/>
  <c r="AS74"/>
  <c r="AS75"/>
  <c r="AR75"/>
  <c r="AS76"/>
  <c r="AS77"/>
  <c r="AS78"/>
  <c r="AR78"/>
  <c r="AS79"/>
  <c r="AS82"/>
  <c r="AS83"/>
  <c r="AS84"/>
  <c r="AS85"/>
  <c r="AS86"/>
  <c r="AR86"/>
  <c r="AS87"/>
  <c r="AS89"/>
  <c r="AS90"/>
  <c r="AS91"/>
  <c r="AS92"/>
  <c r="AP33"/>
  <c r="AP34"/>
  <c r="AO34"/>
  <c r="AP36"/>
  <c r="AO36"/>
  <c r="AP37"/>
  <c r="AO37"/>
  <c r="AP38"/>
  <c r="AP40"/>
  <c r="AP41"/>
  <c r="AP42"/>
  <c r="AP43"/>
  <c r="AO43"/>
  <c r="AP46"/>
  <c r="AP48"/>
  <c r="AP49"/>
  <c r="AP51"/>
  <c r="AP53"/>
  <c r="AP55"/>
  <c r="AP56"/>
  <c r="AP57"/>
  <c r="AP58"/>
  <c r="AP68"/>
  <c r="AP69"/>
  <c r="AP70"/>
  <c r="AP71"/>
  <c r="AP73"/>
  <c r="AP74"/>
  <c r="AP75"/>
  <c r="AP76"/>
  <c r="AP77"/>
  <c r="AP78"/>
  <c r="AP79"/>
  <c r="AP82"/>
  <c r="AP83"/>
  <c r="AP84"/>
  <c r="AP85"/>
  <c r="AO85"/>
  <c r="AP86"/>
  <c r="AP87"/>
  <c r="AP89"/>
  <c r="AP90"/>
  <c r="AP91"/>
  <c r="AP92"/>
  <c r="J88"/>
  <c r="AP15" i="38"/>
  <c r="AP16"/>
  <c r="AO16"/>
  <c r="AP17"/>
  <c r="AP19"/>
  <c r="AP20"/>
  <c r="AP21"/>
  <c r="AP24"/>
  <c r="AP25"/>
  <c r="AP26"/>
  <c r="AP27"/>
  <c r="AP28"/>
  <c r="AP29"/>
  <c r="AP31"/>
  <c r="AP32"/>
  <c r="AP33"/>
  <c r="AP34"/>
  <c r="AO34"/>
  <c r="AO19"/>
  <c r="AO21"/>
  <c r="AP38"/>
  <c r="AP39"/>
  <c r="AP40"/>
  <c r="AP43"/>
  <c r="AO43"/>
  <c r="AP45"/>
  <c r="D21" i="24"/>
  <c r="D60"/>
  <c r="AS17" i="16"/>
  <c r="AS18"/>
  <c r="AS28"/>
  <c r="AS22"/>
  <c r="AS21"/>
  <c r="C9" i="41" s="1"/>
  <c r="AS15" i="16"/>
  <c r="C12" i="41" s="1"/>
  <c r="D26" i="5"/>
  <c r="N9"/>
  <c r="V34" i="16"/>
  <c r="Y39" i="38"/>
  <c r="J21"/>
  <c r="J15"/>
  <c r="J46" i="16"/>
  <c r="J44"/>
  <c r="J40"/>
  <c r="AH92"/>
  <c r="AH91"/>
  <c r="AH90"/>
  <c r="AH89"/>
  <c r="AH82"/>
  <c r="AH76"/>
  <c r="AH75"/>
  <c r="AH74"/>
  <c r="AH73"/>
  <c r="AH69"/>
  <c r="AH68"/>
  <c r="AH61"/>
  <c r="AH59"/>
  <c r="AH56"/>
  <c r="AH55"/>
  <c r="AH46"/>
  <c r="AH44"/>
  <c r="AH42"/>
  <c r="AH41"/>
  <c r="AH40"/>
  <c r="AH38"/>
  <c r="AH39" i="38"/>
  <c r="AH38"/>
  <c r="AH34"/>
  <c r="AH33"/>
  <c r="AH32"/>
  <c r="AH31"/>
  <c r="AH29"/>
  <c r="AH26"/>
  <c r="AH25"/>
  <c r="AH24"/>
  <c r="AH21"/>
  <c r="AH20"/>
  <c r="AH19"/>
  <c r="M57" i="16"/>
  <c r="AN43" i="38"/>
  <c r="AN40"/>
  <c r="AN39"/>
  <c r="AN37" i="16"/>
  <c r="AN36"/>
  <c r="D43"/>
  <c r="AO11" i="38"/>
  <c r="AR92" i="16"/>
  <c r="AR91"/>
  <c r="AT91" s="1"/>
  <c r="AR90"/>
  <c r="AR68"/>
  <c r="AR69"/>
  <c r="AR89"/>
  <c r="AR87"/>
  <c r="AT87" s="1"/>
  <c r="AR85"/>
  <c r="AT85" s="1"/>
  <c r="AR84"/>
  <c r="AR83"/>
  <c r="AT83" s="1"/>
  <c r="AR82"/>
  <c r="AR79"/>
  <c r="AT79" s="1"/>
  <c r="AR77"/>
  <c r="AT77" s="1"/>
  <c r="AR76"/>
  <c r="AR74"/>
  <c r="AR73"/>
  <c r="AT73" s="1"/>
  <c r="AR70"/>
  <c r="AT70" s="1"/>
  <c r="AR51"/>
  <c r="AT51" s="1"/>
  <c r="AR48"/>
  <c r="AT48" s="1"/>
  <c r="AR33"/>
  <c r="B19" i="41" s="1"/>
  <c r="AR41" i="16"/>
  <c r="AR40"/>
  <c r="B17" i="41" s="1"/>
  <c r="AR37" i="16"/>
  <c r="AR36"/>
  <c r="AT36" s="1"/>
  <c r="AR44"/>
  <c r="AR34"/>
  <c r="AO92"/>
  <c r="AQ92" s="1"/>
  <c r="AO91"/>
  <c r="AO90"/>
  <c r="AQ90" s="1"/>
  <c r="AO89"/>
  <c r="AO87"/>
  <c r="AQ87" s="1"/>
  <c r="AO86"/>
  <c r="AO84"/>
  <c r="AO83"/>
  <c r="AQ83" s="1"/>
  <c r="AO82"/>
  <c r="AO79"/>
  <c r="AQ79" s="1"/>
  <c r="AO78"/>
  <c r="AO77"/>
  <c r="AO76"/>
  <c r="AO75"/>
  <c r="AQ75" s="1"/>
  <c r="AO74"/>
  <c r="AO73"/>
  <c r="AQ73" s="1"/>
  <c r="AO71"/>
  <c r="AO70"/>
  <c r="AO69"/>
  <c r="AO68"/>
  <c r="AQ68" s="1"/>
  <c r="AO58"/>
  <c r="AO57"/>
  <c r="AO56"/>
  <c r="AO55"/>
  <c r="AQ55" s="1"/>
  <c r="AO53"/>
  <c r="AO51"/>
  <c r="AO49"/>
  <c r="AO48"/>
  <c r="AQ48" s="1"/>
  <c r="AO46"/>
  <c r="AO42"/>
  <c r="AO41"/>
  <c r="AQ41" s="1"/>
  <c r="AO40"/>
  <c r="AO38"/>
  <c r="AQ38" s="1"/>
  <c r="AO33"/>
  <c r="AO45" i="38"/>
  <c r="AQ45" s="1"/>
  <c r="AO40"/>
  <c r="AQ40" s="1"/>
  <c r="AO39"/>
  <c r="AO38"/>
  <c r="AQ38" s="1"/>
  <c r="AO33"/>
  <c r="AO32"/>
  <c r="AQ32" s="1"/>
  <c r="AO31"/>
  <c r="AO29"/>
  <c r="AQ29" s="1"/>
  <c r="AO28"/>
  <c r="AO27"/>
  <c r="AQ27" s="1"/>
  <c r="AO26"/>
  <c r="AO25"/>
  <c r="AQ25" s="1"/>
  <c r="AO24"/>
  <c r="AO20"/>
  <c r="AO17"/>
  <c r="AQ17" s="1"/>
  <c r="AO15"/>
  <c r="AQ15" s="1"/>
  <c r="AO12"/>
  <c r="G92" i="16"/>
  <c r="G91"/>
  <c r="G89"/>
  <c r="G86"/>
  <c r="G83"/>
  <c r="G82"/>
  <c r="G78"/>
  <c r="G77"/>
  <c r="G76"/>
  <c r="G75"/>
  <c r="G74"/>
  <c r="G73"/>
  <c r="G71"/>
  <c r="G70"/>
  <c r="G69"/>
  <c r="G68"/>
  <c r="G57"/>
  <c r="G56"/>
  <c r="G55"/>
  <c r="G44"/>
  <c r="G43"/>
  <c r="G42"/>
  <c r="G41"/>
  <c r="G40"/>
  <c r="G36"/>
  <c r="G34"/>
  <c r="G33"/>
  <c r="G43" i="38"/>
  <c r="G40"/>
  <c r="G39"/>
  <c r="G38"/>
  <c r="G34"/>
  <c r="G33"/>
  <c r="G32"/>
  <c r="G31"/>
  <c r="G29"/>
  <c r="G28"/>
  <c r="G27"/>
  <c r="G26"/>
  <c r="G25"/>
  <c r="G24"/>
  <c r="G21"/>
  <c r="G20"/>
  <c r="G19"/>
  <c r="G17"/>
  <c r="G16"/>
  <c r="G15"/>
  <c r="G13"/>
  <c r="G12"/>
  <c r="G11"/>
  <c r="D37" i="9"/>
  <c r="V86" i="16"/>
  <c r="S37"/>
  <c r="S53"/>
  <c r="S51"/>
  <c r="S70"/>
  <c r="AB33"/>
  <c r="AK33"/>
  <c r="S34"/>
  <c r="AB34"/>
  <c r="AK34"/>
  <c r="AN34"/>
  <c r="M36"/>
  <c r="S36"/>
  <c r="V36"/>
  <c r="AB36"/>
  <c r="AK36"/>
  <c r="M37"/>
  <c r="AK37"/>
  <c r="M38"/>
  <c r="S38"/>
  <c r="V38"/>
  <c r="AB38"/>
  <c r="AK38"/>
  <c r="AN38"/>
  <c r="D40"/>
  <c r="S40"/>
  <c r="V40"/>
  <c r="Y40"/>
  <c r="AB40"/>
  <c r="AK40"/>
  <c r="AN40"/>
  <c r="D41"/>
  <c r="M41"/>
  <c r="S41"/>
  <c r="V41"/>
  <c r="Y41"/>
  <c r="AB41"/>
  <c r="AK41"/>
  <c r="AN41"/>
  <c r="M42"/>
  <c r="S42"/>
  <c r="V42"/>
  <c r="S43"/>
  <c r="AB43"/>
  <c r="AK43"/>
  <c r="AN43"/>
  <c r="M44"/>
  <c r="S44"/>
  <c r="Y44"/>
  <c r="AB44"/>
  <c r="AK44"/>
  <c r="AN44"/>
  <c r="D46"/>
  <c r="Y46"/>
  <c r="AK46"/>
  <c r="S49"/>
  <c r="AN49"/>
  <c r="D55"/>
  <c r="J55"/>
  <c r="M55"/>
  <c r="S55"/>
  <c r="V55"/>
  <c r="Y55"/>
  <c r="AE55"/>
  <c r="AK55"/>
  <c r="AN55"/>
  <c r="D56"/>
  <c r="J56"/>
  <c r="M56"/>
  <c r="S56"/>
  <c r="V56"/>
  <c r="AK56"/>
  <c r="AN56"/>
  <c r="S57"/>
  <c r="S58"/>
  <c r="AN58"/>
  <c r="J59"/>
  <c r="M59"/>
  <c r="S59"/>
  <c r="Y59"/>
  <c r="AK59"/>
  <c r="AN59"/>
  <c r="D68"/>
  <c r="J68"/>
  <c r="M68"/>
  <c r="P68"/>
  <c r="S68"/>
  <c r="V68"/>
  <c r="Y68"/>
  <c r="AB68"/>
  <c r="AE68"/>
  <c r="AK68"/>
  <c r="AN68"/>
  <c r="D69"/>
  <c r="J69"/>
  <c r="M69"/>
  <c r="P69"/>
  <c r="S69"/>
  <c r="V69"/>
  <c r="Y69"/>
  <c r="AB69"/>
  <c r="AE69"/>
  <c r="AK69"/>
  <c r="AN69"/>
  <c r="M70"/>
  <c r="AK70"/>
  <c r="AN70"/>
  <c r="S71"/>
  <c r="AB71"/>
  <c r="AK71"/>
  <c r="AN71"/>
  <c r="D73"/>
  <c r="J73"/>
  <c r="M73"/>
  <c r="S73"/>
  <c r="V73"/>
  <c r="Y73"/>
  <c r="AB73"/>
  <c r="AK73"/>
  <c r="AN73"/>
  <c r="D74"/>
  <c r="J74"/>
  <c r="M74"/>
  <c r="S74"/>
  <c r="V74"/>
  <c r="Y74"/>
  <c r="AB74"/>
  <c r="AK74"/>
  <c r="AN74"/>
  <c r="D75"/>
  <c r="M75"/>
  <c r="S75"/>
  <c r="V75"/>
  <c r="AB75"/>
  <c r="AK75"/>
  <c r="AN75"/>
  <c r="D76"/>
  <c r="J76"/>
  <c r="M76"/>
  <c r="P76"/>
  <c r="S76"/>
  <c r="Y76"/>
  <c r="AK76"/>
  <c r="AN76"/>
  <c r="D77"/>
  <c r="S77"/>
  <c r="V77"/>
  <c r="AK77"/>
  <c r="AN77"/>
  <c r="D78"/>
  <c r="AK78"/>
  <c r="AN78"/>
  <c r="D82"/>
  <c r="J82"/>
  <c r="M82"/>
  <c r="S82"/>
  <c r="V82"/>
  <c r="Y82"/>
  <c r="AE82"/>
  <c r="AK82"/>
  <c r="AN82"/>
  <c r="S84"/>
  <c r="AK85"/>
  <c r="AN85"/>
  <c r="D86"/>
  <c r="M86"/>
  <c r="S86"/>
  <c r="AK86"/>
  <c r="D89"/>
  <c r="J89"/>
  <c r="M89"/>
  <c r="P89"/>
  <c r="S89"/>
  <c r="V89"/>
  <c r="Y89"/>
  <c r="AK89"/>
  <c r="AN89"/>
  <c r="AK90"/>
  <c r="D91"/>
  <c r="M91"/>
  <c r="P91"/>
  <c r="S91"/>
  <c r="V91"/>
  <c r="AE91"/>
  <c r="AK91"/>
  <c r="AN91"/>
  <c r="D92"/>
  <c r="J92"/>
  <c r="M92"/>
  <c r="S92"/>
  <c r="V92"/>
  <c r="Y92"/>
  <c r="AB92"/>
  <c r="AK92"/>
  <c r="AN92"/>
  <c r="D11" i="38"/>
  <c r="J11"/>
  <c r="M11"/>
  <c r="P11"/>
  <c r="S11"/>
  <c r="V11"/>
  <c r="Y11"/>
  <c r="AB11"/>
  <c r="AE11"/>
  <c r="AK11"/>
  <c r="AN11"/>
  <c r="D12"/>
  <c r="J12"/>
  <c r="S12"/>
  <c r="Y12"/>
  <c r="AK12"/>
  <c r="AN12"/>
  <c r="D13"/>
  <c r="J13"/>
  <c r="M13"/>
  <c r="S13"/>
  <c r="V13"/>
  <c r="Y13"/>
  <c r="AE13"/>
  <c r="AK13"/>
  <c r="AN13"/>
  <c r="D15"/>
  <c r="M15"/>
  <c r="S15"/>
  <c r="V15"/>
  <c r="Y15"/>
  <c r="AB15"/>
  <c r="AK15"/>
  <c r="AN15"/>
  <c r="D16"/>
  <c r="J16"/>
  <c r="M16"/>
  <c r="S16"/>
  <c r="V16"/>
  <c r="Y16"/>
  <c r="AE16"/>
  <c r="AK16"/>
  <c r="AN16"/>
  <c r="J17"/>
  <c r="S17"/>
  <c r="Y17"/>
  <c r="AB17"/>
  <c r="AK17"/>
  <c r="AN17"/>
  <c r="D19"/>
  <c r="J19"/>
  <c r="M19"/>
  <c r="P19"/>
  <c r="S19"/>
  <c r="V19"/>
  <c r="Y19"/>
  <c r="AB19"/>
  <c r="AE19"/>
  <c r="AK19"/>
  <c r="AN19"/>
  <c r="D20"/>
  <c r="J20"/>
  <c r="M20"/>
  <c r="P20"/>
  <c r="S20"/>
  <c r="Y20"/>
  <c r="AK20"/>
  <c r="AN20"/>
  <c r="D21"/>
  <c r="M21"/>
  <c r="S21"/>
  <c r="V21"/>
  <c r="Y21"/>
  <c r="AE21"/>
  <c r="AK21"/>
  <c r="AN21"/>
  <c r="D24"/>
  <c r="J24"/>
  <c r="M24"/>
  <c r="S24"/>
  <c r="V24"/>
  <c r="Y24"/>
  <c r="AB24"/>
  <c r="AK24"/>
  <c r="AN24"/>
  <c r="M25"/>
  <c r="Y25"/>
  <c r="AK25"/>
  <c r="AN25"/>
  <c r="D26"/>
  <c r="M26"/>
  <c r="S26"/>
  <c r="Y26"/>
  <c r="AB26"/>
  <c r="AK26"/>
  <c r="AN26"/>
  <c r="S27"/>
  <c r="Y27"/>
  <c r="AB27"/>
  <c r="AK27"/>
  <c r="AN27"/>
  <c r="D28"/>
  <c r="J28"/>
  <c r="Y28"/>
  <c r="AK28"/>
  <c r="AN28"/>
  <c r="Y29"/>
  <c r="AK29"/>
  <c r="AN29"/>
  <c r="D31"/>
  <c r="M31"/>
  <c r="S31"/>
  <c r="V31"/>
  <c r="Y31"/>
  <c r="AE31"/>
  <c r="AK31"/>
  <c r="AN31"/>
  <c r="D32"/>
  <c r="M32"/>
  <c r="S32"/>
  <c r="Y32"/>
  <c r="AB32"/>
  <c r="AK32"/>
  <c r="AN32"/>
  <c r="D33"/>
  <c r="J33"/>
  <c r="M33"/>
  <c r="P33"/>
  <c r="S33"/>
  <c r="V33"/>
  <c r="Y33"/>
  <c r="AE33"/>
  <c r="AK33"/>
  <c r="AN33"/>
  <c r="S34"/>
  <c r="Y34"/>
  <c r="AK34"/>
  <c r="AN34"/>
  <c r="D38"/>
  <c r="M38"/>
  <c r="P38"/>
  <c r="S38"/>
  <c r="V38"/>
  <c r="Y38"/>
  <c r="AB38"/>
  <c r="AK38"/>
  <c r="AN38"/>
  <c r="M39"/>
  <c r="S39"/>
  <c r="AB39"/>
  <c r="AK39"/>
  <c r="M40"/>
  <c r="S40"/>
  <c r="Y40"/>
  <c r="AB40"/>
  <c r="AK40"/>
  <c r="D43"/>
  <c r="J43"/>
  <c r="M43"/>
  <c r="P43"/>
  <c r="Y43"/>
  <c r="AK43"/>
  <c r="D11" i="9"/>
  <c r="D44"/>
  <c r="D45"/>
  <c r="D48"/>
  <c r="D52"/>
  <c r="D63"/>
  <c r="D64"/>
  <c r="D67"/>
  <c r="D71"/>
  <c r="F11" i="23"/>
  <c r="G11"/>
  <c r="H11"/>
  <c r="F16"/>
  <c r="G16"/>
  <c r="H16"/>
  <c r="F22"/>
  <c r="G22"/>
  <c r="H22"/>
  <c r="F27"/>
  <c r="G27"/>
  <c r="H27"/>
  <c r="F37"/>
  <c r="G37"/>
  <c r="H37"/>
  <c r="F47"/>
  <c r="G47"/>
  <c r="H47"/>
  <c r="F58"/>
  <c r="G58"/>
  <c r="H58"/>
  <c r="F69"/>
  <c r="H69" s="1"/>
  <c r="G69"/>
  <c r="N22" i="5"/>
  <c r="N23"/>
  <c r="I25"/>
  <c r="I29"/>
  <c r="N29"/>
  <c r="AK22" i="38"/>
  <c r="AP26" i="16"/>
  <c r="AO26"/>
  <c r="AP44"/>
  <c r="AP59"/>
  <c r="AO59"/>
  <c r="AO44"/>
  <c r="D44"/>
  <c r="D59"/>
  <c r="AP28"/>
  <c r="AO61"/>
  <c r="AP61"/>
  <c r="D28"/>
  <c r="AO28"/>
  <c r="G22" i="38"/>
  <c r="AP88" i="16"/>
  <c r="AN39"/>
  <c r="Y54"/>
  <c r="P20" i="39"/>
  <c r="G20"/>
  <c r="AR20" i="14"/>
  <c r="Y32"/>
  <c r="Y20"/>
  <c r="AO20"/>
  <c r="AB14" i="38"/>
  <c r="N12" i="4"/>
  <c r="C12" i="5"/>
  <c r="C52" s="1"/>
  <c r="D36" i="19"/>
  <c r="P45"/>
  <c r="G40"/>
  <c r="Y35" i="18"/>
  <c r="AM60"/>
  <c r="S11"/>
  <c r="V48"/>
  <c r="G23"/>
  <c r="M35"/>
  <c r="M23"/>
  <c r="P55"/>
  <c r="Y56" i="15"/>
  <c r="V56"/>
  <c r="G92"/>
  <c r="D20"/>
  <c r="Y20"/>
  <c r="AK104"/>
  <c r="AN56"/>
  <c r="Y58" i="18"/>
  <c r="P11" i="19"/>
  <c r="AI31"/>
  <c r="N27" i="5"/>
  <c r="AH92" i="15"/>
  <c r="AS35" i="16"/>
  <c r="AH54"/>
  <c r="AM23" i="18"/>
  <c r="J11"/>
  <c r="Y106" i="14"/>
  <c r="AH106"/>
  <c r="AK56"/>
  <c r="AM35" i="18"/>
  <c r="D35"/>
  <c r="M41"/>
  <c r="S41"/>
  <c r="AS32" i="39"/>
  <c r="AP32"/>
  <c r="Y32"/>
  <c r="AS70" i="14"/>
  <c r="G70"/>
  <c r="AS94"/>
  <c r="AO44"/>
  <c r="AR94"/>
  <c r="J94"/>
  <c r="M94"/>
  <c r="AH60" i="16"/>
  <c r="AK41" i="18"/>
  <c r="M44" i="19"/>
  <c r="AJ44"/>
  <c r="AP56" i="14"/>
  <c r="D56"/>
  <c r="AP82"/>
  <c r="AS20"/>
  <c r="AP20"/>
  <c r="AS44"/>
  <c r="AM57" i="18"/>
  <c r="AH11"/>
  <c r="D54"/>
  <c r="G48"/>
  <c r="AP56" i="15"/>
  <c r="D48" i="18"/>
  <c r="S57"/>
  <c r="Y56"/>
  <c r="AE61"/>
  <c r="AH58"/>
  <c r="AH41" i="19"/>
  <c r="AK44" i="15"/>
  <c r="AB54" i="18"/>
  <c r="Y11" i="19"/>
  <c r="I42" i="5"/>
  <c r="AP92" i="15"/>
  <c r="AS44"/>
  <c r="AS104"/>
  <c r="Y92"/>
  <c r="AO142"/>
  <c r="AP44"/>
  <c r="AR104"/>
  <c r="AS142"/>
  <c r="AP32"/>
  <c r="AP142"/>
  <c r="AS20"/>
  <c r="AO32"/>
  <c r="AQ32" s="1"/>
  <c r="AS130"/>
  <c r="AO80"/>
  <c r="AR37" i="27"/>
  <c r="D12" i="9"/>
  <c r="AN70" i="14"/>
  <c r="AN106"/>
  <c r="AO116" i="15"/>
  <c r="AQ116" s="1"/>
  <c r="AS116"/>
  <c r="BX66" i="24"/>
  <c r="BX60"/>
  <c r="AP104" i="15"/>
  <c r="AP70" i="14"/>
  <c r="AP22" i="38"/>
  <c r="V14"/>
  <c r="P29" i="16"/>
  <c r="Y11" i="18"/>
  <c r="AK48"/>
  <c r="AJ26" i="19"/>
  <c r="G36"/>
  <c r="V16"/>
  <c r="AB11"/>
  <c r="AP30" i="38"/>
  <c r="AP106" i="14"/>
  <c r="AN56"/>
  <c r="S54" i="18"/>
  <c r="AP41" i="38"/>
  <c r="AS106" i="14"/>
  <c r="AP14" i="38"/>
  <c r="AS32" i="15"/>
  <c r="AP20"/>
  <c r="AS16" i="16"/>
  <c r="AP16"/>
  <c r="AS80"/>
  <c r="P80"/>
  <c r="AP80"/>
  <c r="J23" i="18"/>
  <c r="S35"/>
  <c r="AM48"/>
  <c r="AH11" i="19"/>
  <c r="D106" i="14"/>
  <c r="AP94"/>
  <c r="AJ21" i="19"/>
  <c r="AJ31"/>
  <c r="H14" i="5"/>
  <c r="H54" s="1"/>
  <c r="AF46" i="9"/>
  <c r="AN46"/>
  <c r="AR32" i="15"/>
  <c r="AT32" s="1"/>
  <c r="CB21" i="24"/>
  <c r="L21"/>
  <c r="L13"/>
  <c r="J41" i="18"/>
  <c r="P41"/>
  <c r="S61"/>
  <c r="AE41"/>
  <c r="AH48"/>
  <c r="AH56"/>
  <c r="AO68" i="15"/>
  <c r="L46" i="9"/>
  <c r="G59" i="18"/>
  <c r="G61"/>
  <c r="M56"/>
  <c r="P57"/>
  <c r="S48"/>
  <c r="V58"/>
  <c r="V41" i="19"/>
  <c r="G52" i="5"/>
  <c r="N27" i="4"/>
  <c r="AP116" i="15"/>
  <c r="BX37" i="24"/>
  <c r="AR76" i="28"/>
  <c r="X46" i="9"/>
  <c r="AR12"/>
  <c r="AN16"/>
  <c r="L39" i="5"/>
  <c r="P54" i="18"/>
  <c r="L19" i="24"/>
  <c r="H16" i="5"/>
  <c r="AP80" i="15"/>
  <c r="AS68"/>
  <c r="AP68"/>
  <c r="C58" i="23" l="1"/>
  <c r="C46"/>
  <c r="BQ54" i="28"/>
  <c r="AQ36" i="15"/>
  <c r="AQ12" i="38"/>
  <c r="AG35" i="9"/>
  <c r="AO35"/>
  <c r="M80" i="28"/>
  <c r="BY80"/>
  <c r="CC61"/>
  <c r="BY61"/>
  <c r="CC34" i="24"/>
  <c r="BY34"/>
  <c r="M57"/>
  <c r="AO57"/>
  <c r="BY51" i="28"/>
  <c r="I51"/>
  <c r="AQ34" i="39"/>
  <c r="AT17" i="15"/>
  <c r="AT19"/>
  <c r="AT41"/>
  <c r="AT45"/>
  <c r="AQ86"/>
  <c r="AQ90"/>
  <c r="AT93"/>
  <c r="AT123"/>
  <c r="AT127"/>
  <c r="AQ129"/>
  <c r="AT144"/>
  <c r="AT71" i="14"/>
  <c r="AQ76"/>
  <c r="AT78"/>
  <c r="AQ69" i="16"/>
  <c r="AQ74"/>
  <c r="AQ78"/>
  <c r="AT92"/>
  <c r="AQ26"/>
  <c r="AT68"/>
  <c r="AQ18"/>
  <c r="AT46"/>
  <c r="AG64" i="9"/>
  <c r="AG44"/>
  <c r="E48"/>
  <c r="E52"/>
  <c r="AC44"/>
  <c r="C51" i="23"/>
  <c r="AQ44" i="16"/>
  <c r="AQ24"/>
  <c r="AT23"/>
  <c r="AT25" i="14"/>
  <c r="AQ29"/>
  <c r="AT79"/>
  <c r="AQ83"/>
  <c r="AT93"/>
  <c r="AQ96"/>
  <c r="AQ72"/>
  <c r="AT75"/>
  <c r="I35" i="9"/>
  <c r="AC35"/>
  <c r="M65" i="24"/>
  <c r="AW65"/>
  <c r="BY75"/>
  <c r="AW75"/>
  <c r="AK32" i="19"/>
  <c r="AK34"/>
  <c r="AK24"/>
  <c r="AQ84" i="16"/>
  <c r="AT84"/>
  <c r="AQ56"/>
  <c r="C26" i="41"/>
  <c r="AT26" i="16"/>
  <c r="C18" i="41"/>
  <c r="AT58" i="16"/>
  <c r="C30" i="41"/>
  <c r="AT98" i="14"/>
  <c r="AQ98"/>
  <c r="AQ33"/>
  <c r="AT20" i="38"/>
  <c r="AQ24"/>
  <c r="AQ28"/>
  <c r="AQ33"/>
  <c r="AT15"/>
  <c r="AQ19"/>
  <c r="Q71" i="9"/>
  <c r="AS64"/>
  <c r="C25" i="23"/>
  <c r="CC73" i="24"/>
  <c r="AN12" i="18"/>
  <c r="AN16"/>
  <c r="AN22"/>
  <c r="AN29"/>
  <c r="AN36"/>
  <c r="AN52"/>
  <c r="AN25"/>
  <c r="AN33"/>
  <c r="AN40"/>
  <c r="AT76" i="16"/>
  <c r="AT89"/>
  <c r="C21" i="41"/>
  <c r="AQ15" i="16"/>
  <c r="AQ22"/>
  <c r="AT41"/>
  <c r="AT37"/>
  <c r="AQ25"/>
  <c r="AQ51" i="15"/>
  <c r="AT102"/>
  <c r="AT101"/>
  <c r="AQ99"/>
  <c r="AT97"/>
  <c r="AT96"/>
  <c r="AT51"/>
  <c r="AQ48" i="14"/>
  <c r="AP39" i="39"/>
  <c r="AQ108" i="14"/>
  <c r="AQ20" i="38"/>
  <c r="AQ16"/>
  <c r="AT12"/>
  <c r="AT17"/>
  <c r="E36" i="9"/>
  <c r="I52" i="24"/>
  <c r="AK20" i="19"/>
  <c r="AK30"/>
  <c r="AK33"/>
  <c r="AM47"/>
  <c r="AK18"/>
  <c r="AM43"/>
  <c r="AQ42" i="16"/>
  <c r="AQ86"/>
  <c r="AQ91"/>
  <c r="AQ61"/>
  <c r="C14" i="41"/>
  <c r="AQ85" i="16"/>
  <c r="AQ17"/>
  <c r="AQ21"/>
  <c r="AT59"/>
  <c r="AQ59"/>
  <c r="AT19" i="39"/>
  <c r="AT26"/>
  <c r="AQ17"/>
  <c r="AT21"/>
  <c r="AQ29"/>
  <c r="AQ15" i="15"/>
  <c r="AQ12"/>
  <c r="AQ125"/>
  <c r="AQ122"/>
  <c r="AQ140"/>
  <c r="AP43" i="39"/>
  <c r="AQ85" i="15"/>
  <c r="AQ18"/>
  <c r="AQ17"/>
  <c r="AQ14"/>
  <c r="AQ22"/>
  <c r="AQ38"/>
  <c r="AQ40"/>
  <c r="AQ46"/>
  <c r="AQ55"/>
  <c r="AQ84"/>
  <c r="AQ94"/>
  <c r="AQ128"/>
  <c r="AQ132"/>
  <c r="AQ138"/>
  <c r="AQ101"/>
  <c r="AQ100"/>
  <c r="AQ53" i="14"/>
  <c r="AQ13"/>
  <c r="AQ17"/>
  <c r="AQ63"/>
  <c r="AQ67"/>
  <c r="AQ69"/>
  <c r="AQ77"/>
  <c r="AQ86"/>
  <c r="AQ103"/>
  <c r="AT13"/>
  <c r="AT17"/>
  <c r="AQ22"/>
  <c r="AQ24"/>
  <c r="AT26"/>
  <c r="AT28"/>
  <c r="AT58"/>
  <c r="AT63"/>
  <c r="AT67"/>
  <c r="AT69"/>
  <c r="AQ79"/>
  <c r="AQ80"/>
  <c r="AQ93"/>
  <c r="AQ34" i="38"/>
  <c r="AQ13"/>
  <c r="AQ21"/>
  <c r="AT13"/>
  <c r="AT19"/>
  <c r="AC11" i="9"/>
  <c r="AG11"/>
  <c r="AS36"/>
  <c r="Q52"/>
  <c r="I11"/>
  <c r="AG45"/>
  <c r="G44" i="23"/>
  <c r="E11" i="9"/>
  <c r="I52"/>
  <c r="AS11"/>
  <c r="AO11"/>
  <c r="I45"/>
  <c r="AW34" i="27"/>
  <c r="AY34" s="1"/>
  <c r="AW44"/>
  <c r="AW75"/>
  <c r="AW84"/>
  <c r="AN17" i="18"/>
  <c r="AN21"/>
  <c r="AN24"/>
  <c r="AN32"/>
  <c r="AN14"/>
  <c r="C22" i="41"/>
  <c r="AT75" i="16"/>
  <c r="AT71"/>
  <c r="C29" i="41"/>
  <c r="AT17" i="16"/>
  <c r="AT12" i="39"/>
  <c r="AT14"/>
  <c r="AT29"/>
  <c r="AT106" i="15"/>
  <c r="AT126"/>
  <c r="AT135"/>
  <c r="AT13"/>
  <c r="AT48"/>
  <c r="AT91"/>
  <c r="AT86"/>
  <c r="AT134"/>
  <c r="AT139"/>
  <c r="AT99"/>
  <c r="AT48" i="14"/>
  <c r="AT38"/>
  <c r="AT84"/>
  <c r="AT95"/>
  <c r="AX80" i="9"/>
  <c r="AY80" s="1"/>
  <c r="AK52" i="24"/>
  <c r="AW36"/>
  <c r="AK31" i="19"/>
  <c r="AK19"/>
  <c r="AK17"/>
  <c r="AN13" i="18"/>
  <c r="AN18"/>
  <c r="AN27"/>
  <c r="AN43"/>
  <c r="AN50"/>
  <c r="AN60"/>
  <c r="AN15"/>
  <c r="AN19"/>
  <c r="AN30"/>
  <c r="AN34"/>
  <c r="AN39"/>
  <c r="AN42"/>
  <c r="AQ43" i="16"/>
  <c r="AT55"/>
  <c r="AT28"/>
  <c r="AT34"/>
  <c r="AQ37"/>
  <c r="AQ34"/>
  <c r="AT86"/>
  <c r="AQ19"/>
  <c r="AT61"/>
  <c r="C13" i="41"/>
  <c r="AT18" i="16"/>
  <c r="AT56"/>
  <c r="AQ28"/>
  <c r="AQ53"/>
  <c r="AQ58"/>
  <c r="AQ71"/>
  <c r="AQ76"/>
  <c r="AT74"/>
  <c r="AT82"/>
  <c r="AT90"/>
  <c r="AT21"/>
  <c r="AT24"/>
  <c r="AT25"/>
  <c r="AQ31" i="39"/>
  <c r="AQ26"/>
  <c r="AQ12"/>
  <c r="AQ24"/>
  <c r="AT104" i="15"/>
  <c r="AQ142"/>
  <c r="AT16"/>
  <c r="AQ19"/>
  <c r="AQ21"/>
  <c r="AQ41"/>
  <c r="AT50"/>
  <c r="AQ58"/>
  <c r="AT90"/>
  <c r="AQ93"/>
  <c r="AQ106"/>
  <c r="AT122"/>
  <c r="AQ127"/>
  <c r="AQ124"/>
  <c r="AT138"/>
  <c r="AQ139"/>
  <c r="AQ136"/>
  <c r="AQ144"/>
  <c r="AQ105"/>
  <c r="AQ134"/>
  <c r="AQ96"/>
  <c r="AT14"/>
  <c r="AT18"/>
  <c r="AQ16"/>
  <c r="AQ13"/>
  <c r="AT22"/>
  <c r="AT46"/>
  <c r="AQ50"/>
  <c r="AT53"/>
  <c r="AT55"/>
  <c r="AT57"/>
  <c r="AQ91"/>
  <c r="AT89"/>
  <c r="AT85"/>
  <c r="AT94"/>
  <c r="AT125"/>
  <c r="AT128"/>
  <c r="AQ126"/>
  <c r="AQ123"/>
  <c r="AT140"/>
  <c r="AQ135"/>
  <c r="AT143"/>
  <c r="AT105"/>
  <c r="AQ21" i="14"/>
  <c r="AT22"/>
  <c r="AQ26"/>
  <c r="AQ34"/>
  <c r="AT36"/>
  <c r="AQ38"/>
  <c r="AT53"/>
  <c r="AT74"/>
  <c r="AT80"/>
  <c r="AT86"/>
  <c r="AQ95"/>
  <c r="AQ100"/>
  <c r="AP41" i="39"/>
  <c r="AQ12" i="14"/>
  <c r="AT43"/>
  <c r="AQ46"/>
  <c r="AQ58"/>
  <c r="AQ62"/>
  <c r="AQ64"/>
  <c r="AQ74"/>
  <c r="AT76"/>
  <c r="AQ91"/>
  <c r="AP48" i="39"/>
  <c r="AT12" i="14"/>
  <c r="AQ25"/>
  <c r="AT33"/>
  <c r="AT46"/>
  <c r="AT64"/>
  <c r="AT72"/>
  <c r="AT77"/>
  <c r="AT96"/>
  <c r="AT108"/>
  <c r="AQ43" i="38"/>
  <c r="AW36" i="27"/>
  <c r="AV26"/>
  <c r="AW26"/>
  <c r="AG18" i="24"/>
  <c r="AK50"/>
  <c r="AG36"/>
  <c r="AO18"/>
  <c r="U18"/>
  <c r="BY18"/>
  <c r="AK18"/>
  <c r="BM18"/>
  <c r="AC59"/>
  <c r="I59"/>
  <c r="BY12"/>
  <c r="BA12"/>
  <c r="AC50"/>
  <c r="BA50"/>
  <c r="AO59"/>
  <c r="BA59"/>
  <c r="BM50"/>
  <c r="BY52"/>
  <c r="M12"/>
  <c r="U50"/>
  <c r="AO50"/>
  <c r="AO52"/>
  <c r="U52"/>
  <c r="BA52"/>
  <c r="AC10"/>
  <c r="BA10"/>
  <c r="CC11"/>
  <c r="BA11"/>
  <c r="AX20" i="27"/>
  <c r="AY20" s="1"/>
  <c r="BA20" i="24"/>
  <c r="AC51"/>
  <c r="BA51"/>
  <c r="BY65"/>
  <c r="I50"/>
  <c r="BM52"/>
  <c r="AX52" i="27"/>
  <c r="AY52" s="1"/>
  <c r="CC50" i="24"/>
  <c r="Q50"/>
  <c r="U57"/>
  <c r="CC52"/>
  <c r="BQ45"/>
  <c r="C20" i="23"/>
  <c r="AX57" i="27"/>
  <c r="AY57" s="1"/>
  <c r="AX51" i="9"/>
  <c r="CN27" i="28"/>
  <c r="AX36" i="9"/>
  <c r="CN39" i="28"/>
  <c r="D36" i="23" s="1"/>
  <c r="CN40" i="28"/>
  <c r="D37" i="23" s="1"/>
  <c r="C65"/>
  <c r="AX45" i="9"/>
  <c r="K44" i="23" s="1"/>
  <c r="AX40" i="9"/>
  <c r="K37" i="23" s="1"/>
  <c r="CN66" i="28"/>
  <c r="CN70"/>
  <c r="BM26" i="24"/>
  <c r="CN45"/>
  <c r="D15" i="23" s="1"/>
  <c r="AW45" i="27"/>
  <c r="J15" i="23" s="1"/>
  <c r="CN50" i="24"/>
  <c r="D20" i="23" s="1"/>
  <c r="AW50" i="27"/>
  <c r="J20" i="23" s="1"/>
  <c r="CN65" i="24"/>
  <c r="AW65" i="27"/>
  <c r="CN83" i="24"/>
  <c r="D25" i="23" s="1"/>
  <c r="AW83" i="27"/>
  <c r="CN85" i="24"/>
  <c r="D27" i="23" s="1"/>
  <c r="AW85" i="27"/>
  <c r="B25" i="23"/>
  <c r="AW73" i="27"/>
  <c r="J25" i="23" s="1"/>
  <c r="AW46" i="27"/>
  <c r="J16" i="23" s="1"/>
  <c r="AS41" i="39"/>
  <c r="AS45"/>
  <c r="AP38"/>
  <c r="AS43"/>
  <c r="J48"/>
  <c r="AK15" i="19"/>
  <c r="AK39"/>
  <c r="AN49" i="18"/>
  <c r="AQ19" i="39"/>
  <c r="AQ57" i="15"/>
  <c r="AT129"/>
  <c r="AT40"/>
  <c r="AT136"/>
  <c r="AT29" i="14"/>
  <c r="CC75" i="24"/>
  <c r="I20"/>
  <c r="CC84"/>
  <c r="C16" i="23"/>
  <c r="AO20" i="24"/>
  <c r="CN11"/>
  <c r="CN18"/>
  <c r="CC46"/>
  <c r="BY20"/>
  <c r="Q51"/>
  <c r="AO51"/>
  <c r="AS84"/>
  <c r="M46"/>
  <c r="BI20"/>
  <c r="CG20"/>
  <c r="M20"/>
  <c r="M26"/>
  <c r="AG57"/>
  <c r="AX26" i="27"/>
  <c r="CN20" i="24"/>
  <c r="CN75"/>
  <c r="CN84"/>
  <c r="D26" i="23" s="1"/>
  <c r="CC20" i="24"/>
  <c r="AC20"/>
  <c r="Y20"/>
  <c r="AW26"/>
  <c r="AG26"/>
  <c r="AX45" i="27"/>
  <c r="K15" i="23" s="1"/>
  <c r="U45" i="27"/>
  <c r="AG50"/>
  <c r="AC44"/>
  <c r="AO44"/>
  <c r="I10"/>
  <c r="AC10"/>
  <c r="AV50"/>
  <c r="H20" i="23" s="1"/>
  <c r="AO50" i="27"/>
  <c r="Q50"/>
  <c r="G20" i="23"/>
  <c r="AX50" i="27"/>
  <c r="K20" i="23" s="1"/>
  <c r="AC50" i="27"/>
  <c r="E50"/>
  <c r="I50"/>
  <c r="AS50"/>
  <c r="G15" i="23"/>
  <c r="AX84" i="27"/>
  <c r="K26" i="23" s="1"/>
  <c r="AS10" i="27"/>
  <c r="AG10"/>
  <c r="AO10"/>
  <c r="AV10"/>
  <c r="H9" i="23" s="1"/>
  <c r="G9"/>
  <c r="Q10" i="27"/>
  <c r="E10"/>
  <c r="Q48" i="9"/>
  <c r="AV36"/>
  <c r="AV52"/>
  <c r="AB65"/>
  <c r="AX64"/>
  <c r="K55" i="23" s="1"/>
  <c r="AS71" i="9"/>
  <c r="Q44"/>
  <c r="AC64"/>
  <c r="E44"/>
  <c r="E64"/>
  <c r="G43" i="23"/>
  <c r="AC71" i="9"/>
  <c r="AO71"/>
  <c r="I44"/>
  <c r="AO44"/>
  <c r="Q64"/>
  <c r="G68" i="23"/>
  <c r="G35"/>
  <c r="AX44" i="9"/>
  <c r="K43" i="23" s="1"/>
  <c r="G55"/>
  <c r="AS44" i="9"/>
  <c r="I64"/>
  <c r="G65" i="23"/>
  <c r="E67" i="9"/>
  <c r="AC37"/>
  <c r="F57" i="23"/>
  <c r="CB65" i="28"/>
  <c r="N168" i="4"/>
  <c r="AV65" i="28"/>
  <c r="T65"/>
  <c r="L46"/>
  <c r="AS44" i="39"/>
  <c r="AP47"/>
  <c r="Q63" i="9"/>
  <c r="AS63"/>
  <c r="AR65"/>
  <c r="AG63"/>
  <c r="I63"/>
  <c r="E63"/>
  <c r="Y37"/>
  <c r="AX67"/>
  <c r="AX35"/>
  <c r="AV53"/>
  <c r="AC63"/>
  <c r="I48"/>
  <c r="AV63"/>
  <c r="H54" i="23" s="1"/>
  <c r="N191" i="4"/>
  <c r="AX39" i="9"/>
  <c r="K36" i="23" s="1"/>
  <c r="G54"/>
  <c r="I67" i="9"/>
  <c r="AK48"/>
  <c r="E37"/>
  <c r="D46"/>
  <c r="AC48"/>
  <c r="AO48"/>
  <c r="Y48"/>
  <c r="B27" i="41"/>
  <c r="D27" s="1"/>
  <c r="N170" i="4"/>
  <c r="N169"/>
  <c r="N166"/>
  <c r="CN55" i="28"/>
  <c r="D47" i="23" s="1"/>
  <c r="CM46" i="28"/>
  <c r="CC46" s="1"/>
  <c r="CM65"/>
  <c r="C56" i="23" s="1"/>
  <c r="AV84" i="27"/>
  <c r="H26" i="23" s="1"/>
  <c r="CN34" i="24"/>
  <c r="CN73"/>
  <c r="B26" i="23"/>
  <c r="F35"/>
  <c r="AW73" i="9"/>
  <c r="J57" i="23" s="1"/>
  <c r="AV25" i="9"/>
  <c r="AP40" i="39"/>
  <c r="AS38"/>
  <c r="C35" i="41"/>
  <c r="AS42" i="39"/>
  <c r="AS47"/>
  <c r="AH88" i="16"/>
  <c r="AE29"/>
  <c r="AT33"/>
  <c r="AN65" i="9"/>
  <c r="Q37"/>
  <c r="AO67"/>
  <c r="AU65"/>
  <c r="AU46"/>
  <c r="AX54"/>
  <c r="K46" i="23" s="1"/>
  <c r="N190" i="4"/>
  <c r="AW72" i="9"/>
  <c r="AY72" s="1"/>
  <c r="N193" i="4"/>
  <c r="M195"/>
  <c r="AO52" i="9"/>
  <c r="I37"/>
  <c r="AO37"/>
  <c r="Q11"/>
  <c r="AK45"/>
  <c r="AK37"/>
  <c r="AG37"/>
  <c r="Q67"/>
  <c r="AO45"/>
  <c r="I36"/>
  <c r="AV37"/>
  <c r="AX17"/>
  <c r="AX70"/>
  <c r="E45"/>
  <c r="AK52"/>
  <c r="AS52"/>
  <c r="G66" i="23"/>
  <c r="AC45" i="9"/>
  <c r="G46" i="23"/>
  <c r="AC52" i="9"/>
  <c r="Y52"/>
  <c r="Q45"/>
  <c r="AW51"/>
  <c r="CB59" i="28"/>
  <c r="AF64" i="24"/>
  <c r="D19"/>
  <c r="AK27" i="16"/>
  <c r="AQ14"/>
  <c r="M54"/>
  <c r="J54"/>
  <c r="AB30" i="38"/>
  <c r="H46" i="9"/>
  <c r="CN80" i="28"/>
  <c r="BL57"/>
  <c r="AF76"/>
  <c r="M36" i="4"/>
  <c r="B16" i="23"/>
  <c r="CB25" i="24"/>
  <c r="G22" i="5"/>
  <c r="G62" s="1"/>
  <c r="AP45" i="39"/>
  <c r="D12" i="41"/>
  <c r="C33"/>
  <c r="X28" i="9"/>
  <c r="AU12"/>
  <c r="AC12" s="1"/>
  <c r="AN18"/>
  <c r="AJ16"/>
  <c r="M42" i="5"/>
  <c r="AJ12" i="9"/>
  <c r="CM12" i="28"/>
  <c r="C32" i="23" s="1"/>
  <c r="L28" i="28"/>
  <c r="CM26"/>
  <c r="M26" s="1"/>
  <c r="L30" i="5"/>
  <c r="L71" s="1"/>
  <c r="N71" s="1"/>
  <c r="L14"/>
  <c r="L54" s="1"/>
  <c r="N54" s="1"/>
  <c r="L21"/>
  <c r="L61" s="1"/>
  <c r="N61" s="1"/>
  <c r="M111" i="4"/>
  <c r="L25" i="5"/>
  <c r="L65" s="1"/>
  <c r="L18" i="28"/>
  <c r="BL18"/>
  <c r="L19" i="5"/>
  <c r="BL16" i="28"/>
  <c r="M21" i="5"/>
  <c r="M61" s="1"/>
  <c r="CM18" i="28"/>
  <c r="N117" i="4"/>
  <c r="T18" i="28"/>
  <c r="L12" i="5"/>
  <c r="BT16" i="28"/>
  <c r="L18" i="5"/>
  <c r="L58" s="1"/>
  <c r="M118" i="4"/>
  <c r="BL12" i="28"/>
  <c r="BT42"/>
  <c r="N26" i="5" s="1"/>
  <c r="AN76" i="27"/>
  <c r="AR76"/>
  <c r="H76"/>
  <c r="N91" i="4"/>
  <c r="X64" i="27"/>
  <c r="X66"/>
  <c r="AN66"/>
  <c r="H36" i="5"/>
  <c r="G26"/>
  <c r="G42"/>
  <c r="H42"/>
  <c r="N94" i="4"/>
  <c r="AU53" i="27"/>
  <c r="D37"/>
  <c r="AR35"/>
  <c r="X37"/>
  <c r="AN37"/>
  <c r="D27"/>
  <c r="B42" i="5"/>
  <c r="H27" i="27"/>
  <c r="C38" i="5"/>
  <c r="L25" i="27"/>
  <c r="C36" i="5"/>
  <c r="C41"/>
  <c r="C66" s="1"/>
  <c r="C37"/>
  <c r="AU13" i="27"/>
  <c r="M13" s="1"/>
  <c r="D13"/>
  <c r="L13"/>
  <c r="CM76" i="24"/>
  <c r="CB74"/>
  <c r="L74"/>
  <c r="AF74"/>
  <c r="M65" i="4"/>
  <c r="T66" i="24"/>
  <c r="CB64"/>
  <c r="CM64"/>
  <c r="G20" i="5"/>
  <c r="D58" i="24"/>
  <c r="H25" i="5"/>
  <c r="H65" s="1"/>
  <c r="T58" i="24"/>
  <c r="AR58"/>
  <c r="H17" i="5"/>
  <c r="H57" s="1"/>
  <c r="N62" i="4"/>
  <c r="N66"/>
  <c r="AN58" i="24"/>
  <c r="L60"/>
  <c r="H30" i="5"/>
  <c r="H71" s="1"/>
  <c r="H28"/>
  <c r="N63" i="4"/>
  <c r="CM60" i="24"/>
  <c r="CK60" s="1"/>
  <c r="CM58"/>
  <c r="BA58" s="1"/>
  <c r="G23" i="5"/>
  <c r="G63" s="1"/>
  <c r="I63" s="1"/>
  <c r="CM53" i="24"/>
  <c r="BY53" s="1"/>
  <c r="AF35"/>
  <c r="AV35"/>
  <c r="H35"/>
  <c r="L35"/>
  <c r="CM37"/>
  <c r="BL35"/>
  <c r="AF25"/>
  <c r="BX25"/>
  <c r="N11" i="4"/>
  <c r="BL25" i="24"/>
  <c r="L25"/>
  <c r="AV25"/>
  <c r="N25" i="4"/>
  <c r="BG48" i="24"/>
  <c r="N9" i="4"/>
  <c r="B22" i="5"/>
  <c r="B62" s="1"/>
  <c r="C15"/>
  <c r="C55" s="1"/>
  <c r="CM21" i="24"/>
  <c r="CF19"/>
  <c r="M25" i="4"/>
  <c r="AN19" i="24"/>
  <c r="AN48"/>
  <c r="D18" i="5" s="1"/>
  <c r="N26" i="4"/>
  <c r="BH19" i="24"/>
  <c r="M23" i="4"/>
  <c r="C17" i="5"/>
  <c r="C57" s="1"/>
  <c r="M12" i="4"/>
  <c r="C18" i="5"/>
  <c r="C58" s="1"/>
  <c r="C22"/>
  <c r="C62" s="1"/>
  <c r="AR21" i="24"/>
  <c r="C10" i="23"/>
  <c r="BY13" i="24"/>
  <c r="N22" i="4"/>
  <c r="C11" i="5"/>
  <c r="N17" i="4"/>
  <c r="AK80" i="16"/>
  <c r="AK20"/>
  <c r="AH45"/>
  <c r="B10" i="41"/>
  <c r="AO88" i="16"/>
  <c r="V35"/>
  <c r="S88"/>
  <c r="AR50"/>
  <c r="S50"/>
  <c r="AT14"/>
  <c r="M94"/>
  <c r="M60"/>
  <c r="J29"/>
  <c r="AQ33"/>
  <c r="AE14" i="38"/>
  <c r="J14"/>
  <c r="G41"/>
  <c r="AT21"/>
  <c r="AB46" i="9"/>
  <c r="X76"/>
  <c r="P65"/>
  <c r="AW36"/>
  <c r="M123" i="4"/>
  <c r="L26" i="5"/>
  <c r="CM78" i="28"/>
  <c r="CK78" s="1"/>
  <c r="T76"/>
  <c r="B65" i="23"/>
  <c r="AW35" i="9"/>
  <c r="M44" i="4"/>
  <c r="X35" i="27"/>
  <c r="B38" i="5"/>
  <c r="M89" i="4"/>
  <c r="M76"/>
  <c r="CB58" i="24"/>
  <c r="BP48"/>
  <c r="D25" i="5" s="1"/>
  <c r="H64" i="24"/>
  <c r="AB40" i="19"/>
  <c r="Y40"/>
  <c r="S36"/>
  <c r="S11"/>
  <c r="AI36"/>
  <c r="G41"/>
  <c r="G44"/>
  <c r="AI41"/>
  <c r="AK41" s="1"/>
  <c r="AK38"/>
  <c r="AK12"/>
  <c r="D42"/>
  <c r="AN46" i="18"/>
  <c r="AK54"/>
  <c r="AK11"/>
  <c r="AH41"/>
  <c r="AN47"/>
  <c r="AH54"/>
  <c r="AE11"/>
  <c r="AB59"/>
  <c r="Y60"/>
  <c r="AL35"/>
  <c r="AL61"/>
  <c r="AL47" i="19" s="1"/>
  <c r="AL59" i="18"/>
  <c r="AN59" s="1"/>
  <c r="AL55"/>
  <c r="M61"/>
  <c r="AL11"/>
  <c r="AN28"/>
  <c r="J60"/>
  <c r="AN51"/>
  <c r="AL56"/>
  <c r="AN56" s="1"/>
  <c r="AN38"/>
  <c r="AN37"/>
  <c r="AN26"/>
  <c r="AN31"/>
  <c r="AL23"/>
  <c r="AN23" s="1"/>
  <c r="AN20"/>
  <c r="AL58"/>
  <c r="D23"/>
  <c r="AN60" i="16"/>
  <c r="AK60"/>
  <c r="AH80"/>
  <c r="AH35"/>
  <c r="AB39"/>
  <c r="AQ46"/>
  <c r="Y35"/>
  <c r="B21" i="41"/>
  <c r="Y20" i="16"/>
  <c r="B20" i="41"/>
  <c r="D20" s="1"/>
  <c r="AR35" i="16"/>
  <c r="B25" i="41"/>
  <c r="B29"/>
  <c r="V54" i="16"/>
  <c r="V80"/>
  <c r="AQ77"/>
  <c r="S54"/>
  <c r="AQ49"/>
  <c r="S29"/>
  <c r="D11" i="41"/>
  <c r="P94" i="16"/>
  <c r="AQ82"/>
  <c r="AT42"/>
  <c r="AO39"/>
  <c r="AO35"/>
  <c r="AQ36"/>
  <c r="B13" i="41"/>
  <c r="B9"/>
  <c r="J45" i="16"/>
  <c r="J39"/>
  <c r="AR88"/>
  <c r="AT57"/>
  <c r="AO54"/>
  <c r="B18" i="41"/>
  <c r="B14"/>
  <c r="AQ23" i="16"/>
  <c r="D54"/>
  <c r="AR54"/>
  <c r="B22" i="41"/>
  <c r="AT40" i="16"/>
  <c r="D17" i="41"/>
  <c r="D20" i="16"/>
  <c r="AO32" i="39"/>
  <c r="AQ32" s="1"/>
  <c r="AN32"/>
  <c r="AR32"/>
  <c r="AT32" s="1"/>
  <c r="AQ22"/>
  <c r="J32"/>
  <c r="AQ14"/>
  <c r="AQ21"/>
  <c r="AO20"/>
  <c r="D20"/>
  <c r="AR20"/>
  <c r="AR130" i="15"/>
  <c r="AT130" s="1"/>
  <c r="AR92"/>
  <c r="AT27"/>
  <c r="AT28"/>
  <c r="AN20"/>
  <c r="AO20"/>
  <c r="AQ20" s="1"/>
  <c r="AQ45"/>
  <c r="AO104"/>
  <c r="AQ104" s="1"/>
  <c r="AT124"/>
  <c r="AO130"/>
  <c r="AT100"/>
  <c r="AQ131"/>
  <c r="AQ137"/>
  <c r="AT131"/>
  <c r="AQ89"/>
  <c r="AQ53"/>
  <c r="AT84"/>
  <c r="AR56"/>
  <c r="AT12"/>
  <c r="AT132"/>
  <c r="AO56"/>
  <c r="AQ56" s="1"/>
  <c r="AT15"/>
  <c r="AQ14" i="14"/>
  <c r="AQ19"/>
  <c r="AK82"/>
  <c r="AO82"/>
  <c r="AO45" i="39"/>
  <c r="AR32" i="14"/>
  <c r="AR44" i="39"/>
  <c r="AO94" i="14"/>
  <c r="AQ94" s="1"/>
  <c r="Y94"/>
  <c r="AO42" i="39"/>
  <c r="AR106" i="14"/>
  <c r="AT106" s="1"/>
  <c r="Y56"/>
  <c r="AR48" i="39"/>
  <c r="AQ20" i="14"/>
  <c r="AO41" i="39"/>
  <c r="AT20" i="14"/>
  <c r="M106"/>
  <c r="AO43" i="39"/>
  <c r="AQ88" i="14"/>
  <c r="J38" i="39"/>
  <c r="AT91" i="14"/>
  <c r="G41" i="39"/>
  <c r="AO106" i="14"/>
  <c r="AQ106" s="1"/>
  <c r="AT103"/>
  <c r="AO47" i="39"/>
  <c r="AQ78" i="14"/>
  <c r="AT62"/>
  <c r="AR42" i="39"/>
  <c r="G42"/>
  <c r="AR45"/>
  <c r="AT34" i="14"/>
  <c r="AR39" i="39"/>
  <c r="AR47"/>
  <c r="AO38"/>
  <c r="AO32" i="14"/>
  <c r="G32"/>
  <c r="AQ30"/>
  <c r="G44" i="39"/>
  <c r="AR43"/>
  <c r="AO39"/>
  <c r="AR41"/>
  <c r="AT100" i="14"/>
  <c r="AO40" i="39"/>
  <c r="AT41" i="14"/>
  <c r="AR40" i="39"/>
  <c r="AK30" i="38"/>
  <c r="AK41"/>
  <c r="AE22"/>
  <c r="Y14"/>
  <c r="Y22"/>
  <c r="Y30"/>
  <c r="V30"/>
  <c r="M35"/>
  <c r="M30"/>
  <c r="M22"/>
  <c r="J30"/>
  <c r="AT16"/>
  <c r="G30"/>
  <c r="D30"/>
  <c r="AO22"/>
  <c r="AQ22" s="1"/>
  <c r="AQ11"/>
  <c r="AO30"/>
  <c r="AR22"/>
  <c r="AR46" i="9"/>
  <c r="AW47"/>
  <c r="AV39"/>
  <c r="H36" i="23" s="1"/>
  <c r="AW17" i="9"/>
  <c r="AN12"/>
  <c r="AJ46"/>
  <c r="AW63"/>
  <c r="J54" i="23" s="1"/>
  <c r="X65" i="9"/>
  <c r="AW52"/>
  <c r="AW48"/>
  <c r="X26"/>
  <c r="M141" i="4"/>
  <c r="F54" i="23"/>
  <c r="P46" i="9"/>
  <c r="AT12"/>
  <c r="F32" i="23" s="1"/>
  <c r="M191" i="4"/>
  <c r="L57" i="9"/>
  <c r="H65"/>
  <c r="M190" i="4"/>
  <c r="AV64" i="9"/>
  <c r="H55" i="23" s="1"/>
  <c r="AT46" i="9"/>
  <c r="F65" i="23"/>
  <c r="H57" i="9"/>
  <c r="AV35"/>
  <c r="H12"/>
  <c r="AW11"/>
  <c r="J31" i="23" s="1"/>
  <c r="AT65" i="9"/>
  <c r="F56" i="23" s="1"/>
  <c r="D65" i="9"/>
  <c r="D76"/>
  <c r="AW67"/>
  <c r="AV44"/>
  <c r="H43" i="23" s="1"/>
  <c r="AW37" i="9"/>
  <c r="D18"/>
  <c r="AV11"/>
  <c r="H31" i="23" s="1"/>
  <c r="CB42" i="28"/>
  <c r="N28" i="5" s="1"/>
  <c r="BX65" i="28"/>
  <c r="CN60"/>
  <c r="BL65"/>
  <c r="B66" i="23"/>
  <c r="AW64" i="9"/>
  <c r="J55" i="23" s="1"/>
  <c r="L24" i="5"/>
  <c r="M166" i="4"/>
  <c r="CL12" i="28"/>
  <c r="CL78"/>
  <c r="B57" i="23"/>
  <c r="CN73" i="28"/>
  <c r="D57" i="23" s="1"/>
  <c r="L76" i="28"/>
  <c r="CL65"/>
  <c r="CL59"/>
  <c r="AW59" i="9" s="1"/>
  <c r="B68" i="23"/>
  <c r="M164" i="4"/>
  <c r="CL46" i="28"/>
  <c r="CN36"/>
  <c r="CL26"/>
  <c r="CL28"/>
  <c r="CN47"/>
  <c r="AN64" i="27"/>
  <c r="AV45"/>
  <c r="H15" i="23" s="1"/>
  <c r="M40" i="4"/>
  <c r="P76" i="27"/>
  <c r="P66"/>
  <c r="AT27"/>
  <c r="AW27" s="1"/>
  <c r="L27"/>
  <c r="H74"/>
  <c r="AT53"/>
  <c r="D76"/>
  <c r="D66"/>
  <c r="F20" i="23"/>
  <c r="AR13" i="27"/>
  <c r="M45" i="4"/>
  <c r="AT13" i="27"/>
  <c r="F10" i="23" s="1"/>
  <c r="AF48" i="27"/>
  <c r="D41" i="5" s="1"/>
  <c r="AF27" i="27"/>
  <c r="AF13"/>
  <c r="F9" i="23"/>
  <c r="CL60" i="24"/>
  <c r="AW60" i="27" s="1"/>
  <c r="CJ58" i="24"/>
  <c r="CN46"/>
  <c r="D16" i="23" s="1"/>
  <c r="CB19" i="24"/>
  <c r="B28" i="5"/>
  <c r="AW10" i="27"/>
  <c r="J9" i="23" s="1"/>
  <c r="BX64" i="24"/>
  <c r="BX58"/>
  <c r="G27" i="5"/>
  <c r="BX35" i="24"/>
  <c r="B13" i="23"/>
  <c r="B27" i="5"/>
  <c r="BX13" i="24"/>
  <c r="BL37"/>
  <c r="BL27"/>
  <c r="BD19"/>
  <c r="B17" i="5"/>
  <c r="B57" s="1"/>
  <c r="AF13" i="24"/>
  <c r="G15" i="5"/>
  <c r="G55" s="1"/>
  <c r="CL76" i="24"/>
  <c r="T64"/>
  <c r="M64" i="4"/>
  <c r="CL66" i="24"/>
  <c r="CL53"/>
  <c r="T53"/>
  <c r="CL13"/>
  <c r="M63" i="4"/>
  <c r="G12" i="5"/>
  <c r="L48" i="24"/>
  <c r="D11" i="5" s="1"/>
  <c r="L53" i="24"/>
  <c r="H58"/>
  <c r="B20" i="23"/>
  <c r="CN52" i="24"/>
  <c r="H25"/>
  <c r="CL58"/>
  <c r="CN26"/>
  <c r="M19" i="4"/>
  <c r="CM28" i="28"/>
  <c r="BM28" s="1"/>
  <c r="CL18"/>
  <c r="B34" i="23" s="1"/>
  <c r="CM25" i="24"/>
  <c r="AG25" s="1"/>
  <c r="CM27"/>
  <c r="CL37"/>
  <c r="CM35"/>
  <c r="CC35" s="1"/>
  <c r="CM66"/>
  <c r="C24" i="23" s="1"/>
  <c r="CL64" i="24"/>
  <c r="AW68" i="9"/>
  <c r="AY68" s="1"/>
  <c r="AW53"/>
  <c r="AY53" s="1"/>
  <c r="AW49"/>
  <c r="AY49" s="1"/>
  <c r="AW38"/>
  <c r="AY38" s="1"/>
  <c r="L35" i="23" s="1"/>
  <c r="J35"/>
  <c r="AY25" i="9"/>
  <c r="AX63"/>
  <c r="K54" i="23" s="1"/>
  <c r="CN61" i="28"/>
  <c r="CN54"/>
  <c r="D46" i="23" s="1"/>
  <c r="AW44" i="9"/>
  <c r="J43" i="23" s="1"/>
  <c r="C66"/>
  <c r="CN44" i="28"/>
  <c r="D43" i="23" s="1"/>
  <c r="B43"/>
  <c r="C44"/>
  <c r="AW39" i="9"/>
  <c r="J36" i="23" s="1"/>
  <c r="B36"/>
  <c r="CN35" i="28"/>
  <c r="M17"/>
  <c r="CN17"/>
  <c r="B31" i="23"/>
  <c r="N21" i="5"/>
  <c r="AY60" i="9"/>
  <c r="K47" i="23"/>
  <c r="K69"/>
  <c r="CN52" i="28"/>
  <c r="CN63"/>
  <c r="D54" i="23" s="1"/>
  <c r="B37"/>
  <c r="CN45" i="28"/>
  <c r="D44" i="23" s="1"/>
  <c r="AX52" i="9"/>
  <c r="AX66"/>
  <c r="C54" i="23"/>
  <c r="K51"/>
  <c r="B44"/>
  <c r="AW70" i="9"/>
  <c r="CN51" i="28"/>
  <c r="AW40" i="9"/>
  <c r="J37" i="23" s="1"/>
  <c r="AX27" i="9"/>
  <c r="AW55"/>
  <c r="J47" i="23" s="1"/>
  <c r="AW27" i="9"/>
  <c r="BE59" i="24"/>
  <c r="U59"/>
  <c r="CC59"/>
  <c r="I65"/>
  <c r="BY51"/>
  <c r="I11"/>
  <c r="M83"/>
  <c r="BY57"/>
  <c r="BM57"/>
  <c r="M45"/>
  <c r="CN57"/>
  <c r="AX75" i="27"/>
  <c r="AS59" i="24"/>
  <c r="CK59"/>
  <c r="M75"/>
  <c r="AG75"/>
  <c r="AG65"/>
  <c r="CC65"/>
  <c r="BY11"/>
  <c r="CC83"/>
  <c r="CC57"/>
  <c r="AS45"/>
  <c r="C27" i="23"/>
  <c r="AW11" i="27"/>
  <c r="B15" i="23"/>
  <c r="M59" i="24"/>
  <c r="I75"/>
  <c r="CC44"/>
  <c r="M18"/>
  <c r="CC18"/>
  <c r="M50"/>
  <c r="U20"/>
  <c r="CK20"/>
  <c r="BE20"/>
  <c r="CC26"/>
  <c r="I26"/>
  <c r="Q52"/>
  <c r="AC52"/>
  <c r="CC45"/>
  <c r="BM11"/>
  <c r="AC11"/>
  <c r="AX11" i="27"/>
  <c r="U11" i="24"/>
  <c r="AK11"/>
  <c r="Q11"/>
  <c r="M11"/>
  <c r="AO11"/>
  <c r="AX10" i="27"/>
  <c r="K9" i="23" s="1"/>
  <c r="U10" i="24"/>
  <c r="I10"/>
  <c r="AK10"/>
  <c r="BM10"/>
  <c r="Q10"/>
  <c r="CN10"/>
  <c r="D9" i="23" s="1"/>
  <c r="CC10" i="24"/>
  <c r="AO10"/>
  <c r="BY10"/>
  <c r="C9" i="23"/>
  <c r="M10" i="24"/>
  <c r="I12"/>
  <c r="CN12"/>
  <c r="M21" i="4"/>
  <c r="N71"/>
  <c r="N21"/>
  <c r="BM13" i="24"/>
  <c r="CN36"/>
  <c r="I36"/>
  <c r="AY18" i="27"/>
  <c r="BM44" i="24"/>
  <c r="M51"/>
  <c r="BM51"/>
  <c r="CC12"/>
  <c r="U12"/>
  <c r="Q12"/>
  <c r="U13"/>
  <c r="AX65" i="27"/>
  <c r="AG13" i="24"/>
  <c r="CC36"/>
  <c r="BM36"/>
  <c r="U51"/>
  <c r="CC51"/>
  <c r="I51"/>
  <c r="AC12"/>
  <c r="BY36"/>
  <c r="AX12" i="27"/>
  <c r="AY12" s="1"/>
  <c r="AX44"/>
  <c r="AX36"/>
  <c r="AK51" i="24"/>
  <c r="BM12"/>
  <c r="AO12"/>
  <c r="M13"/>
  <c r="AQ57" i="16"/>
  <c r="AS39"/>
  <c r="AP39"/>
  <c r="G39"/>
  <c r="AP50"/>
  <c r="J11" i="19"/>
  <c r="AJ11"/>
  <c r="AI11"/>
  <c r="M11"/>
  <c r="AI21"/>
  <c r="M36"/>
  <c r="AJ36"/>
  <c r="M42"/>
  <c r="AJ42"/>
  <c r="AM42" s="1"/>
  <c r="P16"/>
  <c r="AJ16"/>
  <c r="F44" i="23"/>
  <c r="F66"/>
  <c r="AW45" i="9"/>
  <c r="J44" i="23" s="1"/>
  <c r="AV45" i="9"/>
  <c r="H44" i="23" s="1"/>
  <c r="F46"/>
  <c r="AV54" i="9"/>
  <c r="H46" i="23" s="1"/>
  <c r="F68"/>
  <c r="H68" s="1"/>
  <c r="AW54" i="9"/>
  <c r="AV66"/>
  <c r="AW66"/>
  <c r="AI44" i="19"/>
  <c r="C28" i="5"/>
  <c r="AR64" i="27"/>
  <c r="M96" i="4"/>
  <c r="Y80" i="16"/>
  <c r="AO80"/>
  <c r="AR80"/>
  <c r="AQ68" i="15"/>
  <c r="BH48" i="24"/>
  <c r="D23" i="5" s="1"/>
  <c r="M90" i="4"/>
  <c r="M115"/>
  <c r="L15" i="5"/>
  <c r="L55" s="1"/>
  <c r="L58" i="24"/>
  <c r="BD58"/>
  <c r="AB27" i="27"/>
  <c r="V40" i="19"/>
  <c r="AW71" i="9"/>
  <c r="CN71" i="28"/>
  <c r="CM16"/>
  <c r="AH22" i="38"/>
  <c r="AS22"/>
  <c r="AT82" i="14"/>
  <c r="AR56"/>
  <c r="G56"/>
  <c r="AO56"/>
  <c r="AO44" i="15"/>
  <c r="AR44"/>
  <c r="AO92"/>
  <c r="D27" i="16"/>
  <c r="M94" i="4"/>
  <c r="M92"/>
  <c r="AS50" i="16"/>
  <c r="AL46" i="19"/>
  <c r="M95" i="4"/>
  <c r="AS54" i="16"/>
  <c r="AP54"/>
  <c r="AB16"/>
  <c r="AJ28" i="9"/>
  <c r="T35" i="24"/>
  <c r="AT20" i="15"/>
  <c r="AT142"/>
  <c r="AT94" i="14"/>
  <c r="AT52" i="16"/>
  <c r="B26" i="41"/>
  <c r="B30"/>
  <c r="AT19" i="14"/>
  <c r="AQ27"/>
  <c r="AE60" i="16"/>
  <c r="AR66" i="27"/>
  <c r="B27" i="23"/>
  <c r="D22" i="38"/>
  <c r="V22"/>
  <c r="AB22"/>
  <c r="AP44" i="14"/>
  <c r="AQ44" s="1"/>
  <c r="D44"/>
  <c r="AK70"/>
  <c r="AK94"/>
  <c r="AP35" i="16"/>
  <c r="AS88"/>
  <c r="D88"/>
  <c r="J80"/>
  <c r="AO16"/>
  <c r="AQ16" s="1"/>
  <c r="AR16"/>
  <c r="AT16" s="1"/>
  <c r="AB35"/>
  <c r="V35" i="18"/>
  <c r="AL48"/>
  <c r="Y48"/>
  <c r="AX48" i="9"/>
  <c r="M48"/>
  <c r="AG48"/>
  <c r="AS48"/>
  <c r="AV67"/>
  <c r="AC67"/>
  <c r="Y67"/>
  <c r="BX12" i="28"/>
  <c r="L29" i="5"/>
  <c r="L70" s="1"/>
  <c r="N70" s="1"/>
  <c r="AQ89" i="16"/>
  <c r="AQ43" i="14"/>
  <c r="BX16" i="28"/>
  <c r="L57"/>
  <c r="AK13" i="24"/>
  <c r="CC13"/>
  <c r="S45" i="16"/>
  <c r="BY37" i="28"/>
  <c r="BM37"/>
  <c r="M37"/>
  <c r="AX37" i="9"/>
  <c r="CK61" i="28"/>
  <c r="AX61" i="9"/>
  <c r="AY61" s="1"/>
  <c r="BY67" i="28"/>
  <c r="BM67"/>
  <c r="U67"/>
  <c r="CN67"/>
  <c r="AS73"/>
  <c r="CC73"/>
  <c r="M73"/>
  <c r="C68" i="23"/>
  <c r="AX73" i="9"/>
  <c r="G14" i="38"/>
  <c r="AO70" i="14"/>
  <c r="AR70"/>
  <c r="AS32"/>
  <c r="AO20" i="16"/>
  <c r="AR20"/>
  <c r="AS20"/>
  <c r="AH23" i="18"/>
  <c r="AI16" i="19"/>
  <c r="AI26"/>
  <c r="G42"/>
  <c r="AI42"/>
  <c r="Y71" i="9"/>
  <c r="I71"/>
  <c r="AV71"/>
  <c r="E71"/>
  <c r="CB46" i="28"/>
  <c r="X57" i="9"/>
  <c r="H74" i="24"/>
  <c r="C36" i="41"/>
  <c r="D19"/>
  <c r="AQ48" i="15"/>
  <c r="AJ45" i="19"/>
  <c r="AM45" s="1"/>
  <c r="AQ80" i="15"/>
  <c r="AH40" i="19"/>
  <c r="AW74" i="9"/>
  <c r="CN74" i="28"/>
  <c r="D58" i="23" s="1"/>
  <c r="B69"/>
  <c r="B58"/>
  <c r="CC11" i="28"/>
  <c r="BY11"/>
  <c r="BM11"/>
  <c r="Q11"/>
  <c r="AO11"/>
  <c r="U11"/>
  <c r="AC11"/>
  <c r="AK11"/>
  <c r="M11"/>
  <c r="I11"/>
  <c r="AX11" i="9"/>
  <c r="CN11" i="28"/>
  <c r="D31" i="23" s="1"/>
  <c r="C31"/>
  <c r="S14" i="38"/>
  <c r="AK14"/>
  <c r="AN14"/>
  <c r="AP130" i="15"/>
  <c r="G20"/>
  <c r="AS92"/>
  <c r="AS56"/>
  <c r="M92"/>
  <c r="AS20" i="39"/>
  <c r="S80" i="16"/>
  <c r="AH20"/>
  <c r="AK39"/>
  <c r="AR39"/>
  <c r="AK88"/>
  <c r="AN80"/>
  <c r="D11" i="18"/>
  <c r="G11"/>
  <c r="AM11"/>
  <c r="J35"/>
  <c r="AM54"/>
  <c r="M11"/>
  <c r="AL41"/>
  <c r="N15" i="4"/>
  <c r="CJ21" i="24"/>
  <c r="AB21"/>
  <c r="N114" i="4"/>
  <c r="AM46" i="19"/>
  <c r="B28" i="41"/>
  <c r="AT49" i="16"/>
  <c r="AX51" i="27"/>
  <c r="AY51" s="1"/>
  <c r="CN51" i="24"/>
  <c r="BU36" i="28"/>
  <c r="AW36"/>
  <c r="AG36"/>
  <c r="BY36"/>
  <c r="BM36"/>
  <c r="CC36"/>
  <c r="M36"/>
  <c r="CC44"/>
  <c r="M44"/>
  <c r="U48"/>
  <c r="BY48"/>
  <c r="CK60"/>
  <c r="CC60"/>
  <c r="AO60"/>
  <c r="Y60"/>
  <c r="BY60"/>
  <c r="AC60"/>
  <c r="BY71"/>
  <c r="BM71"/>
  <c r="AX71" i="9"/>
  <c r="CK80" i="28"/>
  <c r="AO14" i="38"/>
  <c r="AR14"/>
  <c r="J56" i="15"/>
  <c r="S142"/>
  <c r="AK20"/>
  <c r="AK92"/>
  <c r="AK20" i="39"/>
  <c r="G88" i="16"/>
  <c r="AM41" i="18"/>
  <c r="G35"/>
  <c r="Y41"/>
  <c r="AT116" i="15"/>
  <c r="BX76" i="28"/>
  <c r="AN78"/>
  <c r="AQ31" i="38"/>
  <c r="AQ40" i="16"/>
  <c r="AT15"/>
  <c r="AQ36" i="14"/>
  <c r="AQ26" i="15"/>
  <c r="AT36"/>
  <c r="AT141"/>
  <c r="AT34" i="39"/>
  <c r="AN44" i="18"/>
  <c r="AK14" i="19"/>
  <c r="CN37" i="28"/>
  <c r="AO41" i="38"/>
  <c r="AQ41" s="1"/>
  <c r="AR44" i="14"/>
  <c r="AP20" i="16"/>
  <c r="AN35"/>
  <c r="Y55" i="18"/>
  <c r="M60" i="28"/>
  <c r="CN44" i="24"/>
  <c r="CN59"/>
  <c r="BY59"/>
  <c r="BY47" i="28"/>
  <c r="BM47"/>
  <c r="AG47"/>
  <c r="I47"/>
  <c r="AW47"/>
  <c r="BU47"/>
  <c r="M47"/>
  <c r="CC47"/>
  <c r="AX47" i="9"/>
  <c r="C69" i="23"/>
  <c r="C47"/>
  <c r="CK79" i="28"/>
  <c r="AO79"/>
  <c r="M79"/>
  <c r="BY79"/>
  <c r="CC79"/>
  <c r="CN79"/>
  <c r="AX79" i="9"/>
  <c r="S22" i="38"/>
  <c r="S130" i="15"/>
  <c r="V20"/>
  <c r="G32" i="39"/>
  <c r="Y104" i="15"/>
  <c r="G104"/>
  <c r="AF12" i="28"/>
  <c r="AQ51" i="16"/>
  <c r="AQ70"/>
  <c r="AT78"/>
  <c r="AT43"/>
  <c r="AT27" i="14"/>
  <c r="AT83"/>
  <c r="AQ24" i="15"/>
  <c r="AP32" i="14"/>
  <c r="AB35" i="18"/>
  <c r="AB48"/>
  <c r="AH60"/>
  <c r="AV83" i="27"/>
  <c r="H25" i="23" s="1"/>
  <c r="AQ98" i="15"/>
  <c r="M24" i="4"/>
  <c r="T13" i="24"/>
  <c r="CK59" i="28"/>
  <c r="BY59"/>
  <c r="AC59"/>
  <c r="M59"/>
  <c r="CC59"/>
  <c r="Y59"/>
  <c r="AO59"/>
  <c r="BY64"/>
  <c r="BM64"/>
  <c r="M64"/>
  <c r="CC64"/>
  <c r="CN64"/>
  <c r="D55" i="23" s="1"/>
  <c r="C55"/>
  <c r="Y82" i="14"/>
  <c r="AK20"/>
  <c r="AN20"/>
  <c r="M88" i="16"/>
  <c r="S39"/>
  <c r="AK68" i="15"/>
  <c r="AR80"/>
  <c r="T76" i="24"/>
  <c r="G14" i="23"/>
  <c r="AX34" i="27"/>
  <c r="L52" i="5"/>
  <c r="M17"/>
  <c r="M57" s="1"/>
  <c r="AY59" i="27"/>
  <c r="AQ26" i="38"/>
  <c r="AQ39"/>
  <c r="AT44" i="16"/>
  <c r="AT69"/>
  <c r="C10" i="41"/>
  <c r="AT53" i="16"/>
  <c r="AT19"/>
  <c r="AT22"/>
  <c r="AT14" i="14"/>
  <c r="AT24"/>
  <c r="AQ28"/>
  <c r="AQ41"/>
  <c r="AQ50"/>
  <c r="AQ84"/>
  <c r="AT88"/>
  <c r="AT21" i="15"/>
  <c r="AT38"/>
  <c r="AT58"/>
  <c r="AQ143"/>
  <c r="AT17" i="39"/>
  <c r="AN45" i="18"/>
  <c r="AK13" i="19"/>
  <c r="CN48" i="28"/>
  <c r="AS14" i="38"/>
  <c r="AH30"/>
  <c r="AN44" i="14"/>
  <c r="AK32" i="39"/>
  <c r="AM55" i="18"/>
  <c r="G55"/>
  <c r="AL57"/>
  <c r="J61"/>
  <c r="AM58"/>
  <c r="CC27" i="28"/>
  <c r="BY27"/>
  <c r="BM27"/>
  <c r="AG27"/>
  <c r="BU27"/>
  <c r="M27"/>
  <c r="I27"/>
  <c r="CC35"/>
  <c r="M35"/>
  <c r="BM35"/>
  <c r="M40"/>
  <c r="CC40"/>
  <c r="BU51"/>
  <c r="BM51"/>
  <c r="AG51"/>
  <c r="M51"/>
  <c r="CC51"/>
  <c r="AS54"/>
  <c r="M54"/>
  <c r="CC54"/>
  <c r="AW66"/>
  <c r="AG66"/>
  <c r="M66"/>
  <c r="BY66"/>
  <c r="BM66"/>
  <c r="CC66"/>
  <c r="BM63"/>
  <c r="M63"/>
  <c r="AS80" i="15"/>
  <c r="G25" i="23"/>
  <c r="AX73" i="27"/>
  <c r="K25" i="23" s="1"/>
  <c r="AF46" i="28"/>
  <c r="AB61" i="18"/>
  <c r="AK59"/>
  <c r="AE44" i="19"/>
  <c r="AV48" i="9"/>
  <c r="AT11" i="38"/>
  <c r="AT98" i="15"/>
  <c r="T12" i="28"/>
  <c r="H16"/>
  <c r="H26"/>
  <c r="AW27"/>
  <c r="AP42" i="39"/>
  <c r="CC17" i="28"/>
  <c r="BY17"/>
  <c r="AG17"/>
  <c r="AW17"/>
  <c r="BU17"/>
  <c r="BM17"/>
  <c r="I17"/>
  <c r="U22"/>
  <c r="M22"/>
  <c r="CC39"/>
  <c r="AS39"/>
  <c r="M39"/>
  <c r="BQ39"/>
  <c r="BY45"/>
  <c r="BM45"/>
  <c r="CC45"/>
  <c r="CC70"/>
  <c r="M70"/>
  <c r="BY70"/>
  <c r="BM70"/>
  <c r="AG70"/>
  <c r="L64" i="24"/>
  <c r="N73" i="4"/>
  <c r="N74"/>
  <c r="BL53" i="24"/>
  <c r="CL35"/>
  <c r="H46" i="28"/>
  <c r="AR57"/>
  <c r="AV46"/>
  <c r="X27" i="27"/>
  <c r="AT22" i="39"/>
  <c r="AT31"/>
  <c r="AX83" i="27"/>
  <c r="N28" i="4"/>
  <c r="AV16" i="28"/>
  <c r="AS40" i="39"/>
  <c r="BX78" i="28"/>
  <c r="T27" i="24"/>
  <c r="M29" i="4"/>
  <c r="BX18" i="28"/>
  <c r="T28"/>
  <c r="BL28"/>
  <c r="CB28"/>
  <c r="L65"/>
  <c r="H53" i="27"/>
  <c r="L78" i="28"/>
  <c r="BT26"/>
  <c r="AO44" i="39"/>
  <c r="F14" i="23"/>
  <c r="BX46" i="28"/>
  <c r="CB16"/>
  <c r="AF26"/>
  <c r="BL26"/>
  <c r="BX26"/>
  <c r="CB26"/>
  <c r="CB78"/>
  <c r="H65"/>
  <c r="T46"/>
  <c r="AV26"/>
  <c r="AR68" i="15"/>
  <c r="AV73" i="27"/>
  <c r="AF16" i="28"/>
  <c r="CB18"/>
  <c r="BX28"/>
  <c r="AS39" i="39"/>
  <c r="G48"/>
  <c r="J45"/>
  <c r="M48"/>
  <c r="Y38"/>
  <c r="Y44"/>
  <c r="AB43"/>
  <c r="AK43"/>
  <c r="AO48"/>
  <c r="AP44"/>
  <c r="Y45"/>
  <c r="AR38"/>
  <c r="AS48"/>
  <c r="S38"/>
  <c r="AE48"/>
  <c r="AN44"/>
  <c r="AT24"/>
  <c r="AN47" i="19" l="1"/>
  <c r="I46" i="9"/>
  <c r="D30" i="41"/>
  <c r="C24"/>
  <c r="CC64" i="24"/>
  <c r="AW64"/>
  <c r="C16" i="41"/>
  <c r="D18"/>
  <c r="D21"/>
  <c r="C38"/>
  <c r="Y65" i="9"/>
  <c r="Q65"/>
  <c r="AG12" i="28"/>
  <c r="M28"/>
  <c r="AT38" i="39"/>
  <c r="AQ43"/>
  <c r="AQ39"/>
  <c r="AG46" i="9"/>
  <c r="K68" i="23"/>
  <c r="AY36" i="9"/>
  <c r="BM12" i="28"/>
  <c r="D65" i="23"/>
  <c r="BU26" i="28"/>
  <c r="AW53" i="27"/>
  <c r="J21" i="23" s="1"/>
  <c r="C37" i="41"/>
  <c r="D29"/>
  <c r="AQ48" i="39"/>
  <c r="Y46" i="9"/>
  <c r="D22" i="41"/>
  <c r="AT43" i="39"/>
  <c r="AT41"/>
  <c r="AT45"/>
  <c r="AT92" i="15"/>
  <c r="AY26" i="27"/>
  <c r="AQ50" i="16"/>
  <c r="AQ38" i="39"/>
  <c r="AQ41"/>
  <c r="AQ47"/>
  <c r="AT44"/>
  <c r="AT47"/>
  <c r="AQ40"/>
  <c r="AT42"/>
  <c r="AQ45"/>
  <c r="H65" i="23"/>
  <c r="AY35" i="9"/>
  <c r="U28" i="28"/>
  <c r="BY28"/>
  <c r="AG53" i="24"/>
  <c r="BY60"/>
  <c r="BY64"/>
  <c r="AY46" i="27"/>
  <c r="L16" i="23" s="1"/>
  <c r="BM25" i="24"/>
  <c r="I26" i="28"/>
  <c r="BY12"/>
  <c r="AY51" i="9"/>
  <c r="K66" i="23"/>
  <c r="M60" i="24"/>
  <c r="BY37"/>
  <c r="BM37"/>
  <c r="AG35"/>
  <c r="U25"/>
  <c r="AW58" i="27"/>
  <c r="J22" i="23" s="1"/>
  <c r="B10"/>
  <c r="AW13" i="27"/>
  <c r="J10" i="23" s="1"/>
  <c r="B24"/>
  <c r="D24" s="1"/>
  <c r="D9" i="41"/>
  <c r="B8"/>
  <c r="B33"/>
  <c r="D33" s="1"/>
  <c r="D25"/>
  <c r="B24"/>
  <c r="AT39" i="39"/>
  <c r="B34" i="41"/>
  <c r="B35"/>
  <c r="D35" s="1"/>
  <c r="AN46" i="19"/>
  <c r="AT40" i="39"/>
  <c r="B36" i="41"/>
  <c r="D36" s="1"/>
  <c r="D14"/>
  <c r="B38"/>
  <c r="D13"/>
  <c r="B37"/>
  <c r="D37" s="1"/>
  <c r="AN35" i="18"/>
  <c r="AQ130" i="15"/>
  <c r="AQ82" i="14"/>
  <c r="U35" i="24"/>
  <c r="BY35"/>
  <c r="AW35"/>
  <c r="M35"/>
  <c r="U27"/>
  <c r="CN37"/>
  <c r="U37"/>
  <c r="M53"/>
  <c r="I13" i="27"/>
  <c r="AO13"/>
  <c r="Q13"/>
  <c r="AK13"/>
  <c r="AX13"/>
  <c r="K10" i="23" s="1"/>
  <c r="AV53" i="27"/>
  <c r="H21" i="23" s="1"/>
  <c r="G10"/>
  <c r="AY70" i="9"/>
  <c r="AY67"/>
  <c r="K65" i="23"/>
  <c r="CB76" i="28"/>
  <c r="AV76"/>
  <c r="T57"/>
  <c r="H76"/>
  <c r="N36" i="4"/>
  <c r="N40"/>
  <c r="N43"/>
  <c r="AO46" i="9"/>
  <c r="H66" i="23"/>
  <c r="P76" i="9"/>
  <c r="AK46"/>
  <c r="AR76"/>
  <c r="AS46"/>
  <c r="AQ88" i="16"/>
  <c r="BY46" i="28"/>
  <c r="BY65"/>
  <c r="BM65"/>
  <c r="M65"/>
  <c r="AW65"/>
  <c r="CM57"/>
  <c r="BQ57" s="1"/>
  <c r="BM46"/>
  <c r="AG65"/>
  <c r="I65"/>
  <c r="U65"/>
  <c r="CC65"/>
  <c r="N164" i="4"/>
  <c r="C67" i="23"/>
  <c r="C45"/>
  <c r="BU46" i="28"/>
  <c r="AW46"/>
  <c r="CM76"/>
  <c r="AX46" i="9"/>
  <c r="K45" i="23" s="1"/>
  <c r="AG46" i="28"/>
  <c r="M46"/>
  <c r="U46"/>
  <c r="I46"/>
  <c r="V27" i="16"/>
  <c r="AF57" i="9"/>
  <c r="N189" i="4"/>
  <c r="N192"/>
  <c r="AC46" i="9"/>
  <c r="G67" i="23"/>
  <c r="Q46" i="9"/>
  <c r="AY17"/>
  <c r="AC65"/>
  <c r="I65"/>
  <c r="AO65"/>
  <c r="G56" i="23"/>
  <c r="AS65" i="9"/>
  <c r="E65"/>
  <c r="T57"/>
  <c r="AU57"/>
  <c r="G45" i="23"/>
  <c r="E46" i="9"/>
  <c r="M46"/>
  <c r="P57"/>
  <c r="AX65"/>
  <c r="AY52"/>
  <c r="M169" i="4"/>
  <c r="BL76" i="28"/>
  <c r="AF25" i="27"/>
  <c r="G35" i="5"/>
  <c r="M72" i="4"/>
  <c r="M22"/>
  <c r="AN62" i="16"/>
  <c r="AN45"/>
  <c r="AK29"/>
  <c r="J60"/>
  <c r="J27"/>
  <c r="M198" i="4"/>
  <c r="M168"/>
  <c r="AY47" i="9"/>
  <c r="L10" i="5"/>
  <c r="L64" i="27"/>
  <c r="B36" i="5"/>
  <c r="B34"/>
  <c r="BD48" i="24"/>
  <c r="D22" i="5" s="1"/>
  <c r="BD87" i="24"/>
  <c r="I22" i="5" s="1"/>
  <c r="AR48" i="24"/>
  <c r="D19" i="5" s="1"/>
  <c r="M17" i="4"/>
  <c r="AJ48" i="24"/>
  <c r="D17" i="5" s="1"/>
  <c r="D66" i="23"/>
  <c r="G67" i="5"/>
  <c r="I67" s="1"/>
  <c r="AY11" i="27"/>
  <c r="AY75"/>
  <c r="D16" i="9"/>
  <c r="M34" i="5"/>
  <c r="AO12" i="9"/>
  <c r="AK12"/>
  <c r="I12"/>
  <c r="AS12"/>
  <c r="N144" i="4"/>
  <c r="G32" i="23"/>
  <c r="AX12" i="9"/>
  <c r="K32" i="23" s="1"/>
  <c r="E12" i="9"/>
  <c r="Q12"/>
  <c r="M12"/>
  <c r="N136" i="4"/>
  <c r="AG12" i="9"/>
  <c r="D26"/>
  <c r="D28"/>
  <c r="AR28"/>
  <c r="AU28"/>
  <c r="AX28" s="1"/>
  <c r="H28"/>
  <c r="CC26" i="28"/>
  <c r="M119" i="4"/>
  <c r="L23" i="5"/>
  <c r="L63" s="1"/>
  <c r="N63" s="1"/>
  <c r="U12" i="28"/>
  <c r="AK12"/>
  <c r="M30" i="5"/>
  <c r="M71" s="1"/>
  <c r="CC12" i="28"/>
  <c r="M12"/>
  <c r="CC28"/>
  <c r="BM26"/>
  <c r="BY26"/>
  <c r="AW26"/>
  <c r="AG26"/>
  <c r="CN26"/>
  <c r="U26"/>
  <c r="CN28"/>
  <c r="L17" i="5"/>
  <c r="L57" s="1"/>
  <c r="N57" s="1"/>
  <c r="M122" i="4"/>
  <c r="M28" i="5"/>
  <c r="N125" i="4"/>
  <c r="BP42" i="28"/>
  <c r="N25" i="5" s="1"/>
  <c r="M24"/>
  <c r="N121" i="4"/>
  <c r="L22" i="5"/>
  <c r="L62" s="1"/>
  <c r="N62" s="1"/>
  <c r="L9"/>
  <c r="L49" s="1"/>
  <c r="N49" s="1"/>
  <c r="M113" i="4"/>
  <c r="AJ42" i="28"/>
  <c r="N17" i="5" s="1"/>
  <c r="M117" i="4"/>
  <c r="M26" i="5"/>
  <c r="M67" s="1"/>
  <c r="N123" i="4"/>
  <c r="X76" i="27"/>
  <c r="L76"/>
  <c r="AN74"/>
  <c r="H38" i="5"/>
  <c r="H26"/>
  <c r="H67" s="1"/>
  <c r="H37"/>
  <c r="H56" s="1"/>
  <c r="N95" i="4"/>
  <c r="H43" i="5"/>
  <c r="N90" i="4"/>
  <c r="AU66" i="27"/>
  <c r="AX66" s="1"/>
  <c r="K24" i="23" s="1"/>
  <c r="H66" i="27"/>
  <c r="H41" i="5"/>
  <c r="H66" s="1"/>
  <c r="H40"/>
  <c r="N93" i="4"/>
  <c r="AC53" i="27"/>
  <c r="G21" i="23"/>
  <c r="I53" i="27"/>
  <c r="AS53"/>
  <c r="Q53"/>
  <c r="E53"/>
  <c r="AO53"/>
  <c r="N96" i="4"/>
  <c r="D35" i="27"/>
  <c r="T48"/>
  <c r="D38" i="5" s="1"/>
  <c r="AU25" i="27"/>
  <c r="AN27"/>
  <c r="D25"/>
  <c r="N38" i="4"/>
  <c r="D48" i="27"/>
  <c r="D34" i="5" s="1"/>
  <c r="AU27" i="27"/>
  <c r="AR27"/>
  <c r="C34" i="5"/>
  <c r="AR48" i="27"/>
  <c r="D44" i="5" s="1"/>
  <c r="C40"/>
  <c r="AR25" i="27"/>
  <c r="AS13"/>
  <c r="AC13"/>
  <c r="E13"/>
  <c r="AG13"/>
  <c r="CM74" i="24"/>
  <c r="AW74" s="1"/>
  <c r="AR87"/>
  <c r="I19" i="5" s="1"/>
  <c r="N64" i="4"/>
  <c r="H19" i="5"/>
  <c r="AJ87" i="24"/>
  <c r="I17" i="5" s="1"/>
  <c r="M77" i="4"/>
  <c r="H27" i="5"/>
  <c r="G30"/>
  <c r="G71" s="1"/>
  <c r="I71" s="1"/>
  <c r="M64" i="24"/>
  <c r="I64"/>
  <c r="G28" i="5"/>
  <c r="U64" i="24"/>
  <c r="M70" i="4"/>
  <c r="P87" i="24"/>
  <c r="I12" i="5" s="1"/>
  <c r="H52"/>
  <c r="I52" s="1"/>
  <c r="H11"/>
  <c r="N76" i="4"/>
  <c r="H12" i="5"/>
  <c r="C23" i="23"/>
  <c r="AG64" i="24"/>
  <c r="N75" i="4"/>
  <c r="AS58" i="24"/>
  <c r="M58"/>
  <c r="M74" i="4"/>
  <c r="G24" i="5"/>
  <c r="N60" i="4"/>
  <c r="N69"/>
  <c r="H13" i="5"/>
  <c r="H53" s="1"/>
  <c r="CJ87" i="24"/>
  <c r="I30" i="5" s="1"/>
  <c r="H9"/>
  <c r="H49" s="1"/>
  <c r="M67" i="4"/>
  <c r="G17" i="5"/>
  <c r="G57" s="1"/>
  <c r="I57" s="1"/>
  <c r="G25"/>
  <c r="G65" s="1"/>
  <c r="I65" s="1"/>
  <c r="CC58" i="24"/>
  <c r="E58"/>
  <c r="AX58" i="27"/>
  <c r="CK58" i="24"/>
  <c r="AC58"/>
  <c r="U58"/>
  <c r="AO58"/>
  <c r="C22" i="23"/>
  <c r="I58" i="24"/>
  <c r="BE58"/>
  <c r="BY58"/>
  <c r="AB58"/>
  <c r="CM87"/>
  <c r="BA87" s="1"/>
  <c r="H18" i="5"/>
  <c r="H58" s="1"/>
  <c r="N68" i="4"/>
  <c r="H29" i="5"/>
  <c r="H70" s="1"/>
  <c r="G9"/>
  <c r="G49" s="1"/>
  <c r="M60" i="4"/>
  <c r="D87" i="24"/>
  <c r="I9" i="5" s="1"/>
  <c r="H22"/>
  <c r="H62" s="1"/>
  <c r="I62" s="1"/>
  <c r="H10"/>
  <c r="N61" i="4"/>
  <c r="N72"/>
  <c r="H87" i="24"/>
  <c r="I10" i="5" s="1"/>
  <c r="N77" i="4"/>
  <c r="N67"/>
  <c r="E60" i="24"/>
  <c r="AC60"/>
  <c r="AX60" i="27"/>
  <c r="AY60" s="1"/>
  <c r="M73" i="4"/>
  <c r="I23" i="5"/>
  <c r="C21" i="23"/>
  <c r="G21" i="5"/>
  <c r="G61" s="1"/>
  <c r="I61" s="1"/>
  <c r="M71" i="4"/>
  <c r="U53" i="24"/>
  <c r="BM53"/>
  <c r="AX53" i="27"/>
  <c r="K21" i="23" s="1"/>
  <c r="I35" i="24"/>
  <c r="BM35"/>
  <c r="C10" i="5"/>
  <c r="N10" i="4"/>
  <c r="BM27" i="24"/>
  <c r="C13" i="23"/>
  <c r="D13" s="1"/>
  <c r="C23" i="5"/>
  <c r="C63" s="1"/>
  <c r="C9"/>
  <c r="C49" s="1"/>
  <c r="D57"/>
  <c r="B18"/>
  <c r="B58" s="1"/>
  <c r="D58" s="1"/>
  <c r="B12"/>
  <c r="B52" s="1"/>
  <c r="D52" s="1"/>
  <c r="N23" i="4"/>
  <c r="BY27" i="24"/>
  <c r="P48"/>
  <c r="D12" i="5" s="1"/>
  <c r="B25"/>
  <c r="B65" s="1"/>
  <c r="C25"/>
  <c r="C65" s="1"/>
  <c r="B23"/>
  <c r="B63" s="1"/>
  <c r="X48" i="24"/>
  <c r="D14" i="5" s="1"/>
  <c r="B26"/>
  <c r="B67" s="1"/>
  <c r="C24"/>
  <c r="N24" i="4"/>
  <c r="C20" i="5"/>
  <c r="CM19" i="24"/>
  <c r="BA19" s="1"/>
  <c r="N13" i="4"/>
  <c r="C13" i="5"/>
  <c r="C53" s="1"/>
  <c r="M28" i="4"/>
  <c r="C26" i="5"/>
  <c r="C27"/>
  <c r="N18" i="4"/>
  <c r="X19" i="24"/>
  <c r="M18" i="4"/>
  <c r="B29" i="5"/>
  <c r="B70" s="1"/>
  <c r="N20" i="4"/>
  <c r="D62" i="5"/>
  <c r="AN27" i="16"/>
  <c r="AH62"/>
  <c r="AE94"/>
  <c r="AB94"/>
  <c r="Y27"/>
  <c r="S94"/>
  <c r="AT50"/>
  <c r="M45"/>
  <c r="J62"/>
  <c r="M193" i="4"/>
  <c r="AC78" i="28"/>
  <c r="BL42"/>
  <c r="N24" i="5" s="1"/>
  <c r="AX78" i="9"/>
  <c r="C62" i="23"/>
  <c r="M78" i="28"/>
  <c r="CC78"/>
  <c r="AO78"/>
  <c r="BY78"/>
  <c r="C73" i="23"/>
  <c r="CL76" i="28"/>
  <c r="B59" i="23" s="1"/>
  <c r="CN78" i="28"/>
  <c r="D62" i="23" s="1"/>
  <c r="CB87" i="24"/>
  <c r="I28" i="5" s="1"/>
  <c r="M69" i="4"/>
  <c r="G19" i="5"/>
  <c r="AR19" i="24"/>
  <c r="CN60"/>
  <c r="AY10" i="27"/>
  <c r="L9" i="23" s="1"/>
  <c r="G13" i="5"/>
  <c r="T87" i="24"/>
  <c r="I13" i="5" s="1"/>
  <c r="AY36" i="27"/>
  <c r="M61" i="4"/>
  <c r="AE40" i="19"/>
  <c r="S40"/>
  <c r="AL41"/>
  <c r="V54" i="18"/>
  <c r="AL45" i="19"/>
  <c r="AN45" s="1"/>
  <c r="AN61" i="18"/>
  <c r="AN58"/>
  <c r="AH94" i="16"/>
  <c r="Y45"/>
  <c r="AT35"/>
  <c r="V45"/>
  <c r="V62"/>
  <c r="V94"/>
  <c r="S60"/>
  <c r="AO60"/>
  <c r="S27"/>
  <c r="AQ54"/>
  <c r="AQ39"/>
  <c r="AQ35"/>
  <c r="AT88"/>
  <c r="G45"/>
  <c r="D60"/>
  <c r="AT54"/>
  <c r="B16" i="41"/>
  <c r="AQ20" i="39"/>
  <c r="AQ44"/>
  <c r="AQ42"/>
  <c r="AT48"/>
  <c r="AR46"/>
  <c r="D46"/>
  <c r="AN35" i="38"/>
  <c r="M42"/>
  <c r="J35"/>
  <c r="G35"/>
  <c r="AQ30"/>
  <c r="AV46" i="9"/>
  <c r="H45" i="23" s="1"/>
  <c r="AY63" i="9"/>
  <c r="L54" i="23" s="1"/>
  <c r="AN28" i="9"/>
  <c r="AB28"/>
  <c r="M142" i="4"/>
  <c r="AY48" i="9"/>
  <c r="F45" i="23"/>
  <c r="M192" i="4"/>
  <c r="AY44" i="9"/>
  <c r="L43" i="23" s="1"/>
  <c r="L37" i="5"/>
  <c r="AV12" i="9"/>
  <c r="H32" i="23" s="1"/>
  <c r="H76" i="9"/>
  <c r="AY64"/>
  <c r="L55" i="23" s="1"/>
  <c r="H26" i="9"/>
  <c r="AV65"/>
  <c r="H56" i="23" s="1"/>
  <c r="F67"/>
  <c r="AW65" i="9"/>
  <c r="J56" i="23" s="1"/>
  <c r="AY37" i="9"/>
  <c r="M125" i="4"/>
  <c r="L28" i="5"/>
  <c r="CL57" i="28"/>
  <c r="M121" i="4"/>
  <c r="L20" i="5"/>
  <c r="L60" s="1"/>
  <c r="M120" i="4"/>
  <c r="AV42" i="28"/>
  <c r="B56" i="23"/>
  <c r="CN65" i="28"/>
  <c r="D56" i="23" s="1"/>
  <c r="AY59" i="9"/>
  <c r="L51" i="23" s="1"/>
  <c r="J51"/>
  <c r="B62"/>
  <c r="AW78" i="9"/>
  <c r="D68" i="23"/>
  <c r="B51"/>
  <c r="CN59" i="28"/>
  <c r="D51" i="23" s="1"/>
  <c r="B73"/>
  <c r="AW46" i="9"/>
  <c r="B67" i="23"/>
  <c r="CN46" i="28"/>
  <c r="D45" i="23" s="1"/>
  <c r="B45"/>
  <c r="L26" i="28"/>
  <c r="L16"/>
  <c r="L42"/>
  <c r="N11" i="5" s="1"/>
  <c r="CL16" i="28"/>
  <c r="F21" i="23"/>
  <c r="M41" i="4"/>
  <c r="B39" i="5"/>
  <c r="AY45" i="27"/>
  <c r="L15" i="23" s="1"/>
  <c r="P74" i="27"/>
  <c r="P64"/>
  <c r="M91" i="4"/>
  <c r="P37" i="27"/>
  <c r="P27"/>
  <c r="M38" i="4"/>
  <c r="L48" i="27"/>
  <c r="D36" i="5" s="1"/>
  <c r="H37" i="27"/>
  <c r="H25"/>
  <c r="G34" i="5"/>
  <c r="M88" i="4"/>
  <c r="AR74" i="27"/>
  <c r="M46" i="4"/>
  <c r="B44" i="5"/>
  <c r="B69" s="1"/>
  <c r="AV13" i="27"/>
  <c r="H10" i="23" s="1"/>
  <c r="AN35" i="27"/>
  <c r="B41" i="5"/>
  <c r="B66" s="1"/>
  <c r="D66" s="1"/>
  <c r="M43" i="4"/>
  <c r="M27"/>
  <c r="CB48" i="24"/>
  <c r="D28" i="5" s="1"/>
  <c r="BX74" i="24"/>
  <c r="M75" i="4"/>
  <c r="BX87" i="24"/>
  <c r="I27" i="5" s="1"/>
  <c r="CN27" i="24"/>
  <c r="BX19"/>
  <c r="BX48"/>
  <c r="D27" i="5" s="1"/>
  <c r="M26" i="4"/>
  <c r="AY65" i="27"/>
  <c r="M16" i="4"/>
  <c r="B16" i="5"/>
  <c r="M14" i="4"/>
  <c r="B14" i="5"/>
  <c r="B54" s="1"/>
  <c r="CN66" i="24"/>
  <c r="CN58"/>
  <c r="D22" i="23" s="1"/>
  <c r="B22"/>
  <c r="CN53" i="24"/>
  <c r="D21" i="23" s="1"/>
  <c r="B21"/>
  <c r="T25" i="24"/>
  <c r="T48"/>
  <c r="D13" i="5" s="1"/>
  <c r="CN13" i="24"/>
  <c r="D10" i="23" s="1"/>
  <c r="M11" i="4"/>
  <c r="B11" i="5"/>
  <c r="AY83" i="27"/>
  <c r="L25" i="23" s="1"/>
  <c r="CL87" i="24"/>
  <c r="G10" i="5"/>
  <c r="H48" i="24"/>
  <c r="D10" i="5" s="1"/>
  <c r="M10" i="4"/>
  <c r="B10" i="5"/>
  <c r="B19"/>
  <c r="B59" s="1"/>
  <c r="M25" i="24"/>
  <c r="BY25"/>
  <c r="AW25"/>
  <c r="I25"/>
  <c r="C21" i="5"/>
  <c r="C61" s="1"/>
  <c r="B21"/>
  <c r="B61" s="1"/>
  <c r="D61" s="1"/>
  <c r="CC25" i="24"/>
  <c r="C12" i="23"/>
  <c r="CL74" i="24"/>
  <c r="BY66"/>
  <c r="H21" i="5"/>
  <c r="H61" s="1"/>
  <c r="CN64" i="24"/>
  <c r="D23" i="23" s="1"/>
  <c r="B23"/>
  <c r="U66" i="24"/>
  <c r="J65" i="23"/>
  <c r="AY40" i="9"/>
  <c r="L37" i="23" s="1"/>
  <c r="AY39" i="9"/>
  <c r="L36" i="23" s="1"/>
  <c r="AY66" i="9"/>
  <c r="AY27"/>
  <c r="J69" i="23"/>
  <c r="L69" s="1"/>
  <c r="AY55" i="9"/>
  <c r="L47" i="23" s="1"/>
  <c r="AY73" i="27"/>
  <c r="AY50"/>
  <c r="L20" i="23" s="1"/>
  <c r="AZ48" i="24"/>
  <c r="D21" i="5" s="1"/>
  <c r="AZ87" i="24"/>
  <c r="I21" i="5" s="1"/>
  <c r="J26" i="23"/>
  <c r="AY84" i="27"/>
  <c r="L26" i="23" s="1"/>
  <c r="AY44" i="27"/>
  <c r="L14" i="23" s="1"/>
  <c r="N196" i="4"/>
  <c r="P28" i="9"/>
  <c r="AT28"/>
  <c r="M11" i="5"/>
  <c r="N112" i="4"/>
  <c r="AH46" i="39"/>
  <c r="C34" i="41"/>
  <c r="D10"/>
  <c r="C8"/>
  <c r="D35" i="38"/>
  <c r="AP35"/>
  <c r="AL54" i="18"/>
  <c r="G54"/>
  <c r="AN41"/>
  <c r="AT39" i="16"/>
  <c r="AT56" i="15"/>
  <c r="AK26" i="19"/>
  <c r="AE35" i="38"/>
  <c r="M27" i="16"/>
  <c r="AS45"/>
  <c r="D45"/>
  <c r="AP45"/>
  <c r="AB35" i="38"/>
  <c r="AQ56" i="14"/>
  <c r="AT22" i="38"/>
  <c r="BM18" i="28"/>
  <c r="M18"/>
  <c r="CC18"/>
  <c r="BY18"/>
  <c r="U18"/>
  <c r="C34" i="23"/>
  <c r="D34" s="1"/>
  <c r="CN18" i="28"/>
  <c r="F13" i="23"/>
  <c r="M62" i="4"/>
  <c r="G11" i="5"/>
  <c r="L87" i="24"/>
  <c r="I11" i="5" s="1"/>
  <c r="AK44" i="19"/>
  <c r="AL44"/>
  <c r="CN76" i="24"/>
  <c r="U76"/>
  <c r="BY76"/>
  <c r="J40" i="19"/>
  <c r="P18" i="9"/>
  <c r="BX57" i="28"/>
  <c r="M170" i="4"/>
  <c r="AT68" i="15"/>
  <c r="AB66" i="27"/>
  <c r="AT66"/>
  <c r="AW66" s="1"/>
  <c r="M189" i="4"/>
  <c r="M163"/>
  <c r="D57" i="9"/>
  <c r="AT57"/>
  <c r="C29" i="5"/>
  <c r="C70" s="1"/>
  <c r="CF48" i="24"/>
  <c r="D29" i="5" s="1"/>
  <c r="Y46" i="39"/>
  <c r="N41" i="4"/>
  <c r="X25" i="27"/>
  <c r="N119" i="4"/>
  <c r="M19" i="5"/>
  <c r="CB35" i="24"/>
  <c r="H23" i="5"/>
  <c r="H63" s="1"/>
  <c r="M15"/>
  <c r="M55" s="1"/>
  <c r="N55" s="1"/>
  <c r="N115" i="4"/>
  <c r="AJ40" i="19"/>
  <c r="AK46" i="39"/>
  <c r="AF57" i="28"/>
  <c r="M165" i="4"/>
  <c r="AL43" i="19"/>
  <c r="AN43" s="1"/>
  <c r="AN57" i="18"/>
  <c r="M16" i="5"/>
  <c r="N116" i="4"/>
  <c r="B20" i="5"/>
  <c r="M20" i="4"/>
  <c r="AV48" i="24"/>
  <c r="D20" i="5" s="1"/>
  <c r="AQ14" i="38"/>
  <c r="G29" i="5"/>
  <c r="G70" s="1"/>
  <c r="I70" s="1"/>
  <c r="CJ19" i="24"/>
  <c r="AN11" i="18"/>
  <c r="AO35" i="38"/>
  <c r="S35"/>
  <c r="J58" i="23"/>
  <c r="AY74" i="9"/>
  <c r="L58" i="23" s="1"/>
  <c r="G27" i="16"/>
  <c r="AY73" i="9"/>
  <c r="L57" i="23" s="1"/>
  <c r="K57"/>
  <c r="B43" i="5"/>
  <c r="B68" s="1"/>
  <c r="AB27" i="16"/>
  <c r="AP60"/>
  <c r="G60"/>
  <c r="AS60"/>
  <c r="AN87" i="27"/>
  <c r="I43" i="5" s="1"/>
  <c r="G43"/>
  <c r="G68" s="1"/>
  <c r="AQ44" i="15"/>
  <c r="AT56" i="14"/>
  <c r="Y29" i="16"/>
  <c r="M41" i="5"/>
  <c r="M66" s="1"/>
  <c r="N143" i="4"/>
  <c r="L87" i="27"/>
  <c r="I36" i="5" s="1"/>
  <c r="G36"/>
  <c r="M38"/>
  <c r="N140" i="4"/>
  <c r="AQ80" i="16"/>
  <c r="AY45" i="9"/>
  <c r="L44" i="23" s="1"/>
  <c r="J66"/>
  <c r="AK21" i="19"/>
  <c r="M137" i="4"/>
  <c r="L35" i="5"/>
  <c r="AP27" i="16"/>
  <c r="AT76" i="9"/>
  <c r="AR27" i="16"/>
  <c r="AJ57" i="9"/>
  <c r="AO46" i="39"/>
  <c r="AT20"/>
  <c r="AH27" i="16"/>
  <c r="M196" i="4"/>
  <c r="AB18" i="9"/>
  <c r="AY71"/>
  <c r="AS27" i="16"/>
  <c r="N195" i="4"/>
  <c r="AF76" i="9"/>
  <c r="T16" i="28"/>
  <c r="H44" i="5"/>
  <c r="H69" s="1"/>
  <c r="L18" i="9"/>
  <c r="AT18"/>
  <c r="M22" i="5"/>
  <c r="M62" s="1"/>
  <c r="G46" i="39"/>
  <c r="D48" i="24"/>
  <c r="D9" i="5" s="1"/>
  <c r="M9" i="4"/>
  <c r="B9" i="5"/>
  <c r="B49" s="1"/>
  <c r="N194" i="4"/>
  <c r="N111"/>
  <c r="M10" i="5"/>
  <c r="AR45" i="16"/>
  <c r="N171" i="4"/>
  <c r="AT80" i="15"/>
  <c r="AE46" i="39"/>
  <c r="P40" i="19"/>
  <c r="AK45" i="16"/>
  <c r="AO45"/>
  <c r="AY79" i="9"/>
  <c r="M14" i="5"/>
  <c r="M54" s="1"/>
  <c r="N19" i="4"/>
  <c r="C19" i="5"/>
  <c r="C59" s="1"/>
  <c r="J54" i="18"/>
  <c r="AK35" i="38"/>
  <c r="CB57" i="28"/>
  <c r="M171" i="4"/>
  <c r="AK42" i="19"/>
  <c r="AL42"/>
  <c r="AN42" s="1"/>
  <c r="AT32" i="14"/>
  <c r="CN12" i="28"/>
  <c r="D32" i="23" s="1"/>
  <c r="B32"/>
  <c r="AW12" i="9"/>
  <c r="Y54" i="18"/>
  <c r="J94" i="16"/>
  <c r="G42" i="38"/>
  <c r="AH29" i="16"/>
  <c r="AB37" i="27"/>
  <c r="AU76" i="9"/>
  <c r="AF18"/>
  <c r="AF87" i="24"/>
  <c r="I16" i="5" s="1"/>
  <c r="M66" i="4"/>
  <c r="G16" i="5"/>
  <c r="M12"/>
  <c r="M52"/>
  <c r="N52" s="1"/>
  <c r="N113" i="4"/>
  <c r="AN76" i="9"/>
  <c r="N197" i="4"/>
  <c r="N146"/>
  <c r="M44" i="5"/>
  <c r="H57" i="28"/>
  <c r="N118" i="4"/>
  <c r="M18" i="5"/>
  <c r="M58" s="1"/>
  <c r="N58" s="1"/>
  <c r="X18" i="9"/>
  <c r="N163" i="4"/>
  <c r="G14" i="5"/>
  <c r="G54" s="1"/>
  <c r="I54" s="1"/>
  <c r="AK94" i="16"/>
  <c r="Y35" i="38"/>
  <c r="AQ32" i="14"/>
  <c r="AF42" i="28"/>
  <c r="N16" i="5" s="1"/>
  <c r="M116" i="4"/>
  <c r="L16" i="5"/>
  <c r="G94" i="16"/>
  <c r="AO94"/>
  <c r="AR94"/>
  <c r="AT14" i="38"/>
  <c r="B12" i="23"/>
  <c r="CN25" i="24"/>
  <c r="D12" i="23" s="1"/>
  <c r="AB19" i="24"/>
  <c r="M139" i="4"/>
  <c r="N165"/>
  <c r="M29" i="5"/>
  <c r="M70" s="1"/>
  <c r="N122" i="4"/>
  <c r="M25" i="5"/>
  <c r="M65" s="1"/>
  <c r="N65" s="1"/>
  <c r="M23"/>
  <c r="M63" s="1"/>
  <c r="D40" i="19"/>
  <c r="AI40"/>
  <c r="AK16"/>
  <c r="AQ70" i="14"/>
  <c r="V35" i="38"/>
  <c r="J27" i="23"/>
  <c r="AY85" i="27"/>
  <c r="L27" i="23" s="1"/>
  <c r="D26" i="41"/>
  <c r="AJ26" i="9"/>
  <c r="X87" i="27"/>
  <c r="I39" i="5" s="1"/>
  <c r="G39"/>
  <c r="G60" s="1"/>
  <c r="G41"/>
  <c r="G66" s="1"/>
  <c r="AF87" i="27"/>
  <c r="I41" i="5" s="1"/>
  <c r="AQ92" i="15"/>
  <c r="AN29" i="16"/>
  <c r="AT80"/>
  <c r="AY54" i="9"/>
  <c r="L46" i="23" s="1"/>
  <c r="J68"/>
  <c r="J46"/>
  <c r="AK11" i="19"/>
  <c r="C16" i="5"/>
  <c r="C56" s="1"/>
  <c r="AF48" i="24"/>
  <c r="D16" i="5" s="1"/>
  <c r="N16" i="4"/>
  <c r="Y60" i="16"/>
  <c r="AT76" i="27"/>
  <c r="AW76" s="1"/>
  <c r="AB76" i="9"/>
  <c r="M194" i="4"/>
  <c r="AB57" i="9"/>
  <c r="AB16"/>
  <c r="N70" i="4"/>
  <c r="H20" i="5"/>
  <c r="AV87" i="24"/>
  <c r="I20" i="5" s="1"/>
  <c r="L37" i="27"/>
  <c r="AT37"/>
  <c r="AW37" s="1"/>
  <c r="AR18" i="9"/>
  <c r="B30" i="5"/>
  <c r="B71" s="1"/>
  <c r="AN57" i="9"/>
  <c r="M197" i="4"/>
  <c r="S46" i="39"/>
  <c r="H18" i="9"/>
  <c r="H24" i="5"/>
  <c r="BL87" i="24"/>
  <c r="I24" i="5" s="1"/>
  <c r="M20"/>
  <c r="N120" i="4"/>
  <c r="AB46" i="39"/>
  <c r="N167" i="4"/>
  <c r="AM41" i="19"/>
  <c r="AN55" i="18"/>
  <c r="L28" i="9"/>
  <c r="T74" i="24"/>
  <c r="AN46" i="39"/>
  <c r="B24" i="5"/>
  <c r="BL48" i="24"/>
  <c r="D24" i="5" s="1"/>
  <c r="AU37" i="27"/>
  <c r="D94" i="16"/>
  <c r="AP94"/>
  <c r="AS94"/>
  <c r="AT44" i="14"/>
  <c r="J46" i="39"/>
  <c r="D28" i="41"/>
  <c r="N198" i="4"/>
  <c r="AR57" i="9"/>
  <c r="AC21" i="24"/>
  <c r="E21"/>
  <c r="BY21"/>
  <c r="CC21"/>
  <c r="M21"/>
  <c r="AX21" i="27"/>
  <c r="AY21" s="1"/>
  <c r="AS21" i="24"/>
  <c r="CN21"/>
  <c r="CK21"/>
  <c r="AK21"/>
  <c r="M54" i="18"/>
  <c r="AN94" i="16"/>
  <c r="V29"/>
  <c r="P35" i="38"/>
  <c r="K31" i="23"/>
  <c r="AY11" i="9"/>
  <c r="L31" i="23" s="1"/>
  <c r="M144" i="4"/>
  <c r="L42" i="5"/>
  <c r="L67" s="1"/>
  <c r="AJ42" i="9"/>
  <c r="N42" i="5" s="1"/>
  <c r="M68" i="4"/>
  <c r="G18" i="5"/>
  <c r="G58" s="1"/>
  <c r="AN87" i="24"/>
  <c r="I18" i="5" s="1"/>
  <c r="M27"/>
  <c r="N124" i="4"/>
  <c r="AT70" i="14"/>
  <c r="AH35" i="38"/>
  <c r="L27" i="5"/>
  <c r="M124" i="4"/>
  <c r="AN48" i="18"/>
  <c r="AB45" i="16"/>
  <c r="M145" i="4"/>
  <c r="AN42" i="9"/>
  <c r="N43" i="5" s="1"/>
  <c r="L43"/>
  <c r="AE62" i="16"/>
  <c r="AR26" i="9"/>
  <c r="AB76" i="27"/>
  <c r="AU76"/>
  <c r="AX76" s="1"/>
  <c r="D29" i="16"/>
  <c r="AT44" i="15"/>
  <c r="CM42" i="28"/>
  <c r="BY42" s="1"/>
  <c r="AB25" i="27"/>
  <c r="M42" i="4"/>
  <c r="Y94" i="16"/>
  <c r="AS29"/>
  <c r="AP29"/>
  <c r="G44" i="5"/>
  <c r="AR87" i="27"/>
  <c r="I44" i="5" s="1"/>
  <c r="M40" i="19"/>
  <c r="AK36"/>
  <c r="M43" i="5"/>
  <c r="N145" i="4"/>
  <c r="H42" i="28"/>
  <c r="N10" i="5" s="1"/>
  <c r="V46" i="39"/>
  <c r="P42" i="28"/>
  <c r="N12" i="5" s="1"/>
  <c r="AQ20" i="16"/>
  <c r="AR42" i="28"/>
  <c r="AP46" i="39"/>
  <c r="AO27" i="16"/>
  <c r="AB42" i="28"/>
  <c r="N15" i="5" s="1"/>
  <c r="P46" i="39"/>
  <c r="N29" i="4"/>
  <c r="M46" i="39"/>
  <c r="AN42" i="28"/>
  <c r="N18" i="5" s="1"/>
  <c r="D69" i="23"/>
  <c r="AT20" i="16"/>
  <c r="AV57" i="28"/>
  <c r="AM44" i="19"/>
  <c r="AS46" i="39"/>
  <c r="AR60" i="16"/>
  <c r="G62"/>
  <c r="AK45" i="19"/>
  <c r="D63" i="5" l="1"/>
  <c r="I49"/>
  <c r="D24" i="41"/>
  <c r="D38"/>
  <c r="E57" i="9"/>
  <c r="D16" i="41"/>
  <c r="Y57" i="9"/>
  <c r="AS57"/>
  <c r="L68" i="23"/>
  <c r="AQ27" i="16"/>
  <c r="C32" i="41"/>
  <c r="G33" s="1"/>
  <c r="M28" i="9"/>
  <c r="AY58" i="27"/>
  <c r="L22" i="23" s="1"/>
  <c r="K40"/>
  <c r="Q28" i="9"/>
  <c r="AS28"/>
  <c r="L66" i="23"/>
  <c r="L65"/>
  <c r="H67"/>
  <c r="AC57" i="9"/>
  <c r="G48" i="23"/>
  <c r="M57" i="9"/>
  <c r="U57"/>
  <c r="AO57"/>
  <c r="AK57"/>
  <c r="G70" i="23"/>
  <c r="Q57" i="9"/>
  <c r="AG57"/>
  <c r="I57"/>
  <c r="N37" i="4"/>
  <c r="AQ60" i="16"/>
  <c r="D67" i="23"/>
  <c r="AY46" i="9"/>
  <c r="L45" i="23" s="1"/>
  <c r="G69" i="5"/>
  <c r="I69" s="1"/>
  <c r="D70"/>
  <c r="H68"/>
  <c r="I68" s="1"/>
  <c r="C50"/>
  <c r="Y28" i="9"/>
  <c r="AO28"/>
  <c r="K56" i="23"/>
  <c r="AK28" i="9"/>
  <c r="E28"/>
  <c r="I28"/>
  <c r="K67" i="23"/>
  <c r="AC28" i="9"/>
  <c r="G51" i="5"/>
  <c r="G50"/>
  <c r="B50"/>
  <c r="B13"/>
  <c r="B53" s="1"/>
  <c r="D53" s="1"/>
  <c r="CL48" i="24"/>
  <c r="M13" i="4"/>
  <c r="I66" i="5"/>
  <c r="D8" i="41"/>
  <c r="D34"/>
  <c r="M50" i="5"/>
  <c r="AT26" i="9"/>
  <c r="AW26" s="1"/>
  <c r="N67" i="5"/>
  <c r="M69"/>
  <c r="X74" i="27"/>
  <c r="L74"/>
  <c r="H64" i="5"/>
  <c r="H59"/>
  <c r="G38"/>
  <c r="G59" s="1"/>
  <c r="H64" i="27"/>
  <c r="AU64"/>
  <c r="D64"/>
  <c r="M66"/>
  <c r="AC66"/>
  <c r="I66"/>
  <c r="Y66"/>
  <c r="AS66"/>
  <c r="AO66"/>
  <c r="Q66"/>
  <c r="E66"/>
  <c r="G24" i="23"/>
  <c r="N92" i="4"/>
  <c r="H39" i="5"/>
  <c r="H60" s="1"/>
  <c r="I60" s="1"/>
  <c r="AN25" i="27"/>
  <c r="N42" i="4"/>
  <c r="C35" i="5"/>
  <c r="C51" s="1"/>
  <c r="Y27" i="27"/>
  <c r="Q27"/>
  <c r="AO27"/>
  <c r="M27"/>
  <c r="E27"/>
  <c r="AS27"/>
  <c r="I27"/>
  <c r="G13" i="23"/>
  <c r="H13" s="1"/>
  <c r="AG27" i="27"/>
  <c r="AC27"/>
  <c r="N46" i="4"/>
  <c r="C44" i="5"/>
  <c r="C69" s="1"/>
  <c r="D69" s="1"/>
  <c r="C42"/>
  <c r="C67" s="1"/>
  <c r="D67" s="1"/>
  <c r="N44" i="4"/>
  <c r="AJ48" i="27"/>
  <c r="D42" i="5" s="1"/>
  <c r="AV27" i="27"/>
  <c r="AX27"/>
  <c r="K13" i="23" s="1"/>
  <c r="C64" i="5"/>
  <c r="N65" i="4"/>
  <c r="H15" i="5"/>
  <c r="H55" s="1"/>
  <c r="I55" s="1"/>
  <c r="AB87" i="24"/>
  <c r="I15" i="5" s="1"/>
  <c r="K22" i="23"/>
  <c r="I58" i="5"/>
  <c r="D65"/>
  <c r="N14" i="4"/>
  <c r="C14" i="5"/>
  <c r="C54" s="1"/>
  <c r="D54" s="1"/>
  <c r="CM48" i="24"/>
  <c r="BA48" s="1"/>
  <c r="CJ48"/>
  <c r="D30" i="5" s="1"/>
  <c r="M62" i="16"/>
  <c r="L40" i="5"/>
  <c r="L64" s="1"/>
  <c r="K62" i="23"/>
  <c r="K73"/>
  <c r="D73"/>
  <c r="AY53" i="27"/>
  <c r="L21" i="23" s="1"/>
  <c r="B60" i="5"/>
  <c r="G37"/>
  <c r="G56" s="1"/>
  <c r="I56" s="1"/>
  <c r="P87" i="27"/>
  <c r="I37" i="5" s="1"/>
  <c r="G53"/>
  <c r="I53" s="1"/>
  <c r="AN41" i="19"/>
  <c r="Y62" i="16"/>
  <c r="S62"/>
  <c r="AR29"/>
  <c r="F14" i="41" s="1"/>
  <c r="J64" i="16"/>
  <c r="AO29"/>
  <c r="AQ29" s="1"/>
  <c r="AQ46" i="39"/>
  <c r="AN42" i="38"/>
  <c r="J42"/>
  <c r="J44"/>
  <c r="AN26" i="9"/>
  <c r="AB26"/>
  <c r="AY65"/>
  <c r="L56" i="23" s="1"/>
  <c r="M136" i="4"/>
  <c r="D42" i="9"/>
  <c r="N34" i="5" s="1"/>
  <c r="L34"/>
  <c r="L50" s="1"/>
  <c r="AY78" i="9"/>
  <c r="L62" i="23" s="1"/>
  <c r="J62"/>
  <c r="J73"/>
  <c r="J67"/>
  <c r="J45"/>
  <c r="L11" i="5"/>
  <c r="L51" s="1"/>
  <c r="M112" i="4"/>
  <c r="CL42" i="28"/>
  <c r="P35" i="27"/>
  <c r="AT48"/>
  <c r="P25"/>
  <c r="AT25"/>
  <c r="H35"/>
  <c r="B35" i="5"/>
  <c r="B51" s="1"/>
  <c r="H48" i="27"/>
  <c r="D35" i="5" s="1"/>
  <c r="M37" i="4"/>
  <c r="D74" i="27"/>
  <c r="CN74" i="24"/>
  <c r="AY13" i="27"/>
  <c r="L10" i="23" s="1"/>
  <c r="D59" i="5"/>
  <c r="L56"/>
  <c r="M37" i="27"/>
  <c r="AX37"/>
  <c r="E37"/>
  <c r="AC37"/>
  <c r="Y37"/>
  <c r="Q37"/>
  <c r="I37"/>
  <c r="AS37"/>
  <c r="AO37"/>
  <c r="AT74"/>
  <c r="AW74" s="1"/>
  <c r="J40" i="23"/>
  <c r="AT94" i="16"/>
  <c r="L40" i="23" s="1"/>
  <c r="CN57" i="28"/>
  <c r="D48" i="23" s="1"/>
  <c r="AW57" i="9"/>
  <c r="B48" i="23"/>
  <c r="B70"/>
  <c r="S42" i="38"/>
  <c r="AO42"/>
  <c r="C39" i="5"/>
  <c r="C60" s="1"/>
  <c r="AU48" i="27"/>
  <c r="X48"/>
  <c r="D39" i="5" s="1"/>
  <c r="AB64" i="27"/>
  <c r="M93" i="4"/>
  <c r="AT64" i="27"/>
  <c r="AW64" s="1"/>
  <c r="P16" i="9"/>
  <c r="J13" i="23"/>
  <c r="AB42" i="38"/>
  <c r="CK87" i="24"/>
  <c r="H31" i="5"/>
  <c r="J21" s="1"/>
  <c r="M87" i="24"/>
  <c r="AC87"/>
  <c r="AG87"/>
  <c r="Q87"/>
  <c r="AS87"/>
  <c r="I87"/>
  <c r="C28" i="23"/>
  <c r="E87" i="24"/>
  <c r="BE87"/>
  <c r="AO87"/>
  <c r="AW87"/>
  <c r="BM87"/>
  <c r="AK87"/>
  <c r="BY87"/>
  <c r="U87"/>
  <c r="CC87"/>
  <c r="N19" i="5"/>
  <c r="N20"/>
  <c r="G10" i="41"/>
  <c r="G11"/>
  <c r="G12"/>
  <c r="G9"/>
  <c r="G14"/>
  <c r="G13"/>
  <c r="B40" i="5"/>
  <c r="B64" s="1"/>
  <c r="AB48" i="27"/>
  <c r="D40" i="5" s="1"/>
  <c r="M9"/>
  <c r="M49" s="1"/>
  <c r="AU74" i="27"/>
  <c r="AX74" s="1"/>
  <c r="AB74"/>
  <c r="AH42" i="38"/>
  <c r="P42"/>
  <c r="E18" i="9"/>
  <c r="M18"/>
  <c r="AC18"/>
  <c r="AS18"/>
  <c r="I18"/>
  <c r="Q18"/>
  <c r="AK18"/>
  <c r="Y18"/>
  <c r="AO18"/>
  <c r="G34" i="23"/>
  <c r="AG18" i="9"/>
  <c r="L35" i="27"/>
  <c r="AT35"/>
  <c r="AW35" s="1"/>
  <c r="AY76"/>
  <c r="AV76"/>
  <c r="AW57" i="28"/>
  <c r="AG57"/>
  <c r="I57"/>
  <c r="BY57"/>
  <c r="U57"/>
  <c r="M57"/>
  <c r="CC57"/>
  <c r="AS57"/>
  <c r="BM57"/>
  <c r="AX57" i="9"/>
  <c r="C48" i="23"/>
  <c r="C70"/>
  <c r="D49" i="5"/>
  <c r="AV18" i="9"/>
  <c r="AW18"/>
  <c r="F34" i="23"/>
  <c r="F59"/>
  <c r="AV76" i="9"/>
  <c r="H59" i="23" s="1"/>
  <c r="AW76" i="9"/>
  <c r="AM40" i="19"/>
  <c r="M25" i="27"/>
  <c r="Y25"/>
  <c r="AO25"/>
  <c r="I25"/>
  <c r="AG25"/>
  <c r="AS25"/>
  <c r="E25"/>
  <c r="G12" i="23"/>
  <c r="Q25" i="27"/>
  <c r="AC25"/>
  <c r="AX25"/>
  <c r="M29" i="16"/>
  <c r="AE42" i="38"/>
  <c r="D42"/>
  <c r="AP42"/>
  <c r="AV28" i="9"/>
  <c r="AW28"/>
  <c r="AY28" s="1"/>
  <c r="AN44" i="19"/>
  <c r="B32" i="41"/>
  <c r="F34" s="1"/>
  <c r="AQ45" i="16"/>
  <c r="M74" i="24"/>
  <c r="CC74"/>
  <c r="BY74"/>
  <c r="I74"/>
  <c r="U74"/>
  <c r="AG74"/>
  <c r="BY16" i="28"/>
  <c r="BU16"/>
  <c r="BM16"/>
  <c r="AW16"/>
  <c r="M16"/>
  <c r="I16"/>
  <c r="U16"/>
  <c r="CC16"/>
  <c r="AG16"/>
  <c r="C33" i="23"/>
  <c r="AE64" i="16"/>
  <c r="S64"/>
  <c r="AV37" i="27"/>
  <c r="N142" i="4"/>
  <c r="M40" i="5"/>
  <c r="M64" s="1"/>
  <c r="AN64" i="16"/>
  <c r="V42" i="38"/>
  <c r="CN19" i="24"/>
  <c r="D11" i="23" s="1"/>
  <c r="B11"/>
  <c r="X16" i="9"/>
  <c r="CC76" i="28"/>
  <c r="AG76"/>
  <c r="I76"/>
  <c r="U76"/>
  <c r="AW76"/>
  <c r="AS76"/>
  <c r="M76"/>
  <c r="BY76"/>
  <c r="BM76"/>
  <c r="AX76" i="9"/>
  <c r="C59" i="23"/>
  <c r="CN76" i="28"/>
  <c r="D59" i="23" s="1"/>
  <c r="I76" i="9"/>
  <c r="AC76"/>
  <c r="E76"/>
  <c r="Q76"/>
  <c r="Y76"/>
  <c r="AS76"/>
  <c r="AG76"/>
  <c r="G59" i="23"/>
  <c r="AO76" i="9"/>
  <c r="AB35" i="27"/>
  <c r="G44" i="38"/>
  <c r="AK42"/>
  <c r="AT45" i="16"/>
  <c r="F22" i="41"/>
  <c r="F19"/>
  <c r="F18"/>
  <c r="F20"/>
  <c r="F21"/>
  <c r="F17"/>
  <c r="T42" i="28"/>
  <c r="N13" i="5" s="1"/>
  <c r="L13"/>
  <c r="M114" i="4"/>
  <c r="AQ35" i="38"/>
  <c r="AO19" i="24"/>
  <c r="BY19"/>
  <c r="CK19"/>
  <c r="AX19" i="27"/>
  <c r="M19" i="24"/>
  <c r="C11" i="23"/>
  <c r="U19" i="24"/>
  <c r="CC19"/>
  <c r="BI19"/>
  <c r="I19"/>
  <c r="AC19"/>
  <c r="BE19"/>
  <c r="Y19"/>
  <c r="AS19"/>
  <c r="E19"/>
  <c r="AK19"/>
  <c r="CG19"/>
  <c r="CN35"/>
  <c r="AV57" i="9"/>
  <c r="H48" i="23" s="1"/>
  <c r="F70"/>
  <c r="F48"/>
  <c r="AV66" i="27"/>
  <c r="H24" i="23" s="1"/>
  <c r="F24"/>
  <c r="CN87" i="24"/>
  <c r="G31" i="5"/>
  <c r="B28" i="23"/>
  <c r="G17" i="41"/>
  <c r="G18"/>
  <c r="G22"/>
  <c r="G21"/>
  <c r="G20"/>
  <c r="G19"/>
  <c r="AN54" i="18"/>
  <c r="AT27" i="16"/>
  <c r="M59" i="5"/>
  <c r="AX18" i="9"/>
  <c r="K34" i="23" s="1"/>
  <c r="AT46" i="39"/>
  <c r="AK40" i="19"/>
  <c r="AL40"/>
  <c r="AT60" i="16"/>
  <c r="F28" i="41"/>
  <c r="F29"/>
  <c r="F25"/>
  <c r="F27"/>
  <c r="H27" s="1"/>
  <c r="F30"/>
  <c r="F26"/>
  <c r="C30" i="5"/>
  <c r="C71" s="1"/>
  <c r="D71" s="1"/>
  <c r="Q76" i="27"/>
  <c r="AO76"/>
  <c r="I76"/>
  <c r="Y76"/>
  <c r="AC76"/>
  <c r="E76"/>
  <c r="AS76"/>
  <c r="M76"/>
  <c r="V64" i="16"/>
  <c r="AB62"/>
  <c r="AO62"/>
  <c r="AU35" i="27"/>
  <c r="AU26" i="9"/>
  <c r="L26"/>
  <c r="AU16"/>
  <c r="AX16" s="1"/>
  <c r="H16"/>
  <c r="AR16"/>
  <c r="AB48" i="24"/>
  <c r="D15" i="5" s="1"/>
  <c r="M15" i="4"/>
  <c r="B15" i="5"/>
  <c r="B55" s="1"/>
  <c r="D55" s="1"/>
  <c r="AQ94" i="16"/>
  <c r="Y42" i="38"/>
  <c r="AF16" i="9"/>
  <c r="AY12"/>
  <c r="L32" i="23" s="1"/>
  <c r="J32"/>
  <c r="AK62" i="16"/>
  <c r="AR62"/>
  <c r="L16" i="9"/>
  <c r="AT16"/>
  <c r="AW16" s="1"/>
  <c r="CN16" i="28"/>
  <c r="D33" i="23" s="1"/>
  <c r="B33"/>
  <c r="G25" i="41"/>
  <c r="G30"/>
  <c r="G28"/>
  <c r="G27"/>
  <c r="G29"/>
  <c r="G26"/>
  <c r="AB29" i="16"/>
  <c r="G29"/>
  <c r="N138" i="4"/>
  <c r="M36" i="5"/>
  <c r="M53" s="1"/>
  <c r="AS62" i="16"/>
  <c r="AP62"/>
  <c r="D62"/>
  <c r="P26" i="9"/>
  <c r="L68" i="5"/>
  <c r="M68"/>
  <c r="AB42" i="9"/>
  <c r="N40" i="5" s="1"/>
  <c r="G38" i="41" l="1"/>
  <c r="G37"/>
  <c r="G35"/>
  <c r="G36"/>
  <c r="G34"/>
  <c r="H34" s="1"/>
  <c r="G16"/>
  <c r="G24"/>
  <c r="G8"/>
  <c r="AW25" i="27"/>
  <c r="AW48"/>
  <c r="H70" i="23"/>
  <c r="I59" i="5"/>
  <c r="L67" i="23"/>
  <c r="H21" i="41"/>
  <c r="D64" i="5"/>
  <c r="D50"/>
  <c r="H26" i="41"/>
  <c r="D51" i="5"/>
  <c r="L73" i="23"/>
  <c r="B17"/>
  <c r="B31" i="5"/>
  <c r="H20" i="41"/>
  <c r="H19"/>
  <c r="AY27" i="27"/>
  <c r="N50" i="5"/>
  <c r="L38"/>
  <c r="L59" s="1"/>
  <c r="N59" s="1"/>
  <c r="M140" i="4"/>
  <c r="T42" i="9"/>
  <c r="N38" i="5" s="1"/>
  <c r="N88" i="4"/>
  <c r="H34" i="5"/>
  <c r="H50" s="1"/>
  <c r="I50" s="1"/>
  <c r="AU87" i="27"/>
  <c r="D87"/>
  <c r="I34" i="5" s="1"/>
  <c r="E64" i="27"/>
  <c r="Y64"/>
  <c r="AO64"/>
  <c r="G23" i="23"/>
  <c r="AS64" i="27"/>
  <c r="Q64"/>
  <c r="AC64"/>
  <c r="I64"/>
  <c r="M64"/>
  <c r="AX64"/>
  <c r="N89" i="4"/>
  <c r="H35" i="5"/>
  <c r="H51" s="1"/>
  <c r="I51" s="1"/>
  <c r="H87" i="27"/>
  <c r="I35" i="5" s="1"/>
  <c r="N45" i="4"/>
  <c r="AN48" i="27"/>
  <c r="D43" i="5" s="1"/>
  <c r="C43"/>
  <c r="C68" s="1"/>
  <c r="D68" s="1"/>
  <c r="L13" i="23"/>
  <c r="AY37" i="27"/>
  <c r="CK48" i="24"/>
  <c r="AO48"/>
  <c r="BY48"/>
  <c r="BI48"/>
  <c r="I48"/>
  <c r="M48"/>
  <c r="CN48"/>
  <c r="D31" i="5" s="1"/>
  <c r="CC48" i="24"/>
  <c r="AW48"/>
  <c r="AC48"/>
  <c r="C31" i="5"/>
  <c r="E21" s="1"/>
  <c r="C17" i="23"/>
  <c r="AS48" i="24"/>
  <c r="Y48"/>
  <c r="U48"/>
  <c r="BM48"/>
  <c r="Q48"/>
  <c r="E12" i="5" s="1"/>
  <c r="BE48" i="24"/>
  <c r="AG48"/>
  <c r="E48"/>
  <c r="BQ48"/>
  <c r="CG48"/>
  <c r="AK48"/>
  <c r="AX48" i="27"/>
  <c r="K17" i="23" s="1"/>
  <c r="AH64" i="16"/>
  <c r="N64" i="5"/>
  <c r="D60"/>
  <c r="Y64" i="16"/>
  <c r="F9" i="41"/>
  <c r="H9" s="1"/>
  <c r="F13"/>
  <c r="H13" s="1"/>
  <c r="H28"/>
  <c r="AR64" i="16"/>
  <c r="F12" i="41"/>
  <c r="H12" s="1"/>
  <c r="F10"/>
  <c r="H10" s="1"/>
  <c r="AT29" i="16"/>
  <c r="F11" i="41"/>
  <c r="H11" s="1"/>
  <c r="D32"/>
  <c r="H29"/>
  <c r="F36"/>
  <c r="F37"/>
  <c r="F33"/>
  <c r="H33" s="1"/>
  <c r="F35"/>
  <c r="F38"/>
  <c r="AN44" i="38"/>
  <c r="M44"/>
  <c r="M46"/>
  <c r="J46"/>
  <c r="H34" i="23"/>
  <c r="AV25" i="27"/>
  <c r="H12" i="23" s="1"/>
  <c r="M39" i="4"/>
  <c r="B37" i="5"/>
  <c r="B56" s="1"/>
  <c r="D56" s="1"/>
  <c r="P48" i="27"/>
  <c r="D37" i="5" s="1"/>
  <c r="F12" i="23"/>
  <c r="B45" i="5"/>
  <c r="F17" i="23"/>
  <c r="N68" i="5"/>
  <c r="D70" i="23"/>
  <c r="K33"/>
  <c r="AY16" i="9"/>
  <c r="L33" i="23" s="1"/>
  <c r="J33"/>
  <c r="Q26" i="9"/>
  <c r="M26"/>
  <c r="Y26"/>
  <c r="I26"/>
  <c r="AX26"/>
  <c r="AS26"/>
  <c r="AK26"/>
  <c r="E26"/>
  <c r="AO26"/>
  <c r="AC26"/>
  <c r="K11" i="23"/>
  <c r="AK44" i="38"/>
  <c r="AB64" i="16"/>
  <c r="F33" i="23"/>
  <c r="AV16" i="9"/>
  <c r="H33" i="23" s="1"/>
  <c r="AK64" i="16"/>
  <c r="AQ62"/>
  <c r="H25" i="41"/>
  <c r="F24"/>
  <c r="I31" i="5"/>
  <c r="D28" i="23"/>
  <c r="N141" i="4"/>
  <c r="M39" i="5"/>
  <c r="M60" s="1"/>
  <c r="N60" s="1"/>
  <c r="X42" i="9"/>
  <c r="N39" i="5" s="1"/>
  <c r="V44" i="38"/>
  <c r="AP44"/>
  <c r="D44"/>
  <c r="AE44"/>
  <c r="AY76" i="9"/>
  <c r="L59" i="23" s="1"/>
  <c r="J59"/>
  <c r="K70"/>
  <c r="K48"/>
  <c r="AH44" i="38"/>
  <c r="AB44"/>
  <c r="M37" i="5"/>
  <c r="M56" s="1"/>
  <c r="N56" s="1"/>
  <c r="N139" i="4"/>
  <c r="P42" i="9"/>
  <c r="N37" i="5" s="1"/>
  <c r="H22" i="41"/>
  <c r="AP64" i="16"/>
  <c r="AS64"/>
  <c r="E74" i="27"/>
  <c r="AS74"/>
  <c r="M74"/>
  <c r="AC74"/>
  <c r="I74"/>
  <c r="AO74"/>
  <c r="Q74"/>
  <c r="Y74"/>
  <c r="AV64"/>
  <c r="H23" i="23" s="1"/>
  <c r="F23"/>
  <c r="B38"/>
  <c r="CN42" i="28"/>
  <c r="L31" i="5"/>
  <c r="H17" i="41"/>
  <c r="F16"/>
  <c r="J34" i="23"/>
  <c r="L34" s="1"/>
  <c r="AY18" i="9"/>
  <c r="CC42" i="28"/>
  <c r="AG42"/>
  <c r="AK42"/>
  <c r="U42"/>
  <c r="BQ42"/>
  <c r="BM42"/>
  <c r="M42"/>
  <c r="AW42"/>
  <c r="AS42"/>
  <c r="AC42"/>
  <c r="BU42"/>
  <c r="AO42"/>
  <c r="I42"/>
  <c r="Q42"/>
  <c r="M31" i="5"/>
  <c r="O21" s="1"/>
  <c r="C38" i="23"/>
  <c r="J12" i="5"/>
  <c r="J22"/>
  <c r="J27"/>
  <c r="J11"/>
  <c r="J17"/>
  <c r="J10"/>
  <c r="J9"/>
  <c r="J26"/>
  <c r="J15"/>
  <c r="J29"/>
  <c r="J20"/>
  <c r="J13"/>
  <c r="J16"/>
  <c r="J24"/>
  <c r="J18"/>
  <c r="J14"/>
  <c r="J25"/>
  <c r="J30"/>
  <c r="J19"/>
  <c r="J28"/>
  <c r="J23"/>
  <c r="H18" i="41"/>
  <c r="P64" i="16"/>
  <c r="N137" i="4"/>
  <c r="M35" i="5"/>
  <c r="M51" s="1"/>
  <c r="N51" s="1"/>
  <c r="AU42" i="9"/>
  <c r="AX42" s="1"/>
  <c r="H42"/>
  <c r="N35" i="5" s="1"/>
  <c r="K12" i="23"/>
  <c r="AO44" i="38"/>
  <c r="S44"/>
  <c r="M138" i="4"/>
  <c r="L36" i="5"/>
  <c r="L53" s="1"/>
  <c r="L42" i="9"/>
  <c r="N36" i="5" s="1"/>
  <c r="AT42" i="9"/>
  <c r="AT62" i="16"/>
  <c r="M143" i="4"/>
  <c r="L41" i="5"/>
  <c r="L66" s="1"/>
  <c r="N66" s="1"/>
  <c r="AF42" i="9"/>
  <c r="N41" i="5" s="1"/>
  <c r="Y44" i="38"/>
  <c r="L44" i="5"/>
  <c r="L69" s="1"/>
  <c r="N69" s="1"/>
  <c r="M146" i="4"/>
  <c r="AR42" i="9"/>
  <c r="N44" i="5" s="1"/>
  <c r="AO16" i="9"/>
  <c r="AC16"/>
  <c r="G33" i="23"/>
  <c r="AS16" i="9"/>
  <c r="Q16"/>
  <c r="Y16"/>
  <c r="M16"/>
  <c r="I16"/>
  <c r="E16"/>
  <c r="AG16"/>
  <c r="AK16"/>
  <c r="AC35" i="27"/>
  <c r="M35"/>
  <c r="AS35"/>
  <c r="E35"/>
  <c r="AO35"/>
  <c r="Y35"/>
  <c r="Q35"/>
  <c r="I35"/>
  <c r="AX35"/>
  <c r="G64" i="16"/>
  <c r="AN40" i="19"/>
  <c r="J24" i="23"/>
  <c r="L24" s="1"/>
  <c r="AY66" i="27"/>
  <c r="G46" i="38"/>
  <c r="K59" i="23"/>
  <c r="AY19" i="27"/>
  <c r="L11" i="23" s="1"/>
  <c r="J11"/>
  <c r="M64" i="16"/>
  <c r="AV35" i="27"/>
  <c r="P44" i="38"/>
  <c r="G40" i="5"/>
  <c r="G64" s="1"/>
  <c r="AB87" i="27"/>
  <c r="I40" i="5" s="1"/>
  <c r="AT87" i="27"/>
  <c r="AW87" s="1"/>
  <c r="Q48"/>
  <c r="Y48"/>
  <c r="C45" i="5"/>
  <c r="AC48" i="27"/>
  <c r="AK48"/>
  <c r="U48"/>
  <c r="AO48"/>
  <c r="AS48"/>
  <c r="I48"/>
  <c r="M48"/>
  <c r="G17" i="23"/>
  <c r="AG48" i="27"/>
  <c r="E48"/>
  <c r="J48" i="23"/>
  <c r="J70"/>
  <c r="AY57" i="9"/>
  <c r="L48" i="23" s="1"/>
  <c r="AV74" i="27"/>
  <c r="D64" i="16"/>
  <c r="H30" i="41"/>
  <c r="AO64" i="16"/>
  <c r="H14" i="41"/>
  <c r="AQ42" i="38"/>
  <c r="AV26" i="9"/>
  <c r="AV48" i="27"/>
  <c r="AQ44" i="38" l="1"/>
  <c r="H16" i="41"/>
  <c r="J12" i="23"/>
  <c r="H36" i="41"/>
  <c r="H38"/>
  <c r="H35"/>
  <c r="H37"/>
  <c r="E29" i="5"/>
  <c r="E10"/>
  <c r="G32" i="41"/>
  <c r="AY25" i="27"/>
  <c r="L12" i="23" s="1"/>
  <c r="H24" i="41"/>
  <c r="J31" i="5"/>
  <c r="E16"/>
  <c r="E17"/>
  <c r="E14"/>
  <c r="E23"/>
  <c r="E26"/>
  <c r="E28"/>
  <c r="E24"/>
  <c r="K23" i="23"/>
  <c r="G28"/>
  <c r="E87" i="27"/>
  <c r="Y87"/>
  <c r="M87"/>
  <c r="Q87"/>
  <c r="AO87"/>
  <c r="H45" i="5"/>
  <c r="AS87" i="27"/>
  <c r="AG87"/>
  <c r="I87"/>
  <c r="AC87"/>
  <c r="AX87"/>
  <c r="H72" i="5"/>
  <c r="J61" s="1"/>
  <c r="C72"/>
  <c r="E61" s="1"/>
  <c r="E25"/>
  <c r="E9"/>
  <c r="E27"/>
  <c r="D17" i="23"/>
  <c r="E22" i="5"/>
  <c r="E11"/>
  <c r="E30"/>
  <c r="E13"/>
  <c r="E19"/>
  <c r="E15"/>
  <c r="E18"/>
  <c r="E20"/>
  <c r="B72"/>
  <c r="AT64" i="16"/>
  <c r="F8" i="41"/>
  <c r="H8" s="1"/>
  <c r="F32"/>
  <c r="AN46" i="38"/>
  <c r="AY48" i="27"/>
  <c r="L17" i="23" s="1"/>
  <c r="J17"/>
  <c r="AY26" i="9"/>
  <c r="L70" i="23"/>
  <c r="K38"/>
  <c r="AY74" i="27"/>
  <c r="G45" i="5"/>
  <c r="AV87" i="27"/>
  <c r="F28" i="23"/>
  <c r="Y46" i="38"/>
  <c r="S46"/>
  <c r="AO46"/>
  <c r="O13" i="5"/>
  <c r="O24"/>
  <c r="O30"/>
  <c r="O20"/>
  <c r="O17"/>
  <c r="O19"/>
  <c r="O27"/>
  <c r="O28"/>
  <c r="O11"/>
  <c r="O26"/>
  <c r="O12"/>
  <c r="O9"/>
  <c r="O29"/>
  <c r="O14"/>
  <c r="O25"/>
  <c r="O23"/>
  <c r="O15"/>
  <c r="O16"/>
  <c r="O10"/>
  <c r="O18"/>
  <c r="O22"/>
  <c r="AY35" i="27"/>
  <c r="L45" i="5"/>
  <c r="AV42" i="9"/>
  <c r="F38" i="23"/>
  <c r="AC42" i="9"/>
  <c r="M42"/>
  <c r="G38" i="23"/>
  <c r="I42" i="9"/>
  <c r="E42"/>
  <c r="Y42"/>
  <c r="Q42"/>
  <c r="U42"/>
  <c r="AS42"/>
  <c r="AG42"/>
  <c r="M45" i="5"/>
  <c r="AO42" i="9"/>
  <c r="AK42"/>
  <c r="AH46" i="38"/>
  <c r="AQ64" i="16"/>
  <c r="P46" i="38"/>
  <c r="D38" i="23"/>
  <c r="N31" i="5"/>
  <c r="J23" i="23"/>
  <c r="AY64" i="27"/>
  <c r="L23" i="23" s="1"/>
  <c r="N53" i="5"/>
  <c r="L72"/>
  <c r="AB46" i="38"/>
  <c r="AE46"/>
  <c r="I64" i="5"/>
  <c r="G72"/>
  <c r="D45"/>
  <c r="H17" i="23"/>
  <c r="E34" i="5"/>
  <c r="E36"/>
  <c r="E40"/>
  <c r="E44"/>
  <c r="E38"/>
  <c r="E43"/>
  <c r="E41"/>
  <c r="E42"/>
  <c r="E35"/>
  <c r="E37"/>
  <c r="E39"/>
  <c r="AP46" i="38"/>
  <c r="D46"/>
  <c r="V46"/>
  <c r="AK46"/>
  <c r="AW42" i="9"/>
  <c r="M72" i="5"/>
  <c r="O61" s="1"/>
  <c r="H32" i="41" l="1"/>
  <c r="E45" i="5"/>
  <c r="O31"/>
  <c r="E31"/>
  <c r="J53"/>
  <c r="I72"/>
  <c r="J71"/>
  <c r="J51"/>
  <c r="J66"/>
  <c r="J50"/>
  <c r="J59"/>
  <c r="J36"/>
  <c r="J41"/>
  <c r="J39"/>
  <c r="J44"/>
  <c r="J43"/>
  <c r="J34"/>
  <c r="J42"/>
  <c r="J38"/>
  <c r="J37"/>
  <c r="J40"/>
  <c r="J35"/>
  <c r="K28" i="23"/>
  <c r="J56" i="5"/>
  <c r="J68"/>
  <c r="J52"/>
  <c r="J63"/>
  <c r="J67"/>
  <c r="J65"/>
  <c r="J58"/>
  <c r="J70"/>
  <c r="J69"/>
  <c r="J55"/>
  <c r="J54"/>
  <c r="J49"/>
  <c r="J62"/>
  <c r="J64"/>
  <c r="J57"/>
  <c r="J60"/>
  <c r="D72"/>
  <c r="E64"/>
  <c r="E54"/>
  <c r="E71"/>
  <c r="E68"/>
  <c r="E56"/>
  <c r="E70"/>
  <c r="E51"/>
  <c r="E65"/>
  <c r="E57"/>
  <c r="E52"/>
  <c r="E58"/>
  <c r="E49"/>
  <c r="E62"/>
  <c r="E63"/>
  <c r="E53"/>
  <c r="E50"/>
  <c r="E69"/>
  <c r="E59"/>
  <c r="E67"/>
  <c r="E66"/>
  <c r="E55"/>
  <c r="E60"/>
  <c r="AY87" i="27"/>
  <c r="L28" i="23" s="1"/>
  <c r="J28"/>
  <c r="O49" i="5"/>
  <c r="O63"/>
  <c r="O58"/>
  <c r="O54"/>
  <c r="O71"/>
  <c r="O55"/>
  <c r="O60"/>
  <c r="O51"/>
  <c r="O52"/>
  <c r="O68"/>
  <c r="O62"/>
  <c r="O70"/>
  <c r="O56"/>
  <c r="O59"/>
  <c r="O57"/>
  <c r="O69"/>
  <c r="O53"/>
  <c r="O65"/>
  <c r="O64"/>
  <c r="O50"/>
  <c r="O66"/>
  <c r="O67"/>
  <c r="O36"/>
  <c r="O34"/>
  <c r="O43"/>
  <c r="O40"/>
  <c r="O39"/>
  <c r="O44"/>
  <c r="O35"/>
  <c r="O41"/>
  <c r="O38"/>
  <c r="O42"/>
  <c r="O37"/>
  <c r="AQ46" i="38"/>
  <c r="H28" i="23"/>
  <c r="I45" i="5"/>
  <c r="J38" i="23"/>
  <c r="AY42" i="9"/>
  <c r="L38" i="23" s="1"/>
  <c r="H38"/>
  <c r="N45" i="5"/>
  <c r="N72"/>
  <c r="O45" l="1"/>
  <c r="J45"/>
  <c r="O72"/>
  <c r="J72"/>
  <c r="E72"/>
</calcChain>
</file>

<file path=xl/sharedStrings.xml><?xml version="1.0" encoding="utf-8"?>
<sst xmlns="http://schemas.openxmlformats.org/spreadsheetml/2006/main" count="2114" uniqueCount="491">
  <si>
    <t>Markedsdel, endelig år</t>
  </si>
  <si>
    <t xml:space="preserve"> </t>
  </si>
  <si>
    <t xml:space="preserve">Forsikring </t>
  </si>
  <si>
    <t>Handelsbanken Liv</t>
  </si>
  <si>
    <t>%-</t>
  </si>
  <si>
    <t>Markeds-</t>
  </si>
  <si>
    <t>Beløp i 1000  kroner</t>
  </si>
  <si>
    <t>endring</t>
  </si>
  <si>
    <t>andel</t>
  </si>
  <si>
    <t>Individuell kapital</t>
  </si>
  <si>
    <t>Individuell pensjon</t>
  </si>
  <si>
    <t>Gruppeliv</t>
  </si>
  <si>
    <t xml:space="preserve">      Gjeldsgruppeliv </t>
  </si>
  <si>
    <t xml:space="preserve">      Foreningsgruppeliv </t>
  </si>
  <si>
    <t xml:space="preserve">      Andre grupper </t>
  </si>
  <si>
    <t xml:space="preserve">    Ytelsesbasert </t>
  </si>
  <si>
    <t>Foreningskollektiv</t>
  </si>
  <si>
    <t>Totalt alle bransjer</t>
  </si>
  <si>
    <t xml:space="preserve">Storebrand </t>
  </si>
  <si>
    <t>SHB Liv</t>
  </si>
  <si>
    <t>Handelsb Liv</t>
  </si>
  <si>
    <t xml:space="preserve">Brutto forfalt premie livprodukter </t>
  </si>
  <si>
    <t xml:space="preserve">Totalt alle bransjer </t>
  </si>
  <si>
    <t xml:space="preserve">Gruppeliv </t>
  </si>
  <si>
    <t>Totalt</t>
  </si>
  <si>
    <t>%</t>
  </si>
  <si>
    <t>TEKNISK REGNSKAP FOR LIVSFORSIKRING</t>
  </si>
  <si>
    <t>1. Premieinntekter f.e.r.</t>
  </si>
  <si>
    <t xml:space="preserve">    1.1 Forfalt premier, brutto</t>
  </si>
  <si>
    <t>4. Andre forsikringsrelaterte inntekter</t>
  </si>
  <si>
    <t xml:space="preserve">    5.1 Utbetalte erstatninger</t>
  </si>
  <si>
    <t>Sum erstatninger f.e.r.</t>
  </si>
  <si>
    <t>10. Andre forsikringsrelaterte kostnader</t>
  </si>
  <si>
    <t>Sum overføringer og disponeringer</t>
  </si>
  <si>
    <t>Balanse</t>
  </si>
  <si>
    <t>SUM EIENDELER</t>
  </si>
  <si>
    <t xml:space="preserve">Nytegnet premie livprodukter </t>
  </si>
  <si>
    <t xml:space="preserve">Netto tilflytting </t>
  </si>
  <si>
    <t>Noter : Se "Noter og kommentarer"</t>
  </si>
  <si>
    <t>Noter: Se "Noter og kommentarer"</t>
  </si>
  <si>
    <t>Regnskapsdel, endelig år</t>
  </si>
  <si>
    <t>Resultat til fordeling</t>
  </si>
  <si>
    <r>
      <t xml:space="preserve">    Bedrift </t>
    </r>
    <r>
      <rPr>
        <vertAlign val="superscript"/>
        <sz val="14"/>
        <rFont val="Times New Roman"/>
        <family val="1"/>
      </rPr>
      <t>3)</t>
    </r>
  </si>
  <si>
    <r>
      <t xml:space="preserve">    Privat </t>
    </r>
    <r>
      <rPr>
        <vertAlign val="superscript"/>
        <sz val="14"/>
        <rFont val="Times New Roman"/>
        <family val="1"/>
      </rPr>
      <t>4)</t>
    </r>
  </si>
  <si>
    <t>INNHOLDSFORTEGNELSE</t>
  </si>
  <si>
    <t>4. NOTER OG KOMMENTARER</t>
  </si>
  <si>
    <t>Netto tilflytting</t>
  </si>
  <si>
    <t>Storebrand</t>
  </si>
  <si>
    <t xml:space="preserve">Beløp i millioner kroner </t>
  </si>
  <si>
    <t>Beløp i millioner kroner</t>
  </si>
  <si>
    <t>Telenor Forsikring</t>
  </si>
  <si>
    <t>Telenor</t>
  </si>
  <si>
    <t>Privat kollektiv pensjon</t>
  </si>
  <si>
    <t xml:space="preserve">   Individuell kapitalforsikring</t>
  </si>
  <si>
    <t xml:space="preserve">   Individuell pensjonsforsikring</t>
  </si>
  <si>
    <t xml:space="preserve">   Gruppeliv</t>
  </si>
  <si>
    <t xml:space="preserve">   Privat kollektiv pensjon</t>
  </si>
  <si>
    <t xml:space="preserve">   Foreningskollektiv</t>
  </si>
  <si>
    <t xml:space="preserve">   Aksjer</t>
  </si>
  <si>
    <t xml:space="preserve">   Obligasjoner</t>
  </si>
  <si>
    <t xml:space="preserve">   Eiendom</t>
  </si>
  <si>
    <t xml:space="preserve">   Utlån</t>
  </si>
  <si>
    <t xml:space="preserve">   Annet</t>
  </si>
  <si>
    <r>
      <t xml:space="preserve">Brutto forfalt premie </t>
    </r>
    <r>
      <rPr>
        <vertAlign val="superscript"/>
        <sz val="14"/>
        <rFont val="Times New Roman"/>
        <family val="1"/>
      </rPr>
      <t>1)</t>
    </r>
  </si>
  <si>
    <r>
      <t>Nytegnet premie</t>
    </r>
    <r>
      <rPr>
        <b/>
        <vertAlign val="superscript"/>
        <sz val="14"/>
        <rFont val="Times New Roman"/>
        <family val="1"/>
      </rPr>
      <t xml:space="preserve"> </t>
    </r>
    <r>
      <rPr>
        <vertAlign val="superscript"/>
        <sz val="14"/>
        <rFont val="Times New Roman"/>
        <family val="1"/>
      </rPr>
      <t>8)</t>
    </r>
  </si>
  <si>
    <r>
      <t xml:space="preserve">   Kommunal kollektiv pensjon </t>
    </r>
    <r>
      <rPr>
        <vertAlign val="superscript"/>
        <sz val="14"/>
        <rFont val="Times New Roman"/>
        <family val="1"/>
      </rPr>
      <t>27)</t>
    </r>
  </si>
  <si>
    <t>Danica</t>
  </si>
  <si>
    <r>
      <t xml:space="preserve">Overførte reserver fra andre </t>
    </r>
    <r>
      <rPr>
        <vertAlign val="superscript"/>
        <sz val="14"/>
        <rFont val="Times New Roman"/>
        <family val="1"/>
      </rPr>
      <t>10)</t>
    </r>
  </si>
  <si>
    <r>
      <t xml:space="preserve">Flytting fra andre </t>
    </r>
    <r>
      <rPr>
        <vertAlign val="superscript"/>
        <sz val="14"/>
        <rFont val="Times New Roman"/>
        <family val="1"/>
      </rPr>
      <t>11)</t>
    </r>
  </si>
  <si>
    <r>
      <t xml:space="preserve">Overførte reserver til andre </t>
    </r>
    <r>
      <rPr>
        <vertAlign val="superscript"/>
        <sz val="14"/>
        <rFont val="Times New Roman"/>
        <family val="1"/>
      </rPr>
      <t>12)</t>
    </r>
  </si>
  <si>
    <r>
      <t>Flytting til andre</t>
    </r>
    <r>
      <rPr>
        <vertAlign val="superscript"/>
        <sz val="14"/>
        <rFont val="Times New Roman"/>
        <family val="1"/>
      </rPr>
      <t>11)</t>
    </r>
  </si>
  <si>
    <r>
      <t xml:space="preserve">Netto flytting fra andre </t>
    </r>
    <r>
      <rPr>
        <vertAlign val="superscript"/>
        <sz val="14"/>
        <rFont val="Times New Roman"/>
        <family val="1"/>
      </rPr>
      <t>11)</t>
    </r>
  </si>
  <si>
    <r>
      <t>Brutto forfalt premie</t>
    </r>
    <r>
      <rPr>
        <sz val="14"/>
        <rFont val="Times New Roman"/>
        <family val="1"/>
      </rPr>
      <t xml:space="preserve"> </t>
    </r>
    <r>
      <rPr>
        <vertAlign val="superscript"/>
        <sz val="14"/>
        <rFont val="Times New Roman"/>
        <family val="1"/>
      </rPr>
      <t>1)</t>
    </r>
  </si>
  <si>
    <r>
      <t>Nytegnet premie</t>
    </r>
    <r>
      <rPr>
        <sz val="14"/>
        <rFont val="Times New Roman"/>
        <family val="1"/>
      </rPr>
      <t xml:space="preserve"> </t>
    </r>
    <r>
      <rPr>
        <vertAlign val="superscript"/>
        <sz val="14"/>
        <rFont val="Times New Roman"/>
        <family val="1"/>
      </rPr>
      <t>8)</t>
    </r>
  </si>
  <si>
    <t>Gjensidige Forsikring</t>
  </si>
  <si>
    <t xml:space="preserve">Gjensidige </t>
  </si>
  <si>
    <t>Alle produkter</t>
  </si>
  <si>
    <t xml:space="preserve">Produkter uten </t>
  </si>
  <si>
    <t>investeringsvalg</t>
  </si>
  <si>
    <t>Produkter med</t>
  </si>
  <si>
    <t>Totalt produkter</t>
  </si>
  <si>
    <t>uten investeringsvalg</t>
  </si>
  <si>
    <t>med investeringsvalg</t>
  </si>
  <si>
    <t>alle produkter</t>
  </si>
  <si>
    <t>Produkter uten</t>
  </si>
  <si>
    <t xml:space="preserve">Totalt </t>
  </si>
  <si>
    <t>Produkter med og uten investeringsvalg</t>
  </si>
  <si>
    <t>Tabell 4</t>
  </si>
  <si>
    <t>Resultatregnskap</t>
  </si>
  <si>
    <t>Diverse nøkkeltall</t>
  </si>
  <si>
    <t>Fordelt på bransjer</t>
  </si>
  <si>
    <t>Gjensidige Pensjon</t>
  </si>
  <si>
    <t>Gjensidige</t>
  </si>
  <si>
    <t>Pensjon</t>
  </si>
  <si>
    <t>SpareBank 1</t>
  </si>
  <si>
    <t>Livsforsikring</t>
  </si>
  <si>
    <t>Tabell 2.b</t>
  </si>
  <si>
    <t>Tabell 3.a</t>
  </si>
  <si>
    <t>Tabell 3.b</t>
  </si>
  <si>
    <t>Totalt brutto forfalt premie</t>
  </si>
  <si>
    <t>Totalt nytegnet premie</t>
  </si>
  <si>
    <t>Totalt overførte reserver fra andre</t>
  </si>
  <si>
    <t>Totalt overførte reserver til andre</t>
  </si>
  <si>
    <r>
      <t xml:space="preserve">Netto overførte reserver fra andre </t>
    </r>
    <r>
      <rPr>
        <b/>
        <vertAlign val="superscript"/>
        <sz val="14"/>
        <rFont val="Times New Roman"/>
        <family val="1"/>
      </rPr>
      <t>10)12)</t>
    </r>
  </si>
  <si>
    <t>Totalt netto overførte reserver fra andre</t>
  </si>
  <si>
    <t>Danica Pensjon</t>
  </si>
  <si>
    <t>Gjensidige Fors</t>
  </si>
  <si>
    <t>Produkter med investeringsvalg</t>
  </si>
  <si>
    <t>Produkter uten investeringsvalg</t>
  </si>
  <si>
    <t>Danica Pensjonsforsikring</t>
  </si>
  <si>
    <t>Pensjonsforsikring</t>
  </si>
  <si>
    <t>Storebrand Livsforsikring</t>
  </si>
  <si>
    <t>Nordea Liv</t>
  </si>
  <si>
    <t>Totalt uten investeringsvalg</t>
  </si>
  <si>
    <t>Totalt med investeringsvalg</t>
  </si>
  <si>
    <r>
      <t xml:space="preserve">Kommunal kollektiv pensjon </t>
    </r>
    <r>
      <rPr>
        <b/>
        <vertAlign val="superscript"/>
        <sz val="14"/>
        <rFont val="Times New Roman"/>
        <family val="1"/>
      </rPr>
      <t>27)</t>
    </r>
  </si>
  <si>
    <t>Totalt alle produkter</t>
  </si>
  <si>
    <t>If Skadeforsikring NUF</t>
  </si>
  <si>
    <t>If</t>
  </si>
  <si>
    <t>Skadeforsikring NUF</t>
  </si>
  <si>
    <t>If Skadefors</t>
  </si>
  <si>
    <t>Gjensidige Pensj</t>
  </si>
  <si>
    <t>Frende Livsforsikring</t>
  </si>
  <si>
    <t>KLP Bedriftspensjon AS</t>
  </si>
  <si>
    <t>Frende Livsfors</t>
  </si>
  <si>
    <t>KLP Bedriftsp</t>
  </si>
  <si>
    <t>Regnskapsdel, endelig kvartal</t>
  </si>
  <si>
    <t>Frende</t>
  </si>
  <si>
    <t>KLP</t>
  </si>
  <si>
    <t>Bedriftspensjon AS</t>
  </si>
  <si>
    <t xml:space="preserve">    1.2 - Avgitte gjenforsikringspremier</t>
  </si>
  <si>
    <t xml:space="preserve">    1.3 Overføring av premiereserve fra andre selskap/kasser</t>
  </si>
  <si>
    <t xml:space="preserve">    Sum premieinntekter f.e.r.</t>
  </si>
  <si>
    <t>2. Netto inntekter fra investeringer i kollektivporteføljen</t>
  </si>
  <si>
    <t>3. Netto inntekter fra investeringer i investeringsvalgporteføljen</t>
  </si>
  <si>
    <t>5. Erstatninger</t>
  </si>
  <si>
    <t xml:space="preserve">    5.2 Endring i erstatningsavsetninger</t>
  </si>
  <si>
    <t>6. Resultatførte endringer i forsikringsforpliktelser - KF</t>
  </si>
  <si>
    <t xml:space="preserve">    6.1 Endring i premiereserve</t>
  </si>
  <si>
    <t xml:space="preserve">    6.2 Endring i tilleggsavsetninger</t>
  </si>
  <si>
    <t xml:space="preserve">    6.3 Endring i kursreguleringsfond</t>
  </si>
  <si>
    <t xml:space="preserve">    6.4 Endring i premie-, innskudds- og pensjonistenes overskuddsfond</t>
  </si>
  <si>
    <t xml:space="preserve">    6.5 Endring i tekniske avsetninger for skadeforsikringsvirksomhet</t>
  </si>
  <si>
    <t xml:space="preserve">    6.6 Overføring av tilleggsavsetninger fra andre fors.selskap/pensj.kasser</t>
  </si>
  <si>
    <t>7. Resultatførte endringer i forsikringsforpliktelser - SI</t>
  </si>
  <si>
    <t>9. Forsikringsrelaterte driftskostnader</t>
  </si>
  <si>
    <t>11.Resultat av teknisk regnskap</t>
  </si>
  <si>
    <t>IKKE-TEKNISK REGNSKAP FOR LIVSFORSIKRING</t>
  </si>
  <si>
    <t>12. Netto inntekter fra investeringer i selskapsporteføljen</t>
  </si>
  <si>
    <t>13. Andre inntekter</t>
  </si>
  <si>
    <t>14. Forvaltningskostnader og andre kostnader knyttet til selskapsporteføljen</t>
  </si>
  <si>
    <t>15. Resultat av ikke-teknisk regnskap</t>
  </si>
  <si>
    <t>16. Resultat før skattekostnad</t>
  </si>
  <si>
    <t>17. Skattekostnader</t>
  </si>
  <si>
    <t>18. Resultat før andre resultatkomponenter</t>
  </si>
  <si>
    <t>19. Andre resultatkomponenter</t>
  </si>
  <si>
    <t>20. TOTALRESULTAT</t>
  </si>
  <si>
    <t>SI=Særskilt investeringsportefølje</t>
  </si>
  <si>
    <t xml:space="preserve">    Innskuddsbasert</t>
  </si>
  <si>
    <t>8. Midler tilordnet forsikringskontrakter -KF</t>
  </si>
  <si>
    <t>Overføringer og disponeringer</t>
  </si>
  <si>
    <t xml:space="preserve">    Overføringer</t>
  </si>
  <si>
    <t xml:space="preserve">        Mottatt konsernbidrag</t>
  </si>
  <si>
    <t xml:space="preserve">        Overført fra annen egenkapital</t>
  </si>
  <si>
    <t xml:space="preserve">    Sum overføringer</t>
  </si>
  <si>
    <t xml:space="preserve">    Disponeringer</t>
  </si>
  <si>
    <t xml:space="preserve">        Utbytte</t>
  </si>
  <si>
    <t xml:space="preserve">        Avgitt konsernbidrag</t>
  </si>
  <si>
    <t xml:space="preserve">        Overført til annen egenkapital</t>
  </si>
  <si>
    <t xml:space="preserve">    Sum disponeringer</t>
  </si>
  <si>
    <t xml:space="preserve">Forsikringsforpliktelser, overførte </t>
  </si>
  <si>
    <r>
      <t>Forsikringsforpliktelser</t>
    </r>
    <r>
      <rPr>
        <sz val="14"/>
        <rFont val="Times New Roman"/>
        <family val="1"/>
      </rPr>
      <t xml:space="preserve"> </t>
    </r>
    <r>
      <rPr>
        <vertAlign val="superscript"/>
        <sz val="14"/>
        <rFont val="Times New Roman"/>
        <family val="1"/>
      </rPr>
      <t>9)</t>
    </r>
  </si>
  <si>
    <r>
      <t xml:space="preserve">Forsikringsforpliktelser </t>
    </r>
    <r>
      <rPr>
        <vertAlign val="superscript"/>
        <sz val="14"/>
        <rFont val="Times New Roman"/>
        <family val="1"/>
      </rPr>
      <t>9)</t>
    </r>
  </si>
  <si>
    <t>Totalt forsikringsforpliktelser</t>
  </si>
  <si>
    <t>Forsikringsforpliktelser i livsforsikring</t>
  </si>
  <si>
    <t>Individuell kapital - gml. overskuddsmodell</t>
  </si>
  <si>
    <t>Fortjenesteelement for risiko</t>
  </si>
  <si>
    <t>Individuell kapital - ny overskuddsmodell</t>
  </si>
  <si>
    <t xml:space="preserve">   -Herav til risikoutjevningsfond</t>
  </si>
  <si>
    <t>Vederlag for rentegaranti</t>
  </si>
  <si>
    <t>Individuell kapital - u. rett til andel overskudd</t>
  </si>
  <si>
    <t>Individuell kapital - med investeringsvalg</t>
  </si>
  <si>
    <t>Administrasjonsresultat</t>
  </si>
  <si>
    <t>Individuell pensjon - gml. overskuddsmodell</t>
  </si>
  <si>
    <t>Individuell pensjon - ny overskuddsmodell</t>
  </si>
  <si>
    <t>Individuell pensjon - u. rett til andel overskudd</t>
  </si>
  <si>
    <t>Privat - ytelsesbasert uten investeringsvalg</t>
  </si>
  <si>
    <t>Privat - ytelsesbasert med investeringsvalg</t>
  </si>
  <si>
    <t>Privat - innskuddsbasert uten investeringsvalg</t>
  </si>
  <si>
    <t>Privat - innskuddsbasert med investeringsvalg</t>
  </si>
  <si>
    <t>Privat - u. rett til andel overskudd</t>
  </si>
  <si>
    <t>Kommunal - ytelsesbaserte uten investeringsvalg</t>
  </si>
  <si>
    <t>Kommunal - ytelsesbaserte med investeringsvalg</t>
  </si>
  <si>
    <t>Ulykkesforsikring og andre skadebransjer</t>
  </si>
  <si>
    <t>Total</t>
  </si>
  <si>
    <t>EIENDELER I SELSKAPSPORTEFØLJEN</t>
  </si>
  <si>
    <t>Sum eiendeler i selskapsporteføljen</t>
  </si>
  <si>
    <t>EIENDELER I KUNDEPORTEFØLJENE</t>
  </si>
  <si>
    <t>7. Investeringer i kollektivporteføljen</t>
  </si>
  <si>
    <t xml:space="preserve">    7.1 Bygninger og andre faste eiendommer</t>
  </si>
  <si>
    <t xml:space="preserve">    7.2 Datterforetak, tilknyttede foretak og felleskontrollerte foretak</t>
  </si>
  <si>
    <t xml:space="preserve">    7.3 Finansielle eiendeler som måles til amortisert kost</t>
  </si>
  <si>
    <t xml:space="preserve">         7.3.1 Investeringer som holdes til forfall</t>
  </si>
  <si>
    <t xml:space="preserve">            - Obligasjoner</t>
  </si>
  <si>
    <t xml:space="preserve">         7.3.2 Utlån og fordringer</t>
  </si>
  <si>
    <t xml:space="preserve">    7.4 Finansielle eiendeler som måles til virkelig verdi</t>
  </si>
  <si>
    <t xml:space="preserve">         7.4.1 Aksjer og andeler (inkl. aksjer og andeler målt til kost)</t>
  </si>
  <si>
    <t xml:space="preserve">         7.4.2 Obligasjoner og andre verdipapirer med fast avkastning</t>
  </si>
  <si>
    <t xml:space="preserve">         7.4.3 Utlån og fordringer</t>
  </si>
  <si>
    <t xml:space="preserve">         7.4.4 Finansielle derivater</t>
  </si>
  <si>
    <t xml:space="preserve">         7.4.5 Andre finansielle eiendeler</t>
  </si>
  <si>
    <t xml:space="preserve">    8.1 Bygninger og andre faste eiendommer</t>
  </si>
  <si>
    <t xml:space="preserve">    8.2 Datterforetak, tilknyttede foretak og felleskontrollerte foretak</t>
  </si>
  <si>
    <t xml:space="preserve">    8.3 Finansielle eiendeler som måles til amortisert kost</t>
  </si>
  <si>
    <t xml:space="preserve">         8.3.1 Investeringer som holdes til forfall</t>
  </si>
  <si>
    <t xml:space="preserve">         8.3.2 Utlån og fordringer</t>
  </si>
  <si>
    <t xml:space="preserve">    8.4 Finansielle eiendeler som måles til virkelig verdi</t>
  </si>
  <si>
    <t xml:space="preserve">         8.4.1 Aksjer og andeler (inkl. aksjer og andeler målt til kost)</t>
  </si>
  <si>
    <t xml:space="preserve">         8.4.2 Obligasjoner og andre verdipapirer med fast avkastning</t>
  </si>
  <si>
    <t xml:space="preserve">         8.4.3 Utlån og fordringer</t>
  </si>
  <si>
    <t xml:space="preserve">         8.4.4 Finansielle derivater</t>
  </si>
  <si>
    <t xml:space="preserve">         8.4.5 Andre finansielle eiendeler</t>
  </si>
  <si>
    <t xml:space="preserve">    Sum investeringer i investeringsvalgsporteføljen</t>
  </si>
  <si>
    <t>EGENKAPITAL OG FORPLIKTELSER</t>
  </si>
  <si>
    <t>9. Innskutt egenkapital</t>
  </si>
  <si>
    <t>10. Opptjent egenkapital</t>
  </si>
  <si>
    <t>11. Ansvarlig lånekapital mv.</t>
  </si>
  <si>
    <t>12. Forsikringsforpliktelser i livsforsikring - KF</t>
  </si>
  <si>
    <t xml:space="preserve">    12.1 Premiereserve</t>
  </si>
  <si>
    <t xml:space="preserve">    12.2 Tilleggsavsetninger</t>
  </si>
  <si>
    <t xml:space="preserve">    12.3 Kursreguleringsfond</t>
  </si>
  <si>
    <t xml:space="preserve">    12.4 Erstatningsavsetning</t>
  </si>
  <si>
    <t xml:space="preserve">    12.5 Premiefond, innskuddsfond og pensjonistenes overskuddsfond</t>
  </si>
  <si>
    <t xml:space="preserve">    12.6 Andre tekniske avsetninger for skadeforsikringsvirksomheten</t>
  </si>
  <si>
    <t xml:space="preserve">    Ufordelte overskuddsmidler til forsikringskontraktene</t>
  </si>
  <si>
    <t>Sum forsikringsforpliktelser i livsforsikring - KF</t>
  </si>
  <si>
    <t>13. Forsikringsforpliktelser i livsforsikring - SI</t>
  </si>
  <si>
    <t xml:space="preserve">    13.1 Premiereserve</t>
  </si>
  <si>
    <t xml:space="preserve">    13.2 Supplerende avsetninger</t>
  </si>
  <si>
    <t xml:space="preserve">    13.3 Tilleggsavsetninger</t>
  </si>
  <si>
    <t xml:space="preserve">    13.4 Erstatningsavsetning</t>
  </si>
  <si>
    <t xml:space="preserve">    13.5 Premiefond, innskuddsfond og pensjonistenes overskuddsfond</t>
  </si>
  <si>
    <t>Sum forsikringsforpliktelser i livsforsikring - SI</t>
  </si>
  <si>
    <t>14. Avsetninger for forpliktelser</t>
  </si>
  <si>
    <t>15. Premiedepot fra gjenforsikringsselskaper</t>
  </si>
  <si>
    <t>16. Forpliktelser</t>
  </si>
  <si>
    <t>17. Påløpte kostnader og mottatte ikke opptjente inntekter</t>
  </si>
  <si>
    <t>SUM EGENKAPTAL OG FORPLIKTELSER</t>
  </si>
  <si>
    <t>Spesifikasjon av post 12. Forsikringsforpliktelser - KF</t>
  </si>
  <si>
    <t>12.1 Premiereserve brutto</t>
  </si>
  <si>
    <t xml:space="preserve">         Individuell kapital</t>
  </si>
  <si>
    <t xml:space="preserve">         Individuell pensjon</t>
  </si>
  <si>
    <t xml:space="preserve">         - Herav med gammel overskuddsmodell</t>
  </si>
  <si>
    <t xml:space="preserve">        Premiereserve for egen regning</t>
  </si>
  <si>
    <t xml:space="preserve">12.2 Tilleggsavsetninger </t>
  </si>
  <si>
    <t>12.3 Kursreguleringsfond</t>
  </si>
  <si>
    <t>12.4 Erstatningsavsetning</t>
  </si>
  <si>
    <t xml:space="preserve">        Ulykke/andre</t>
  </si>
  <si>
    <t>12.5 Premie-, innskudds- og pensjonistenes overskuddsfond</t>
  </si>
  <si>
    <t>12.6 Andre tekniske avsetninger for skadeforsikringsvirksomheten</t>
  </si>
  <si>
    <t xml:space="preserve">         Gruppeliv</t>
  </si>
  <si>
    <t xml:space="preserve">         Ulykke/andre</t>
  </si>
  <si>
    <t>Spesifikasjon av post 13. Forsikringsforpliktelser -SI</t>
  </si>
  <si>
    <t>KF=Kontraktsfastsatte forpliktelser</t>
  </si>
  <si>
    <t>13. Forsikringsmessige avsetninger</t>
  </si>
  <si>
    <t>13.1 Premiereserve brutto</t>
  </si>
  <si>
    <t>13.2 Supplerende avsetninger</t>
  </si>
  <si>
    <t>13.3 Tilleggsavsetninger</t>
  </si>
  <si>
    <t>13.4 Erstatningsavsetning</t>
  </si>
  <si>
    <t>13.5 Premie-, innskudds- og pensjonistenes overskuddsfond</t>
  </si>
  <si>
    <t>EIENDELER</t>
  </si>
  <si>
    <t>Sum avsetning til forsikringsforpliktelser - KF</t>
  </si>
  <si>
    <t>Sum avsetning til forsikringsforpliktelser - SI</t>
  </si>
  <si>
    <t>Tabell 2.a</t>
  </si>
  <si>
    <t>Individuell pensjon - med investeringsvalg</t>
  </si>
  <si>
    <t>alle produkter KF + SI</t>
  </si>
  <si>
    <t>Tabell 8</t>
  </si>
  <si>
    <t>Tabell 7.b</t>
  </si>
  <si>
    <t>Tabell 7.a</t>
  </si>
  <si>
    <t>Tabell 5.3</t>
  </si>
  <si>
    <t>Tabell 5.2</t>
  </si>
  <si>
    <t>Tabell 5.1</t>
  </si>
  <si>
    <t xml:space="preserve">         - Herav med modifisert/ny overskuddsmodell</t>
  </si>
  <si>
    <t xml:space="preserve">    10.1 Risikoutjevningsfond</t>
  </si>
  <si>
    <r>
      <t xml:space="preserve">     - herav innskuddsbasert </t>
    </r>
    <r>
      <rPr>
        <vertAlign val="superscript"/>
        <sz val="14"/>
        <rFont val="Times New Roman"/>
        <family val="1"/>
      </rPr>
      <t>*</t>
    </r>
  </si>
  <si>
    <t xml:space="preserve">         - Herav fripoliser med modifisert/ny overskuddsmodell</t>
  </si>
  <si>
    <t xml:space="preserve">  Fra pensjonskasser</t>
  </si>
  <si>
    <t xml:space="preserve">  Til pensjonskasser</t>
  </si>
  <si>
    <r>
      <t xml:space="preserve">  Innenfor LOF/LOI </t>
    </r>
    <r>
      <rPr>
        <vertAlign val="superscript"/>
        <sz val="14"/>
        <rFont val="Times New Roman"/>
        <family val="1"/>
      </rPr>
      <t>7)</t>
    </r>
  </si>
  <si>
    <r>
      <t xml:space="preserve">  Innenfor LOF/LOI</t>
    </r>
    <r>
      <rPr>
        <vertAlign val="superscript"/>
        <sz val="14"/>
        <rFont val="Times New Roman"/>
        <family val="1"/>
      </rPr>
      <t xml:space="preserve"> 7)</t>
    </r>
  </si>
  <si>
    <t xml:space="preserve">        - herav kapitaliseringsprodukt IPA+IPS</t>
  </si>
  <si>
    <r>
      <t xml:space="preserve">  Utenfor LOF/LOI - Livrenter </t>
    </r>
    <r>
      <rPr>
        <vertAlign val="superscript"/>
        <sz val="14"/>
        <rFont val="Times New Roman"/>
        <family val="1"/>
      </rPr>
      <t>7)</t>
    </r>
  </si>
  <si>
    <t xml:space="preserve">    5.3 Overføring av premieres., tilleggsavsetn. til andre selskap/kasser</t>
  </si>
  <si>
    <t>Sum resultatførte endringer i forsikringsforpliktelser - KF</t>
  </si>
  <si>
    <t xml:space="preserve">    Sum investeringer i kollektivporteføljen</t>
  </si>
  <si>
    <t>8. Investeringer i investeringsvalgporteføljen</t>
  </si>
  <si>
    <t>Sum eiendeler i kundeporteføljene</t>
  </si>
  <si>
    <t xml:space="preserve">         Annet (post 12.3 og 12.6)</t>
  </si>
  <si>
    <t>Landbruksforsikring AS</t>
  </si>
  <si>
    <t>Landbruksfors.</t>
  </si>
  <si>
    <t>Brutto forfalt premie og nytegnet premie</t>
  </si>
  <si>
    <t>31.12.</t>
  </si>
  <si>
    <t>Tryg</t>
  </si>
  <si>
    <t>NEMI Forsikring</t>
  </si>
  <si>
    <r>
      <t xml:space="preserve">    -herav brutto risikopremie død</t>
    </r>
    <r>
      <rPr>
        <sz val="12"/>
        <rFont val="Times New Roman"/>
        <family val="1"/>
      </rPr>
      <t xml:space="preserve"> </t>
    </r>
    <r>
      <rPr>
        <vertAlign val="superscript"/>
        <sz val="12"/>
        <rFont val="Times New Roman"/>
        <family val="1"/>
      </rPr>
      <t>2)</t>
    </r>
  </si>
  <si>
    <r>
      <t xml:space="preserve">    -herav brutto risikopremie uførekapital </t>
    </r>
    <r>
      <rPr>
        <vertAlign val="superscript"/>
        <sz val="12"/>
        <rFont val="Times New Roman"/>
        <family val="1"/>
      </rPr>
      <t>2)</t>
    </r>
  </si>
  <si>
    <t>reserver og flytting gruppeliv</t>
  </si>
  <si>
    <t>Avkastningresultat før fra/til tilleggsreserver</t>
  </si>
  <si>
    <t>Fra/til tilleggsreserver</t>
  </si>
  <si>
    <t>Risikoresultat</t>
  </si>
  <si>
    <t>Annet</t>
  </si>
  <si>
    <t>Herav kundetildeling</t>
  </si>
  <si>
    <t>Herav til selskap</t>
  </si>
  <si>
    <t xml:space="preserve">Resultatanalyse - Individuell kapital og </t>
  </si>
  <si>
    <t>individuell pensjon</t>
  </si>
  <si>
    <t xml:space="preserve">Resultatanalyse - Kollektiv pensjon, </t>
  </si>
  <si>
    <t>privat og kommunal</t>
  </si>
  <si>
    <t xml:space="preserve">Resultatanalyse - Gruppeliv, ulykke o.a. </t>
  </si>
  <si>
    <t>skadebransjer og total</t>
  </si>
  <si>
    <t xml:space="preserve">        - herav kapitaliseringsprodukt IPS</t>
  </si>
  <si>
    <r>
      <t xml:space="preserve">        Engangsbetalt </t>
    </r>
    <r>
      <rPr>
        <vertAlign val="superscript"/>
        <sz val="14"/>
        <rFont val="Times New Roman"/>
        <family val="1"/>
      </rPr>
      <t>5)</t>
    </r>
  </si>
  <si>
    <t xml:space="preserve">        -Inv. valg foretak</t>
  </si>
  <si>
    <t xml:space="preserve">        -Inv. valg kontohaver</t>
  </si>
  <si>
    <r>
      <t xml:space="preserve">        Innskuddspensjon </t>
    </r>
    <r>
      <rPr>
        <vertAlign val="superscript"/>
        <sz val="14"/>
        <rFont val="Times New Roman"/>
        <family val="1"/>
      </rPr>
      <t>6)</t>
    </r>
  </si>
  <si>
    <r>
      <t xml:space="preserve">Kapitaldekning </t>
    </r>
    <r>
      <rPr>
        <vertAlign val="superscript"/>
        <sz val="14"/>
        <rFont val="Times New Roman"/>
        <family val="1"/>
      </rPr>
      <t>13)</t>
    </r>
    <r>
      <rPr>
        <sz val="14"/>
        <rFont val="Times New Roman"/>
        <family val="1"/>
      </rPr>
      <t xml:space="preserve"> (%) </t>
    </r>
  </si>
  <si>
    <t>Tryg Fors</t>
  </si>
  <si>
    <t>Oslo</t>
  </si>
  <si>
    <r>
      <t xml:space="preserve">Soliditetskapital </t>
    </r>
    <r>
      <rPr>
        <vertAlign val="superscript"/>
        <sz val="14"/>
        <rFont val="Times New Roman"/>
        <family val="1"/>
      </rPr>
      <t>17)</t>
    </r>
    <r>
      <rPr>
        <sz val="14"/>
        <rFont val="Times New Roman"/>
        <family val="1"/>
      </rPr>
      <t xml:space="preserve"> (%)</t>
    </r>
  </si>
  <si>
    <t>OPF</t>
  </si>
  <si>
    <t>Oslo Pensjonsforsikring</t>
  </si>
  <si>
    <t>Tabell 6</t>
  </si>
  <si>
    <r>
      <t xml:space="preserve">  Herav fripoliser </t>
    </r>
    <r>
      <rPr>
        <vertAlign val="superscript"/>
        <sz val="14"/>
        <rFont val="Times New Roman"/>
        <family val="1"/>
      </rPr>
      <t>16)</t>
    </r>
  </si>
  <si>
    <r>
      <t xml:space="preserve">  Herav pensjonskapitalbevis </t>
    </r>
    <r>
      <rPr>
        <vertAlign val="superscript"/>
        <sz val="14"/>
        <rFont val="Times New Roman"/>
        <family val="1"/>
      </rPr>
      <t>16)</t>
    </r>
  </si>
  <si>
    <t xml:space="preserve">Nordea Liv </t>
  </si>
  <si>
    <r>
      <t>Nytegnet premie</t>
    </r>
    <r>
      <rPr>
        <b/>
        <i/>
        <sz val="14"/>
        <rFont val="Times New Roman"/>
        <family val="1"/>
      </rPr>
      <t xml:space="preserve"> </t>
    </r>
    <r>
      <rPr>
        <i/>
        <vertAlign val="superscript"/>
        <sz val="14"/>
        <rFont val="Times New Roman"/>
        <family val="1"/>
      </rPr>
      <t>8)</t>
    </r>
  </si>
  <si>
    <r>
      <t>Brutto forfalt premie</t>
    </r>
    <r>
      <rPr>
        <i/>
        <u/>
        <sz val="14"/>
        <rFont val="Times New Roman"/>
        <family val="1"/>
      </rPr>
      <t xml:space="preserve"> </t>
    </r>
    <r>
      <rPr>
        <i/>
        <vertAlign val="superscript"/>
        <sz val="14"/>
        <rFont val="Times New Roman"/>
        <family val="1"/>
      </rPr>
      <t>1)</t>
    </r>
  </si>
  <si>
    <r>
      <t>Overførte reserver fra andre</t>
    </r>
    <r>
      <rPr>
        <b/>
        <i/>
        <sz val="12"/>
        <rFont val="Times New Roman"/>
        <family val="1"/>
      </rPr>
      <t xml:space="preserve"> </t>
    </r>
    <r>
      <rPr>
        <i/>
        <vertAlign val="superscript"/>
        <sz val="14"/>
        <rFont val="Times New Roman"/>
        <family val="1"/>
      </rPr>
      <t>10)</t>
    </r>
  </si>
  <si>
    <r>
      <t>Forsikringsforpliktelser</t>
    </r>
    <r>
      <rPr>
        <i/>
        <u/>
        <sz val="12"/>
        <rFont val="Times New Roman"/>
        <family val="1"/>
      </rPr>
      <t xml:space="preserve"> </t>
    </r>
    <r>
      <rPr>
        <i/>
        <vertAlign val="superscript"/>
        <sz val="14"/>
        <rFont val="Times New Roman"/>
        <family val="1"/>
      </rPr>
      <t>9)</t>
    </r>
  </si>
  <si>
    <r>
      <t xml:space="preserve">Flytting fra andre </t>
    </r>
    <r>
      <rPr>
        <i/>
        <vertAlign val="superscript"/>
        <sz val="14"/>
        <rFont val="Times New Roman"/>
        <family val="1"/>
      </rPr>
      <t>11)</t>
    </r>
  </si>
  <si>
    <r>
      <t xml:space="preserve">Overførte reserver til andre </t>
    </r>
    <r>
      <rPr>
        <i/>
        <vertAlign val="superscript"/>
        <sz val="14"/>
        <rFont val="Times New Roman"/>
        <family val="1"/>
      </rPr>
      <t>12)</t>
    </r>
  </si>
  <si>
    <r>
      <t xml:space="preserve">Flytting til andre </t>
    </r>
    <r>
      <rPr>
        <i/>
        <vertAlign val="superscript"/>
        <sz val="14"/>
        <rFont val="Times New Roman"/>
        <family val="1"/>
      </rPr>
      <t>11)</t>
    </r>
  </si>
  <si>
    <r>
      <t>Kommunal kollektiv pensjon</t>
    </r>
    <r>
      <rPr>
        <sz val="14"/>
        <rFont val="Times New Roman"/>
        <family val="1"/>
      </rPr>
      <t xml:space="preserve"> </t>
    </r>
    <r>
      <rPr>
        <vertAlign val="superscript"/>
        <sz val="14"/>
        <rFont val="Times New Roman"/>
        <family val="1"/>
      </rPr>
      <t>27)</t>
    </r>
  </si>
  <si>
    <r>
      <t xml:space="preserve">Kommunal kollektiv pensjon </t>
    </r>
    <r>
      <rPr>
        <vertAlign val="superscript"/>
        <sz val="14"/>
        <rFont val="Times New Roman"/>
        <family val="1"/>
      </rPr>
      <t>27)</t>
    </r>
  </si>
  <si>
    <r>
      <t>Overførte reserver til andre</t>
    </r>
    <r>
      <rPr>
        <i/>
        <u/>
        <sz val="12"/>
        <rFont val="Times New Roman"/>
        <family val="1"/>
      </rPr>
      <t xml:space="preserve"> </t>
    </r>
    <r>
      <rPr>
        <i/>
        <vertAlign val="superscript"/>
        <sz val="14"/>
        <rFont val="Times New Roman"/>
        <family val="1"/>
      </rPr>
      <t>12)</t>
    </r>
  </si>
  <si>
    <r>
      <t xml:space="preserve">Brutto forfalt premie </t>
    </r>
    <r>
      <rPr>
        <i/>
        <vertAlign val="superscript"/>
        <sz val="12"/>
        <color indexed="63"/>
        <rFont val="Times New Roman"/>
        <family val="1"/>
      </rPr>
      <t>1)</t>
    </r>
  </si>
  <si>
    <r>
      <t>Nytegnet premie</t>
    </r>
    <r>
      <rPr>
        <b/>
        <i/>
        <sz val="12"/>
        <rFont val="Times New Roman"/>
        <family val="1"/>
      </rPr>
      <t xml:space="preserve"> </t>
    </r>
    <r>
      <rPr>
        <i/>
        <vertAlign val="superscript"/>
        <sz val="14"/>
        <rFont val="Times New Roman"/>
        <family val="1"/>
      </rPr>
      <t>8)</t>
    </r>
  </si>
  <si>
    <r>
      <t>Forsikringsforpliktelser</t>
    </r>
    <r>
      <rPr>
        <i/>
        <u/>
        <sz val="14"/>
        <rFont val="Times New Roman"/>
        <family val="1"/>
      </rPr>
      <t xml:space="preserve"> </t>
    </r>
    <r>
      <rPr>
        <i/>
        <vertAlign val="superscript"/>
        <sz val="14"/>
        <rFont val="Times New Roman"/>
        <family val="1"/>
      </rPr>
      <t>9)</t>
    </r>
  </si>
  <si>
    <r>
      <t>Overførte reserver fra andre</t>
    </r>
    <r>
      <rPr>
        <b/>
        <i/>
        <sz val="14"/>
        <rFont val="Times New Roman"/>
        <family val="1"/>
      </rPr>
      <t xml:space="preserve"> </t>
    </r>
    <r>
      <rPr>
        <i/>
        <vertAlign val="superscript"/>
        <sz val="14"/>
        <rFont val="Times New Roman"/>
        <family val="1"/>
      </rPr>
      <t>10)</t>
    </r>
  </si>
  <si>
    <t>Beløp i 1000 kr.</t>
  </si>
  <si>
    <t>DNB Livsforsikring</t>
  </si>
  <si>
    <t>DNB Liv</t>
  </si>
  <si>
    <t>DNB</t>
  </si>
  <si>
    <t>Silver Pensjonsforsikring AS</t>
  </si>
  <si>
    <t>Silver</t>
  </si>
  <si>
    <t>Pensjonsforsikring AS</t>
  </si>
  <si>
    <t>ACE</t>
  </si>
  <si>
    <t>European Group</t>
  </si>
  <si>
    <r>
      <t xml:space="preserve">Kursreguleringsfond </t>
    </r>
    <r>
      <rPr>
        <vertAlign val="superscript"/>
        <sz val="14"/>
        <rFont val="Times New Roman"/>
        <family val="1"/>
      </rPr>
      <t>18)</t>
    </r>
  </si>
  <si>
    <r>
      <t xml:space="preserve">        Livrenter </t>
    </r>
    <r>
      <rPr>
        <vertAlign val="superscript"/>
        <sz val="14"/>
        <rFont val="Times New Roman"/>
        <family val="1"/>
      </rPr>
      <t>19)</t>
    </r>
  </si>
  <si>
    <r>
      <t xml:space="preserve">        IPA </t>
    </r>
    <r>
      <rPr>
        <vertAlign val="superscript"/>
        <sz val="14"/>
        <rFont val="Times New Roman"/>
        <family val="1"/>
      </rPr>
      <t>19)</t>
    </r>
  </si>
  <si>
    <r>
      <t xml:space="preserve">        IPS </t>
    </r>
    <r>
      <rPr>
        <vertAlign val="superscript"/>
        <sz val="14"/>
        <rFont val="Times New Roman"/>
        <family val="1"/>
      </rPr>
      <t>19)</t>
    </r>
  </si>
  <si>
    <r>
      <t xml:space="preserve">    Livrenter </t>
    </r>
    <r>
      <rPr>
        <vertAlign val="superscript"/>
        <sz val="14"/>
        <rFont val="Times New Roman"/>
        <family val="1"/>
      </rPr>
      <t>19)</t>
    </r>
  </si>
  <si>
    <r>
      <t xml:space="preserve">    IPA </t>
    </r>
    <r>
      <rPr>
        <vertAlign val="superscript"/>
        <sz val="14"/>
        <rFont val="Times New Roman"/>
        <family val="1"/>
      </rPr>
      <t>19)</t>
    </r>
  </si>
  <si>
    <r>
      <t xml:space="preserve">    IPS </t>
    </r>
    <r>
      <rPr>
        <vertAlign val="superscript"/>
        <sz val="14"/>
        <rFont val="Times New Roman"/>
        <family val="1"/>
      </rPr>
      <t>19)</t>
    </r>
  </si>
  <si>
    <r>
      <t xml:space="preserve">Mer/mindre-verdier </t>
    </r>
    <r>
      <rPr>
        <vertAlign val="superscript"/>
        <sz val="14"/>
        <rFont val="Times New Roman"/>
        <family val="1"/>
      </rPr>
      <t>20)</t>
    </r>
  </si>
  <si>
    <r>
      <t xml:space="preserve">Avkastningresultat før fra/til tilleggsreserver </t>
    </r>
    <r>
      <rPr>
        <vertAlign val="superscript"/>
        <sz val="14"/>
        <rFont val="Times New Roman"/>
        <family val="1"/>
      </rPr>
      <t>21)</t>
    </r>
  </si>
  <si>
    <r>
      <t xml:space="preserve">Fripoliser (modifisert overskuddsdeling) </t>
    </r>
    <r>
      <rPr>
        <b/>
        <vertAlign val="superscript"/>
        <sz val="14"/>
        <rFont val="Times New Roman"/>
        <family val="1"/>
      </rPr>
      <t>22)</t>
    </r>
  </si>
  <si>
    <r>
      <t xml:space="preserve">Herav til selskap </t>
    </r>
    <r>
      <rPr>
        <vertAlign val="superscript"/>
        <sz val="14"/>
        <rFont val="Times New Roman"/>
        <family val="1"/>
      </rPr>
      <t>23)</t>
    </r>
  </si>
  <si>
    <r>
      <t xml:space="preserve">         Privat kollektiv pensjon </t>
    </r>
    <r>
      <rPr>
        <vertAlign val="superscript"/>
        <sz val="14"/>
        <rFont val="Times New Roman"/>
        <family val="1"/>
      </rPr>
      <t>24)</t>
    </r>
  </si>
  <si>
    <r>
      <t xml:space="preserve">         Kommunal kollektiv pensjon </t>
    </r>
    <r>
      <rPr>
        <vertAlign val="superscript"/>
        <sz val="14"/>
        <rFont val="Times New Roman"/>
        <family val="1"/>
      </rPr>
      <t>25)</t>
    </r>
    <r>
      <rPr>
        <sz val="14"/>
        <rFont val="Times New Roman"/>
        <family val="1"/>
      </rPr>
      <t xml:space="preserve">            </t>
    </r>
  </si>
  <si>
    <r>
      <t>12. Forsikringsmessige avsetninger</t>
    </r>
    <r>
      <rPr>
        <vertAlign val="superscript"/>
        <sz val="14"/>
        <rFont val="Times New Roman"/>
        <family val="1"/>
      </rPr>
      <t xml:space="preserve"> 27)</t>
    </r>
  </si>
  <si>
    <r>
      <t xml:space="preserve">7a. Gjenforsikringsandel av forsikringsforpliktelser i kollektivporteføljen </t>
    </r>
    <r>
      <rPr>
        <vertAlign val="superscript"/>
        <sz val="14"/>
        <rFont val="Times New Roman"/>
        <family val="1"/>
      </rPr>
      <t>28)</t>
    </r>
  </si>
  <si>
    <r>
      <t xml:space="preserve">8a. Gjenforsikringsandel av forsikringsforpliktelser i investeringsvalgporteføljen </t>
    </r>
    <r>
      <rPr>
        <vertAlign val="superscript"/>
        <sz val="14"/>
        <rFont val="Times New Roman"/>
        <family val="1"/>
      </rPr>
      <t>28)</t>
    </r>
  </si>
  <si>
    <r>
      <t>Brutto risikopremie for individuell uførepensjon</t>
    </r>
    <r>
      <rPr>
        <sz val="12"/>
        <rFont val="Times New Roman"/>
        <family val="1"/>
      </rPr>
      <t xml:space="preserve"> </t>
    </r>
    <r>
      <rPr>
        <vertAlign val="superscript"/>
        <sz val="14"/>
        <rFont val="Times New Roman"/>
        <family val="1"/>
      </rPr>
      <t>29)</t>
    </r>
  </si>
  <si>
    <t>ACE European Group</t>
  </si>
  <si>
    <t>norske livselskaper</t>
  </si>
  <si>
    <r>
      <t>norske livselskaper</t>
    </r>
    <r>
      <rPr>
        <b/>
        <vertAlign val="superscript"/>
        <sz val="14"/>
        <rFont val="Times New Roman"/>
        <family val="1"/>
      </rPr>
      <t xml:space="preserve"> </t>
    </r>
  </si>
  <si>
    <r>
      <t>alle livselskaper</t>
    </r>
    <r>
      <rPr>
        <b/>
        <vertAlign val="superscript"/>
        <sz val="14"/>
        <rFont val="Times New Roman"/>
        <family val="1"/>
      </rPr>
      <t xml:space="preserve"> </t>
    </r>
  </si>
  <si>
    <t>alle livselskaper</t>
  </si>
  <si>
    <t>NEMI</t>
  </si>
  <si>
    <t>Forvaltningskapital **</t>
  </si>
  <si>
    <t xml:space="preserve">     - herav innskuddsbasert *</t>
  </si>
  <si>
    <t xml:space="preserve">* "Innskuddsbasert" er summen av "Engangsbetalt" og "Innskuddspensjon". </t>
  </si>
  <si>
    <t>** Bokført verdi, se tabell 6 i statistikken.</t>
  </si>
  <si>
    <t>Kollektivporteføljen</t>
  </si>
  <si>
    <t>Selskapsporteføljen</t>
  </si>
  <si>
    <t>2. Investeringer i selskapsporteføljen</t>
  </si>
  <si>
    <t xml:space="preserve">    2.1 Bygninger og andre faste eiendommer</t>
  </si>
  <si>
    <t xml:space="preserve">    2.2 Datterforetak, tilknyttede foretak og felleskontrollerte foretak</t>
  </si>
  <si>
    <t xml:space="preserve">    2.3 Finansielle eiendeler som måles til amortisert kost</t>
  </si>
  <si>
    <t xml:space="preserve">         2.3.1 Investeringer som holdes til forfall</t>
  </si>
  <si>
    <t xml:space="preserve">         2.3.2 Utlån og fordringer</t>
  </si>
  <si>
    <t xml:space="preserve">    2.4 Finansielle eiendeler som måles til virkelig verdi</t>
  </si>
  <si>
    <t xml:space="preserve">         2.4.1 Aksjer og andeler (inkl. aksjer og andeler målt til kost)</t>
  </si>
  <si>
    <t xml:space="preserve">         2.4.2 Obligasjoner og andre verdipapirer med fast avkastning</t>
  </si>
  <si>
    <t xml:space="preserve">         2.4.3 Utlån og fordringer</t>
  </si>
  <si>
    <t xml:space="preserve">         2.4.4 Finansielle derivater</t>
  </si>
  <si>
    <t xml:space="preserve">         2.4.5 Andre finansielle eiendeler</t>
  </si>
  <si>
    <t xml:space="preserve">    Sum investeringer i selskapsporteføljen</t>
  </si>
  <si>
    <t xml:space="preserve">    2.5 Gjenforsikringsdepoter</t>
  </si>
  <si>
    <t>Investeringsvalgporteføljen</t>
  </si>
  <si>
    <t>Annet - postene 1, 4, 5 og 6 (post 3 er opphevet)</t>
  </si>
  <si>
    <t xml:space="preserve">   Datterforetak m.m.</t>
  </si>
  <si>
    <t>Aktivaposter (aggregert)</t>
  </si>
  <si>
    <t>i mill. kr</t>
  </si>
  <si>
    <t>prosentvis andel</t>
  </si>
  <si>
    <t>Tallene er hentet fra tabell 6 Balanse.</t>
  </si>
  <si>
    <t>FIGURER</t>
  </si>
  <si>
    <t>TABELLER</t>
  </si>
  <si>
    <t>NOTER OG KOMMENTARER</t>
  </si>
  <si>
    <t>Figur 1</t>
  </si>
  <si>
    <t>Figur 2</t>
  </si>
  <si>
    <t>Figur 3</t>
  </si>
  <si>
    <t>Figur 4</t>
  </si>
  <si>
    <t>Figur 5</t>
  </si>
  <si>
    <t>Figur 6</t>
  </si>
  <si>
    <t>Figur 7</t>
  </si>
  <si>
    <t>Figur 8</t>
  </si>
  <si>
    <t>Brutto forfalt premie livprodukter - produkter uten investeringsvalg</t>
  </si>
  <si>
    <t>Brutto forfalt premie livprodukter - produkter med investeringsvalg</t>
  </si>
  <si>
    <t>Nytegnet premie livprodukter - produkter uten investeringsvalg</t>
  </si>
  <si>
    <t>Nytegnet premie livprodukter - produkter med investeringsvalg</t>
  </si>
  <si>
    <t>Forsikringsforpliktelser livprodukter - produkter uten investeringsvalg</t>
  </si>
  <si>
    <t>Forsikringsforpliktelser livprodukter - produkter med investeringsvalg</t>
  </si>
  <si>
    <t>Netto tilflytting livprodukter - produkter uten investeringsvalg</t>
  </si>
  <si>
    <t>Netto tilflytting livprodukter - produkter med investeringsvalg</t>
  </si>
  <si>
    <t>Tabell 1.1</t>
  </si>
  <si>
    <t>Tabell 1.2</t>
  </si>
  <si>
    <t>Tabell 2a</t>
  </si>
  <si>
    <t>Tabell 3a</t>
  </si>
  <si>
    <t>Tabell 3b</t>
  </si>
  <si>
    <t>MARKEDSDEL</t>
  </si>
  <si>
    <t>REGNSKAPSDEL</t>
  </si>
  <si>
    <t>Tabell 1.3</t>
  </si>
  <si>
    <t>Hovedtall - produkter uten  og med investeringsvalg</t>
  </si>
  <si>
    <t>Hovedtall - fordelt på bransjer</t>
  </si>
  <si>
    <t>Brutto forfalt premie og nytegnet premie - produkter uten investeringsvalg</t>
  </si>
  <si>
    <t>Brutto forfalt premie og nytegnet premie - produkter med investeringsvalg og sum alle produkter</t>
  </si>
  <si>
    <t>Forsikringsforpliktelser, overførte reserver fra/til og flytting gruppeliv - produkter u. investeringsvalg</t>
  </si>
  <si>
    <t>Forsikringsforpliktelser og overførte reserver fra/til - produkter m. investeringsvalg og sum alle produkter</t>
  </si>
  <si>
    <t>Resultatregnskap - alle produkter</t>
  </si>
  <si>
    <t>Balanse - alle produkter</t>
  </si>
  <si>
    <t>Diverse nøkkeltall - produkter uten investeringsvalg</t>
  </si>
  <si>
    <t>Hovedtall - aktivaposter</t>
  </si>
  <si>
    <t>Tabell 2b</t>
  </si>
  <si>
    <t>Tilbake</t>
  </si>
  <si>
    <t>Eika</t>
  </si>
  <si>
    <t>Eika Forsikring AS</t>
  </si>
  <si>
    <t>Forsikring AS</t>
  </si>
  <si>
    <t>Tryg Forsikring</t>
  </si>
  <si>
    <t>Eika Forsikring</t>
  </si>
  <si>
    <t>Tabell 1.1 Hovedtall</t>
  </si>
  <si>
    <t>Tabell 1.2 Hovedtall</t>
  </si>
  <si>
    <t>Tabell 1.3 Hovedtall</t>
  </si>
  <si>
    <t>Skadeforsikring</t>
  </si>
  <si>
    <t>Frende Skadeforsikring</t>
  </si>
  <si>
    <t>Resultatanalyse - Individuell kapital og individuell pensjon - alle produkter</t>
  </si>
  <si>
    <t>Resultatanalyse - Kollektiv pensjon - alle produkter</t>
  </si>
  <si>
    <t>Resultatanalyse - Gruppeliv, ulykke o.a. og total - alle produkter</t>
  </si>
  <si>
    <t>Tabell 7a</t>
  </si>
  <si>
    <t>Spesifikasjon av post 12 - forsikringsforpliktelser - produkter uten investeringsvalg</t>
  </si>
  <si>
    <t>Tabell 7b</t>
  </si>
  <si>
    <t>Spesifikasjon post 13 forsikringsforpliktelser - produkter med investeringsvalg</t>
  </si>
  <si>
    <t>Frende Skade</t>
  </si>
  <si>
    <t>Telenor Fors</t>
  </si>
  <si>
    <t xml:space="preserve">  Etter tjenestepensjonsloven</t>
  </si>
  <si>
    <t xml:space="preserve">    Etter tjenestepensjonsloven</t>
  </si>
  <si>
    <t>Pensjonsbevis med garanti</t>
  </si>
  <si>
    <t>Privat - etter tjenestepensjonsloven med investeringsvalg</t>
  </si>
  <si>
    <t>Privat - etter tjenestepensjonsloven uten investeringsvalg</t>
  </si>
  <si>
    <t xml:space="preserve">     - herav etter tjenestepensjonsloven</t>
  </si>
  <si>
    <r>
      <t xml:space="preserve">  Utenfor LOF/LOI - Livrenter </t>
    </r>
    <r>
      <rPr>
        <vertAlign val="superscript"/>
        <sz val="14"/>
        <color indexed="8"/>
        <rFont val="Times New Roman"/>
        <family val="1"/>
      </rPr>
      <t>7) 30)</t>
    </r>
  </si>
  <si>
    <r>
      <t xml:space="preserve">  Herav pensjonsbevis </t>
    </r>
    <r>
      <rPr>
        <vertAlign val="superscript"/>
        <sz val="14"/>
        <color indexed="8"/>
        <rFont val="Times New Roman"/>
        <family val="1"/>
      </rPr>
      <t>16)</t>
    </r>
  </si>
  <si>
    <r>
      <t xml:space="preserve">Avkastningresultat før fra/til tilleggsreserver </t>
    </r>
    <r>
      <rPr>
        <vertAlign val="superscript"/>
        <sz val="14"/>
        <color indexed="8"/>
        <rFont val="Times New Roman"/>
        <family val="1"/>
      </rPr>
      <t>21)</t>
    </r>
  </si>
  <si>
    <t>Skadeforsikring AS</t>
  </si>
  <si>
    <t>KLP Skadeforsikring AS</t>
  </si>
  <si>
    <t>KLP Skadef</t>
  </si>
  <si>
    <t>Figur 1  Brutto forfalt premie livprodukter  -  produkter uten investeringsvalg pr. 31.12.</t>
  </si>
  <si>
    <t>Figur 2  Brutto forfalt premie livprodukter  -  produkter med investeringsvalg pr. 31.12.</t>
  </si>
  <si>
    <t>Figur 3  Nytegnet premie livprodukter  -  produkter uten investeringsvalg pr. 31.12.</t>
  </si>
  <si>
    <t>Figur 4  Nytegnet premie livprodukter  -  produkter med investeringsvalg pr. 31.12.</t>
  </si>
  <si>
    <t>Figur 5  Forsikringsforpliktelser i livsforsikring  -  produkter uten investeringsvalg pr. 31.12.</t>
  </si>
  <si>
    <t>Figur 6  Forsikringsforpliktelser i livsforsikring -  produkter med investeringsvalg pr. 31.12.</t>
  </si>
  <si>
    <t>Figur 7  Netto tilflytting livprodukter  -  produkter uten investeringsvalg pr. 31.12.</t>
  </si>
  <si>
    <t>Figur 8  Netto tilflytting livprodukter  -  produkter med investeringsvalg pr. 31.12.</t>
  </si>
  <si>
    <t>Avkastningstall</t>
  </si>
  <si>
    <r>
      <t xml:space="preserve">Kapitalavkastning I </t>
    </r>
    <r>
      <rPr>
        <b/>
        <vertAlign val="superscript"/>
        <sz val="14"/>
        <rFont val="Times New Roman"/>
        <family val="1"/>
      </rPr>
      <t>14)</t>
    </r>
    <r>
      <rPr>
        <b/>
        <sz val="14"/>
        <rFont val="Times New Roman"/>
        <family val="1"/>
      </rPr>
      <t xml:space="preserve"> (%)</t>
    </r>
  </si>
  <si>
    <t>Gammel overskuddsmodell</t>
  </si>
  <si>
    <t>Modifisert/ny overskuddsmodell</t>
  </si>
  <si>
    <r>
      <t xml:space="preserve">Kapitalavkastning II </t>
    </r>
    <r>
      <rPr>
        <b/>
        <vertAlign val="superscript"/>
        <sz val="14"/>
        <rFont val="Times New Roman"/>
        <family val="1"/>
      </rPr>
      <t xml:space="preserve"> 15)</t>
    </r>
    <r>
      <rPr>
        <b/>
        <sz val="14"/>
        <rFont val="Times New Roman"/>
        <family val="1"/>
      </rPr>
      <t xml:space="preserve"> (%)</t>
    </r>
  </si>
  <si>
    <t>Gjennomsnitt 2011 - 2015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</si>
</sst>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0.0"/>
    <numFmt numFmtId="165" formatCode="#,##0.0"/>
    <numFmt numFmtId="166" formatCode="_ * #,##0_ ;_ * \-#,##0_ ;_ * &quot;-&quot;??_ ;_ @_ "/>
    <numFmt numFmtId="167" formatCode="dd/mm/yy;@"/>
    <numFmt numFmtId="168" formatCode="#,##0_ ;\-#,##0\ "/>
  </numFmts>
  <fonts count="70">
    <font>
      <sz val="10"/>
      <name val="Arial"/>
    </font>
    <font>
      <sz val="10"/>
      <name val="Arial"/>
      <family val="2"/>
    </font>
    <font>
      <b/>
      <sz val="16"/>
      <color indexed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vertAlign val="superscript"/>
      <sz val="14"/>
      <name val="Times New Roman"/>
      <family val="1"/>
    </font>
    <font>
      <b/>
      <vertAlign val="superscript"/>
      <sz val="14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name val="Arial"/>
      <family val="2"/>
    </font>
    <font>
      <b/>
      <sz val="10"/>
      <color indexed="8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u/>
      <sz val="10"/>
      <color indexed="12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4"/>
      <color indexed="10"/>
      <name val="Times New Roman"/>
      <family val="1"/>
    </font>
    <font>
      <sz val="10"/>
      <color indexed="10"/>
      <name val="Arial"/>
      <family val="2"/>
    </font>
    <font>
      <sz val="12"/>
      <color indexed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b/>
      <sz val="12"/>
      <color indexed="10"/>
      <name val="Arial"/>
      <family val="2"/>
    </font>
    <font>
      <b/>
      <i/>
      <u/>
      <sz val="12"/>
      <color indexed="63"/>
      <name val="Times New Roman"/>
      <family val="1"/>
    </font>
    <font>
      <b/>
      <i/>
      <sz val="12"/>
      <color indexed="63"/>
      <name val="Times New Roman"/>
      <family val="1"/>
    </font>
    <font>
      <b/>
      <sz val="14"/>
      <color indexed="63"/>
      <name val="Times New Roman"/>
      <family val="1"/>
    </font>
    <font>
      <sz val="10"/>
      <color indexed="23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2"/>
      <name val="Arial"/>
      <family val="2"/>
    </font>
    <font>
      <b/>
      <i/>
      <u/>
      <sz val="14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b/>
      <i/>
      <u/>
      <sz val="12"/>
      <name val="Times New Roman"/>
      <family val="1"/>
    </font>
    <font>
      <b/>
      <sz val="12"/>
      <name val="Arial"/>
      <family val="2"/>
    </font>
    <font>
      <i/>
      <vertAlign val="superscript"/>
      <sz val="14"/>
      <name val="Times New Roman"/>
      <family val="1"/>
    </font>
    <font>
      <b/>
      <i/>
      <sz val="14"/>
      <name val="Times New Roman"/>
      <family val="1"/>
    </font>
    <font>
      <i/>
      <u/>
      <sz val="14"/>
      <name val="Times New Roman"/>
      <family val="1"/>
    </font>
    <font>
      <i/>
      <u/>
      <sz val="12"/>
      <name val="Times New Roman"/>
      <family val="1"/>
    </font>
    <font>
      <i/>
      <vertAlign val="superscript"/>
      <sz val="12"/>
      <color indexed="63"/>
      <name val="Times New Roman"/>
      <family val="1"/>
    </font>
    <font>
      <sz val="12"/>
      <color indexed="10"/>
      <name val="Arial"/>
      <family val="2"/>
    </font>
    <font>
      <vertAlign val="superscript"/>
      <sz val="14"/>
      <color indexed="8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sz val="28"/>
      <color rgb="FF3B6E8F"/>
      <name val="Cambria"/>
      <family val="1"/>
      <scheme val="major"/>
    </font>
    <font>
      <b/>
      <sz val="26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rgb="FF7030A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27" fillId="0" borderId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72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3" fontId="5" fillId="0" borderId="3" xfId="0" applyNumberFormat="1" applyFont="1" applyBorder="1"/>
    <xf numFmtId="3" fontId="8" fillId="0" borderId="3" xfId="0" applyNumberFormat="1" applyFont="1" applyBorder="1"/>
    <xf numFmtId="3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Border="1"/>
    <xf numFmtId="3" fontId="5" fillId="0" borderId="0" xfId="0" applyNumberFormat="1" applyFont="1" applyBorder="1"/>
    <xf numFmtId="0" fontId="8" fillId="0" borderId="0" xfId="0" applyFont="1" applyBorder="1"/>
    <xf numFmtId="0" fontId="0" fillId="0" borderId="0" xfId="0" applyBorder="1"/>
    <xf numFmtId="0" fontId="6" fillId="0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3" xfId="0" applyFont="1" applyBorder="1"/>
    <xf numFmtId="165" fontId="0" fillId="0" borderId="0" xfId="0" applyNumberFormat="1"/>
    <xf numFmtId="0" fontId="3" fillId="2" borderId="0" xfId="0" applyFont="1" applyFill="1" applyBorder="1"/>
    <xf numFmtId="0" fontId="5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8" fillId="0" borderId="0" xfId="0" applyFont="1"/>
    <xf numFmtId="0" fontId="5" fillId="0" borderId="0" xfId="0" applyFont="1"/>
    <xf numFmtId="3" fontId="8" fillId="0" borderId="0" xfId="0" applyNumberFormat="1" applyFont="1"/>
    <xf numFmtId="0" fontId="6" fillId="0" borderId="3" xfId="0" applyFont="1" applyBorder="1" applyAlignment="1">
      <alignment horizontal="center"/>
    </xf>
    <xf numFmtId="0" fontId="8" fillId="0" borderId="1" xfId="0" applyFont="1" applyBorder="1"/>
    <xf numFmtId="165" fontId="8" fillId="0" borderId="6" xfId="0" applyNumberFormat="1" applyFont="1" applyBorder="1"/>
    <xf numFmtId="164" fontId="8" fillId="0" borderId="6" xfId="0" applyNumberFormat="1" applyFont="1" applyBorder="1"/>
    <xf numFmtId="165" fontId="5" fillId="0" borderId="6" xfId="0" applyNumberFormat="1" applyFont="1" applyBorder="1"/>
    <xf numFmtId="164" fontId="5" fillId="0" borderId="6" xfId="0" applyNumberFormat="1" applyFont="1" applyBorder="1"/>
    <xf numFmtId="164" fontId="8" fillId="0" borderId="3" xfId="0" applyNumberFormat="1" applyFont="1" applyBorder="1"/>
    <xf numFmtId="165" fontId="5" fillId="0" borderId="3" xfId="0" applyNumberFormat="1" applyFont="1" applyBorder="1"/>
    <xf numFmtId="0" fontId="15" fillId="0" borderId="3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3" fontId="9" fillId="2" borderId="0" xfId="0" applyNumberFormat="1" applyFont="1" applyFill="1" applyBorder="1"/>
    <xf numFmtId="164" fontId="5" fillId="0" borderId="3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3" fillId="0" borderId="0" xfId="0" applyFont="1" applyAlignment="1"/>
    <xf numFmtId="0" fontId="17" fillId="0" borderId="0" xfId="0" applyFont="1"/>
    <xf numFmtId="0" fontId="22" fillId="0" borderId="0" xfId="0" applyFont="1"/>
    <xf numFmtId="0" fontId="23" fillId="0" borderId="0" xfId="0" applyFont="1"/>
    <xf numFmtId="3" fontId="14" fillId="0" borderId="0" xfId="0" applyNumberFormat="1" applyFont="1" applyBorder="1"/>
    <xf numFmtId="0" fontId="24" fillId="0" borderId="0" xfId="0" applyFont="1" applyBorder="1"/>
    <xf numFmtId="0" fontId="24" fillId="0" borderId="0" xfId="0" applyFont="1"/>
    <xf numFmtId="0" fontId="26" fillId="0" borderId="0" xfId="0" applyFont="1"/>
    <xf numFmtId="165" fontId="0" fillId="0" borderId="0" xfId="0" applyNumberFormat="1" applyBorder="1"/>
    <xf numFmtId="0" fontId="24" fillId="0" borderId="9" xfId="0" applyFont="1" applyBorder="1"/>
    <xf numFmtId="0" fontId="8" fillId="0" borderId="9" xfId="0" applyFont="1" applyBorder="1"/>
    <xf numFmtId="0" fontId="8" fillId="0" borderId="0" xfId="3" applyFont="1" applyBorder="1"/>
    <xf numFmtId="0" fontId="18" fillId="0" borderId="0" xfId="0" applyFont="1"/>
    <xf numFmtId="0" fontId="28" fillId="0" borderId="0" xfId="0" applyFont="1"/>
    <xf numFmtId="165" fontId="5" fillId="2" borderId="6" xfId="0" applyNumberFormat="1" applyFont="1" applyFill="1" applyBorder="1"/>
    <xf numFmtId="165" fontId="5" fillId="2" borderId="6" xfId="0" applyNumberFormat="1" applyFont="1" applyFill="1" applyBorder="1" applyAlignment="1"/>
    <xf numFmtId="165" fontId="8" fillId="2" borderId="6" xfId="0" applyNumberFormat="1" applyFont="1" applyFill="1" applyBorder="1"/>
    <xf numFmtId="3" fontId="5" fillId="2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5" fillId="0" borderId="6" xfId="0" applyFont="1" applyBorder="1"/>
    <xf numFmtId="3" fontId="8" fillId="0" borderId="4" xfId="0" applyNumberFormat="1" applyFont="1" applyBorder="1"/>
    <xf numFmtId="3" fontId="8" fillId="0" borderId="13" xfId="0" applyNumberFormat="1" applyFont="1" applyBorder="1"/>
    <xf numFmtId="3" fontId="8" fillId="0" borderId="1" xfId="0" applyNumberFormat="1" applyFont="1" applyBorder="1"/>
    <xf numFmtId="3" fontId="8" fillId="0" borderId="11" xfId="0" applyNumberFormat="1" applyFont="1" applyBorder="1"/>
    <xf numFmtId="0" fontId="28" fillId="0" borderId="0" xfId="0" applyFont="1" applyAlignment="1">
      <alignment horizontal="center"/>
    </xf>
    <xf numFmtId="3" fontId="5" fillId="0" borderId="6" xfId="0" applyNumberFormat="1" applyFont="1" applyFill="1" applyBorder="1"/>
    <xf numFmtId="0" fontId="5" fillId="0" borderId="3" xfId="0" applyFont="1" applyBorder="1"/>
    <xf numFmtId="0" fontId="8" fillId="0" borderId="3" xfId="0" applyFont="1" applyFill="1" applyBorder="1"/>
    <xf numFmtId="3" fontId="5" fillId="0" borderId="5" xfId="0" applyNumberFormat="1" applyFont="1" applyBorder="1"/>
    <xf numFmtId="164" fontId="5" fillId="0" borderId="7" xfId="0" applyNumberFormat="1" applyFont="1" applyBorder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3" fontId="8" fillId="0" borderId="12" xfId="0" applyNumberFormat="1" applyFont="1" applyBorder="1"/>
    <xf numFmtId="0" fontId="3" fillId="2" borderId="11" xfId="0" applyFont="1" applyFill="1" applyBorder="1"/>
    <xf numFmtId="0" fontId="3" fillId="2" borderId="12" xfId="0" applyFont="1" applyFill="1" applyBorder="1"/>
    <xf numFmtId="3" fontId="5" fillId="0" borderId="3" xfId="0" applyNumberFormat="1" applyFont="1" applyFill="1" applyBorder="1"/>
    <xf numFmtId="3" fontId="8" fillId="2" borderId="5" xfId="0" applyNumberFormat="1" applyFont="1" applyFill="1" applyBorder="1" applyAlignment="1">
      <alignment horizontal="right"/>
    </xf>
    <xf numFmtId="167" fontId="5" fillId="0" borderId="6" xfId="0" applyNumberFormat="1" applyFont="1" applyBorder="1" applyAlignment="1">
      <alignment horizontal="left"/>
    </xf>
    <xf numFmtId="3" fontId="8" fillId="0" borderId="2" xfId="0" applyNumberFormat="1" applyFont="1" applyBorder="1"/>
    <xf numFmtId="0" fontId="8" fillId="0" borderId="5" xfId="0" applyFont="1" applyBorder="1"/>
    <xf numFmtId="165" fontId="3" fillId="2" borderId="0" xfId="0" applyNumberFormat="1" applyFont="1" applyFill="1" applyBorder="1"/>
    <xf numFmtId="0" fontId="8" fillId="0" borderId="2" xfId="0" applyFont="1" applyBorder="1"/>
    <xf numFmtId="0" fontId="30" fillId="2" borderId="0" xfId="0" applyFont="1" applyFill="1" applyBorder="1"/>
    <xf numFmtId="0" fontId="5" fillId="0" borderId="1" xfId="0" applyFont="1" applyBorder="1" applyAlignment="1">
      <alignment horizontal="center"/>
    </xf>
    <xf numFmtId="167" fontId="5" fillId="0" borderId="4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4" fillId="0" borderId="0" xfId="0" applyFont="1" applyFill="1"/>
    <xf numFmtId="0" fontId="8" fillId="0" borderId="0" xfId="0" applyFont="1" applyFill="1"/>
    <xf numFmtId="3" fontId="4" fillId="0" borderId="10" xfId="0" quotePrefix="1" applyNumberFormat="1" applyFont="1" applyFill="1" applyBorder="1"/>
    <xf numFmtId="3" fontId="4" fillId="0" borderId="11" xfId="0" quotePrefix="1" applyNumberFormat="1" applyFont="1" applyFill="1" applyBorder="1"/>
    <xf numFmtId="3" fontId="4" fillId="0" borderId="12" xfId="0" quotePrefix="1" applyNumberFormat="1" applyFont="1" applyFill="1" applyBorder="1"/>
    <xf numFmtId="3" fontId="5" fillId="0" borderId="4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3" fontId="16" fillId="2" borderId="0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3" fontId="4" fillId="0" borderId="11" xfId="0" quotePrefix="1" applyNumberFormat="1" applyFont="1" applyFill="1" applyBorder="1" applyAlignment="1">
      <alignment horizontal="center"/>
    </xf>
    <xf numFmtId="3" fontId="4" fillId="0" borderId="12" xfId="0" quotePrefix="1" applyNumberFormat="1" applyFont="1" applyFill="1" applyBorder="1" applyAlignment="1">
      <alignment horizontal="center"/>
    </xf>
    <xf numFmtId="3" fontId="4" fillId="0" borderId="10" xfId="0" quotePrefix="1" applyNumberFormat="1" applyFont="1" applyFill="1" applyBorder="1" applyAlignment="1">
      <alignment horizontal="center"/>
    </xf>
    <xf numFmtId="0" fontId="28" fillId="0" borderId="0" xfId="0" applyFont="1" applyAlignment="1"/>
    <xf numFmtId="3" fontId="28" fillId="2" borderId="0" xfId="0" applyNumberFormat="1" applyFont="1" applyFill="1"/>
    <xf numFmtId="0" fontId="5" fillId="0" borderId="0" xfId="0" applyFont="1" applyAlignment="1"/>
    <xf numFmtId="0" fontId="5" fillId="0" borderId="9" xfId="0" applyFont="1" applyBorder="1" applyAlignment="1">
      <alignment horizontal="left"/>
    </xf>
    <xf numFmtId="3" fontId="10" fillId="2" borderId="0" xfId="0" applyNumberFormat="1" applyFont="1" applyFill="1"/>
    <xf numFmtId="0" fontId="5" fillId="0" borderId="9" xfId="0" applyFont="1" applyBorder="1" applyAlignment="1"/>
    <xf numFmtId="3" fontId="10" fillId="2" borderId="9" xfId="0" applyNumberFormat="1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0" borderId="13" xfId="0" applyFont="1" applyBorder="1"/>
    <xf numFmtId="3" fontId="5" fillId="0" borderId="1" xfId="0" applyNumberFormat="1" applyFont="1" applyFill="1" applyBorder="1"/>
    <xf numFmtId="3" fontId="5" fillId="0" borderId="3" xfId="0" quotePrefix="1" applyNumberFormat="1" applyFont="1" applyFill="1" applyBorder="1"/>
    <xf numFmtId="3" fontId="5" fillId="0" borderId="3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 applyProtection="1">
      <alignment horizontal="right"/>
      <protection locked="0"/>
    </xf>
    <xf numFmtId="14" fontId="4" fillId="0" borderId="14" xfId="0" applyNumberFormat="1" applyFont="1" applyFill="1" applyBorder="1" applyAlignment="1">
      <alignment horizontal="left"/>
    </xf>
    <xf numFmtId="0" fontId="39" fillId="0" borderId="0" xfId="0" applyFont="1" applyBorder="1"/>
    <xf numFmtId="0" fontId="39" fillId="0" borderId="0" xfId="0" applyFont="1"/>
    <xf numFmtId="0" fontId="40" fillId="0" borderId="0" xfId="0" applyFont="1"/>
    <xf numFmtId="0" fontId="40" fillId="0" borderId="0" xfId="0" applyFont="1" applyBorder="1"/>
    <xf numFmtId="0" fontId="28" fillId="0" borderId="0" xfId="0" applyFont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0" fontId="8" fillId="0" borderId="0" xfId="0" applyFont="1" applyFill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3" fontId="8" fillId="2" borderId="4" xfId="0" applyNumberFormat="1" applyFont="1" applyFill="1" applyBorder="1" applyAlignment="1">
      <alignment horizontal="right"/>
    </xf>
    <xf numFmtId="165" fontId="5" fillId="2" borderId="6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3" fontId="8" fillId="2" borderId="6" xfId="0" applyNumberFormat="1" applyFont="1" applyFill="1" applyBorder="1" applyAlignment="1">
      <alignment horizontal="right"/>
    </xf>
    <xf numFmtId="165" fontId="8" fillId="2" borderId="6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 applyProtection="1">
      <alignment horizontal="right"/>
      <protection locked="0"/>
    </xf>
    <xf numFmtId="3" fontId="5" fillId="2" borderId="5" xfId="0" applyNumberFormat="1" applyFont="1" applyFill="1" applyBorder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5" fontId="5" fillId="2" borderId="3" xfId="0" applyNumberFormat="1" applyFont="1" applyFill="1" applyBorder="1" applyAlignment="1">
      <alignment horizontal="right"/>
    </xf>
    <xf numFmtId="164" fontId="8" fillId="2" borderId="4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right"/>
    </xf>
    <xf numFmtId="3" fontId="8" fillId="2" borderId="8" xfId="0" applyNumberFormat="1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3" fontId="8" fillId="2" borderId="3" xfId="4" applyNumberFormat="1" applyFont="1" applyFill="1" applyBorder="1" applyAlignment="1">
      <alignment horizontal="right"/>
    </xf>
    <xf numFmtId="3" fontId="8" fillId="3" borderId="6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3" fontId="8" fillId="2" borderId="6" xfId="3" applyNumberFormat="1" applyFont="1" applyFill="1" applyBorder="1" applyAlignment="1">
      <alignment horizontal="right"/>
    </xf>
    <xf numFmtId="3" fontId="5" fillId="2" borderId="6" xfId="3" applyNumberFormat="1" applyFont="1" applyFill="1" applyBorder="1" applyAlignment="1">
      <alignment horizontal="right"/>
    </xf>
    <xf numFmtId="3" fontId="5" fillId="2" borderId="7" xfId="3" applyNumberFormat="1" applyFont="1" applyFill="1" applyBorder="1" applyAlignment="1">
      <alignment horizontal="right"/>
    </xf>
    <xf numFmtId="3" fontId="33" fillId="2" borderId="6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4" fontId="8" fillId="2" borderId="6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4" fontId="8" fillId="2" borderId="0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3" fontId="32" fillId="2" borderId="7" xfId="0" applyNumberFormat="1" applyFont="1" applyFill="1" applyBorder="1"/>
    <xf numFmtId="167" fontId="42" fillId="0" borderId="7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3" fontId="42" fillId="2" borderId="5" xfId="0" applyNumberFormat="1" applyFont="1" applyFill="1" applyBorder="1"/>
    <xf numFmtId="3" fontId="5" fillId="0" borderId="5" xfId="0" applyNumberFormat="1" applyFont="1" applyBorder="1" applyAlignment="1">
      <alignment horizontal="right"/>
    </xf>
    <xf numFmtId="14" fontId="4" fillId="0" borderId="4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/>
    </xf>
    <xf numFmtId="3" fontId="33" fillId="2" borderId="3" xfId="0" applyNumberFormat="1" applyFont="1" applyFill="1" applyBorder="1"/>
    <xf numFmtId="0" fontId="5" fillId="0" borderId="3" xfId="0" applyFont="1" applyFill="1" applyBorder="1"/>
    <xf numFmtId="0" fontId="5" fillId="0" borderId="0" xfId="0" applyFont="1" applyBorder="1" applyAlignment="1"/>
    <xf numFmtId="14" fontId="4" fillId="0" borderId="11" xfId="0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6" fillId="2" borderId="0" xfId="0" applyNumberFormat="1" applyFont="1" applyFill="1"/>
    <xf numFmtId="0" fontId="39" fillId="0" borderId="12" xfId="0" applyFont="1" applyBorder="1"/>
    <xf numFmtId="3" fontId="8" fillId="2" borderId="1" xfId="5" applyNumberFormat="1" applyFont="1" applyFill="1" applyBorder="1" applyAlignment="1">
      <alignment horizontal="right"/>
    </xf>
    <xf numFmtId="3" fontId="8" fillId="2" borderId="3" xfId="5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horizontal="right"/>
    </xf>
    <xf numFmtId="0" fontId="5" fillId="0" borderId="5" xfId="0" applyFont="1" applyFill="1" applyBorder="1"/>
    <xf numFmtId="3" fontId="5" fillId="2" borderId="3" xfId="5" applyNumberFormat="1" applyFont="1" applyFill="1" applyBorder="1" applyAlignment="1">
      <alignment horizontal="right"/>
    </xf>
    <xf numFmtId="3" fontId="5" fillId="2" borderId="5" xfId="5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3" fontId="5" fillId="2" borderId="1" xfId="5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65" fontId="5" fillId="2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5" fontId="5" fillId="2" borderId="4" xfId="0" applyNumberFormat="1" applyFont="1" applyFill="1" applyBorder="1"/>
    <xf numFmtId="165" fontId="8" fillId="2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3" fontId="8" fillId="0" borderId="0" xfId="0" applyNumberFormat="1" applyFont="1" applyFill="1"/>
    <xf numFmtId="164" fontId="6" fillId="0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right"/>
    </xf>
    <xf numFmtId="0" fontId="8" fillId="0" borderId="6" xfId="0" applyFont="1" applyFill="1" applyBorder="1"/>
    <xf numFmtId="0" fontId="5" fillId="0" borderId="6" xfId="0" applyFont="1" applyFill="1" applyBorder="1"/>
    <xf numFmtId="0" fontId="39" fillId="0" borderId="6" xfId="0" applyFont="1" applyFill="1" applyBorder="1"/>
    <xf numFmtId="0" fontId="3" fillId="2" borderId="10" xfId="0" applyFont="1" applyFill="1" applyBorder="1"/>
    <xf numFmtId="0" fontId="5" fillId="0" borderId="4" xfId="0" applyFont="1" applyBorder="1" applyAlignment="1">
      <alignment horizontal="right"/>
    </xf>
    <xf numFmtId="3" fontId="8" fillId="0" borderId="3" xfId="0" applyNumberFormat="1" applyFont="1" applyFill="1" applyBorder="1"/>
    <xf numFmtId="165" fontId="8" fillId="0" borderId="6" xfId="0" applyNumberFormat="1" applyFont="1" applyFill="1" applyBorder="1"/>
    <xf numFmtId="164" fontId="8" fillId="0" borderId="6" xfId="0" applyNumberFormat="1" applyFont="1" applyFill="1" applyBorder="1"/>
    <xf numFmtId="0" fontId="5" fillId="0" borderId="4" xfId="0" applyFont="1" applyFill="1" applyBorder="1"/>
    <xf numFmtId="3" fontId="42" fillId="2" borderId="7" xfId="0" applyNumberFormat="1" applyFont="1" applyFill="1" applyBorder="1"/>
    <xf numFmtId="0" fontId="54" fillId="0" borderId="11" xfId="0" applyFont="1" applyBorder="1" applyAlignment="1">
      <alignment horizontal="center"/>
    </xf>
    <xf numFmtId="3" fontId="5" fillId="0" borderId="7" xfId="0" applyNumberFormat="1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41" fillId="0" borderId="0" xfId="0" applyFont="1" applyBorder="1"/>
    <xf numFmtId="0" fontId="41" fillId="0" borderId="0" xfId="0" applyFont="1"/>
    <xf numFmtId="3" fontId="5" fillId="0" borderId="6" xfId="0" quotePrefix="1" applyNumberFormat="1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39" fillId="0" borderId="0" xfId="0" applyFont="1" applyFill="1"/>
    <xf numFmtId="0" fontId="5" fillId="2" borderId="4" xfId="0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0" fontId="40" fillId="0" borderId="4" xfId="0" applyFont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40" fillId="0" borderId="6" xfId="0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right"/>
    </xf>
    <xf numFmtId="0" fontId="0" fillId="0" borderId="0" xfId="0" applyFill="1"/>
    <xf numFmtId="165" fontId="8" fillId="0" borderId="6" xfId="0" applyNumberFormat="1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165" fontId="8" fillId="0" borderId="6" xfId="0" applyNumberFormat="1" applyFont="1" applyFill="1" applyBorder="1" applyAlignment="1"/>
    <xf numFmtId="0" fontId="5" fillId="0" borderId="3" xfId="0" applyFont="1" applyFill="1" applyBorder="1" applyAlignment="1"/>
    <xf numFmtId="165" fontId="5" fillId="0" borderId="3" xfId="0" applyNumberFormat="1" applyFont="1" applyFill="1" applyBorder="1" applyAlignment="1">
      <alignment horizontal="right"/>
    </xf>
    <xf numFmtId="0" fontId="5" fillId="0" borderId="0" xfId="0" applyFont="1" applyFill="1"/>
    <xf numFmtId="165" fontId="5" fillId="0" borderId="6" xfId="0" applyNumberFormat="1" applyFont="1" applyFill="1" applyBorder="1" applyAlignment="1"/>
    <xf numFmtId="0" fontId="8" fillId="0" borderId="3" xfId="0" applyFont="1" applyFill="1" applyBorder="1" applyAlignment="1"/>
    <xf numFmtId="165" fontId="5" fillId="0" borderId="7" xfId="0" applyNumberFormat="1" applyFont="1" applyFill="1" applyBorder="1" applyAlignment="1">
      <alignment horizontal="right"/>
    </xf>
    <xf numFmtId="165" fontId="5" fillId="0" borderId="5" xfId="0" applyNumberFormat="1" applyFont="1" applyFill="1" applyBorder="1" applyAlignment="1">
      <alignment horizontal="right"/>
    </xf>
    <xf numFmtId="165" fontId="5" fillId="0" borderId="4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4" fontId="8" fillId="0" borderId="6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165" fontId="5" fillId="0" borderId="6" xfId="0" applyNumberFormat="1" applyFont="1" applyFill="1" applyBorder="1"/>
    <xf numFmtId="0" fontId="3" fillId="0" borderId="3" xfId="0" applyFont="1" applyFill="1" applyBorder="1"/>
    <xf numFmtId="0" fontId="6" fillId="0" borderId="3" xfId="0" applyFont="1" applyFill="1" applyBorder="1"/>
    <xf numFmtId="0" fontId="8" fillId="0" borderId="5" xfId="0" applyFont="1" applyFill="1" applyBorder="1"/>
    <xf numFmtId="0" fontId="40" fillId="0" borderId="0" xfId="0" applyFont="1" applyFill="1"/>
    <xf numFmtId="165" fontId="8" fillId="0" borderId="7" xfId="0" applyNumberFormat="1" applyFont="1" applyFill="1" applyBorder="1"/>
    <xf numFmtId="0" fontId="28" fillId="0" borderId="0" xfId="0" applyFont="1" applyFill="1"/>
    <xf numFmtId="0" fontId="28" fillId="0" borderId="0" xfId="0" applyFont="1" applyFill="1" applyBorder="1"/>
    <xf numFmtId="0" fontId="5" fillId="0" borderId="9" xfId="0" applyFont="1" applyFill="1" applyBorder="1"/>
    <xf numFmtId="14" fontId="4" fillId="0" borderId="6" xfId="0" applyNumberFormat="1" applyFont="1" applyFill="1" applyBorder="1" applyAlignment="1">
      <alignment horizontal="left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3" fontId="42" fillId="0" borderId="5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1" fontId="8" fillId="0" borderId="3" xfId="0" applyNumberFormat="1" applyFont="1" applyFill="1" applyBorder="1" applyAlignment="1">
      <alignment horizontal="right"/>
    </xf>
    <xf numFmtId="0" fontId="8" fillId="0" borderId="7" xfId="0" applyFont="1" applyFill="1" applyBorder="1"/>
    <xf numFmtId="0" fontId="24" fillId="0" borderId="0" xfId="0" applyFont="1" applyFill="1" applyBorder="1"/>
    <xf numFmtId="0" fontId="24" fillId="0" borderId="9" xfId="0" applyFont="1" applyFill="1" applyBorder="1"/>
    <xf numFmtId="0" fontId="8" fillId="0" borderId="0" xfId="3" applyFont="1" applyFill="1"/>
    <xf numFmtId="0" fontId="27" fillId="0" borderId="0" xfId="3" applyFill="1"/>
    <xf numFmtId="0" fontId="28" fillId="0" borderId="0" xfId="3" applyFont="1" applyFill="1" applyBorder="1"/>
    <xf numFmtId="0" fontId="5" fillId="0" borderId="9" xfId="3" applyFont="1" applyFill="1" applyBorder="1"/>
    <xf numFmtId="0" fontId="8" fillId="0" borderId="0" xfId="3" applyFont="1" applyFill="1" applyBorder="1"/>
    <xf numFmtId="14" fontId="4" fillId="0" borderId="6" xfId="3" applyNumberFormat="1" applyFont="1" applyFill="1" applyBorder="1" applyAlignment="1">
      <alignment horizontal="left"/>
    </xf>
    <xf numFmtId="0" fontId="3" fillId="0" borderId="11" xfId="3" applyFont="1" applyFill="1" applyBorder="1"/>
    <xf numFmtId="0" fontId="3" fillId="0" borderId="12" xfId="3" applyFont="1" applyFill="1" applyBorder="1"/>
    <xf numFmtId="0" fontId="3" fillId="0" borderId="10" xfId="3" applyFont="1" applyFill="1" applyBorder="1"/>
    <xf numFmtId="3" fontId="5" fillId="0" borderId="1" xfId="3" applyNumberFormat="1" applyFont="1" applyFill="1" applyBorder="1"/>
    <xf numFmtId="3" fontId="5" fillId="0" borderId="3" xfId="3" applyNumberFormat="1" applyFont="1" applyFill="1" applyBorder="1"/>
    <xf numFmtId="3" fontId="42" fillId="0" borderId="5" xfId="3" applyNumberFormat="1" applyFont="1" applyFill="1" applyBorder="1"/>
    <xf numFmtId="164" fontId="6" fillId="0" borderId="3" xfId="3" applyNumberFormat="1" applyFont="1" applyFill="1" applyBorder="1" applyAlignment="1">
      <alignment horizontal="right"/>
    </xf>
    <xf numFmtId="164" fontId="6" fillId="0" borderId="4" xfId="3" applyNumberFormat="1" applyFont="1" applyFill="1" applyBorder="1" applyAlignment="1">
      <alignment horizontal="right"/>
    </xf>
    <xf numFmtId="164" fontId="6" fillId="0" borderId="6" xfId="3" applyNumberFormat="1" applyFont="1" applyFill="1" applyBorder="1" applyAlignment="1">
      <alignment horizontal="right"/>
    </xf>
    <xf numFmtId="0" fontId="5" fillId="0" borderId="6" xfId="3" applyFont="1" applyFill="1" applyBorder="1" applyAlignment="1">
      <alignment horizontal="right"/>
    </xf>
    <xf numFmtId="3" fontId="5" fillId="0" borderId="3" xfId="3" applyNumberFormat="1" applyFont="1" applyFill="1" applyBorder="1" applyAlignment="1">
      <alignment horizontal="right"/>
    </xf>
    <xf numFmtId="3" fontId="5" fillId="0" borderId="6" xfId="3" applyNumberFormat="1" applyFont="1" applyFill="1" applyBorder="1" applyAlignment="1">
      <alignment horizontal="right"/>
    </xf>
    <xf numFmtId="0" fontId="5" fillId="0" borderId="0" xfId="3" applyFont="1" applyFill="1" applyBorder="1"/>
    <xf numFmtId="0" fontId="5" fillId="0" borderId="0" xfId="3" applyFont="1" applyFill="1"/>
    <xf numFmtId="0" fontId="4" fillId="0" borderId="0" xfId="3" applyFont="1" applyFill="1"/>
    <xf numFmtId="0" fontId="8" fillId="0" borderId="6" xfId="3" applyFont="1" applyFill="1" applyBorder="1" applyAlignment="1">
      <alignment horizontal="right"/>
    </xf>
    <xf numFmtId="3" fontId="8" fillId="0" borderId="3" xfId="3" applyNumberFormat="1" applyFont="1" applyFill="1" applyBorder="1" applyAlignment="1">
      <alignment horizontal="right"/>
    </xf>
    <xf numFmtId="3" fontId="8" fillId="0" borderId="6" xfId="3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 applyProtection="1">
      <alignment horizontal="right"/>
      <protection locked="0"/>
    </xf>
    <xf numFmtId="0" fontId="13" fillId="0" borderId="0" xfId="3" applyFont="1" applyFill="1"/>
    <xf numFmtId="3" fontId="8" fillId="0" borderId="5" xfId="3" applyNumberFormat="1" applyFont="1" applyFill="1" applyBorder="1" applyAlignment="1">
      <alignment horizontal="right"/>
    </xf>
    <xf numFmtId="3" fontId="8" fillId="0" borderId="7" xfId="3" applyNumberFormat="1" applyFont="1" applyFill="1" applyBorder="1" applyAlignment="1">
      <alignment horizontal="right"/>
    </xf>
    <xf numFmtId="0" fontId="25" fillId="0" borderId="0" xfId="3" applyFont="1" applyFill="1"/>
    <xf numFmtId="3" fontId="8" fillId="0" borderId="0" xfId="3" applyNumberFormat="1" applyFont="1" applyFill="1" applyBorder="1"/>
    <xf numFmtId="0" fontId="24" fillId="0" borderId="0" xfId="3" applyFont="1" applyFill="1"/>
    <xf numFmtId="0" fontId="24" fillId="0" borderId="0" xfId="3" applyFont="1" applyFill="1" applyBorder="1"/>
    <xf numFmtId="0" fontId="24" fillId="0" borderId="9" xfId="3" applyFont="1" applyFill="1" applyBorder="1"/>
    <xf numFmtId="3" fontId="8" fillId="0" borderId="9" xfId="3" applyNumberFormat="1" applyFont="1" applyFill="1" applyBorder="1"/>
    <xf numFmtId="0" fontId="25" fillId="0" borderId="0" xfId="3" applyFont="1" applyFill="1" applyBorder="1"/>
    <xf numFmtId="3" fontId="5" fillId="0" borderId="0" xfId="3" applyNumberFormat="1" applyFont="1" applyFill="1" applyBorder="1"/>
    <xf numFmtId="0" fontId="27" fillId="0" borderId="0" xfId="3" applyFill="1" applyBorder="1"/>
    <xf numFmtId="49" fontId="33" fillId="0" borderId="9" xfId="0" applyNumberFormat="1" applyFont="1" applyFill="1" applyBorder="1" applyProtection="1">
      <protection locked="0"/>
    </xf>
    <xf numFmtId="14" fontId="4" fillId="0" borderId="14" xfId="3" applyNumberFormat="1" applyFont="1" applyFill="1" applyBorder="1" applyAlignment="1">
      <alignment horizontal="left"/>
    </xf>
    <xf numFmtId="165" fontId="0" fillId="0" borderId="0" xfId="0" applyNumberFormat="1" applyFill="1"/>
    <xf numFmtId="0" fontId="33" fillId="0" borderId="9" xfId="0" applyFont="1" applyFill="1" applyBorder="1"/>
    <xf numFmtId="165" fontId="0" fillId="0" borderId="0" xfId="0" applyNumberFormat="1" applyFill="1" applyBorder="1"/>
    <xf numFmtId="165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164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right"/>
    </xf>
    <xf numFmtId="3" fontId="8" fillId="0" borderId="3" xfId="4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3" fontId="8" fillId="0" borderId="6" xfId="4" applyNumberFormat="1" applyFont="1" applyFill="1" applyBorder="1" applyAlignment="1">
      <alignment horizontal="right"/>
    </xf>
    <xf numFmtId="0" fontId="39" fillId="0" borderId="0" xfId="0" applyFont="1" applyFill="1" applyBorder="1"/>
    <xf numFmtId="49" fontId="5" fillId="0" borderId="3" xfId="0" applyNumberFormat="1" applyFont="1" applyFill="1" applyBorder="1"/>
    <xf numFmtId="3" fontId="5" fillId="0" borderId="8" xfId="0" applyNumberFormat="1" applyFont="1" applyFill="1" applyBorder="1" applyAlignment="1">
      <alignment horizontal="right"/>
    </xf>
    <xf numFmtId="0" fontId="40" fillId="0" borderId="0" xfId="0" applyFont="1" applyFill="1" applyBorder="1"/>
    <xf numFmtId="0" fontId="28" fillId="0" borderId="0" xfId="3" applyFont="1" applyFill="1"/>
    <xf numFmtId="0" fontId="5" fillId="0" borderId="0" xfId="0" applyFont="1" applyFill="1" applyBorder="1"/>
    <xf numFmtId="165" fontId="8" fillId="0" borderId="3" xfId="3" applyNumberFormat="1" applyFont="1" applyFill="1" applyBorder="1" applyAlignment="1">
      <alignment horizontal="right"/>
    </xf>
    <xf numFmtId="165" fontId="5" fillId="0" borderId="3" xfId="3" applyNumberFormat="1" applyFont="1" applyFill="1" applyBorder="1" applyAlignment="1">
      <alignment horizontal="right"/>
    </xf>
    <xf numFmtId="3" fontId="5" fillId="0" borderId="8" xfId="3" applyNumberFormat="1" applyFont="1" applyFill="1" applyBorder="1" applyAlignment="1">
      <alignment horizontal="right"/>
    </xf>
    <xf numFmtId="3" fontId="8" fillId="0" borderId="8" xfId="3" applyNumberFormat="1" applyFont="1" applyFill="1" applyBorder="1" applyAlignment="1">
      <alignment horizontal="right"/>
    </xf>
    <xf numFmtId="49" fontId="5" fillId="0" borderId="6" xfId="0" applyNumberFormat="1" applyFont="1" applyFill="1" applyBorder="1"/>
    <xf numFmtId="3" fontId="8" fillId="0" borderId="15" xfId="3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/>
    <xf numFmtId="3" fontId="40" fillId="0" borderId="0" xfId="0" applyNumberFormat="1" applyFont="1"/>
    <xf numFmtId="3" fontId="39" fillId="0" borderId="0" xfId="0" applyNumberFormat="1" applyFont="1"/>
    <xf numFmtId="3" fontId="8" fillId="2" borderId="6" xfId="0" applyNumberFormat="1" applyFont="1" applyFill="1" applyBorder="1" applyAlignment="1" applyProtection="1">
      <alignment horizontal="right"/>
      <protection locked="0"/>
    </xf>
    <xf numFmtId="3" fontId="8" fillId="2" borderId="7" xfId="0" applyNumberFormat="1" applyFont="1" applyFill="1" applyBorder="1" applyAlignment="1" applyProtection="1">
      <alignment horizontal="right"/>
      <protection locked="0"/>
    </xf>
    <xf numFmtId="0" fontId="55" fillId="0" borderId="0" xfId="0" applyFont="1" applyFill="1" applyBorder="1"/>
    <xf numFmtId="0" fontId="4" fillId="0" borderId="3" xfId="0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14" fillId="2" borderId="9" xfId="0" applyFont="1" applyFill="1" applyBorder="1"/>
    <xf numFmtId="0" fontId="5" fillId="0" borderId="0" xfId="0" applyFont="1" applyBorder="1"/>
    <xf numFmtId="0" fontId="8" fillId="0" borderId="0" xfId="0" applyFont="1" applyFill="1" applyBorder="1"/>
    <xf numFmtId="0" fontId="24" fillId="0" borderId="2" xfId="0" applyFont="1" applyBorder="1"/>
    <xf numFmtId="0" fontId="4" fillId="0" borderId="15" xfId="0" applyFont="1" applyBorder="1" applyAlignment="1">
      <alignment horizontal="center"/>
    </xf>
    <xf numFmtId="0" fontId="5" fillId="0" borderId="6" xfId="0" applyFont="1" applyBorder="1" applyAlignment="1"/>
    <xf numFmtId="3" fontId="5" fillId="0" borderId="4" xfId="0" applyNumberFormat="1" applyFont="1" applyFill="1" applyBorder="1" applyAlignment="1"/>
    <xf numFmtId="3" fontId="5" fillId="0" borderId="6" xfId="0" applyNumberFormat="1" applyFont="1" applyFill="1" applyBorder="1" applyAlignment="1"/>
    <xf numFmtId="3" fontId="42" fillId="2" borderId="7" xfId="0" applyNumberFormat="1" applyFont="1" applyFill="1" applyBorder="1" applyAlignment="1"/>
    <xf numFmtId="3" fontId="31" fillId="2" borderId="6" xfId="0" applyNumberFormat="1" applyFont="1" applyFill="1" applyBorder="1" applyAlignment="1"/>
    <xf numFmtId="0" fontId="8" fillId="0" borderId="6" xfId="0" applyFont="1" applyFill="1" applyBorder="1" applyAlignment="1"/>
    <xf numFmtId="0" fontId="5" fillId="0" borderId="6" xfId="0" applyFont="1" applyFill="1" applyBorder="1" applyAlignment="1"/>
    <xf numFmtId="0" fontId="5" fillId="0" borderId="7" xfId="0" applyFont="1" applyFill="1" applyBorder="1" applyAlignment="1"/>
    <xf numFmtId="0" fontId="5" fillId="0" borderId="7" xfId="0" applyFont="1" applyBorder="1" applyAlignment="1"/>
    <xf numFmtId="0" fontId="0" fillId="0" borderId="9" xfId="0" applyBorder="1"/>
    <xf numFmtId="3" fontId="28" fillId="2" borderId="0" xfId="0" applyNumberFormat="1" applyFont="1" applyFill="1" applyBorder="1"/>
    <xf numFmtId="0" fontId="28" fillId="0" borderId="0" xfId="0" applyFont="1" applyBorder="1" applyAlignment="1"/>
    <xf numFmtId="0" fontId="5" fillId="0" borderId="9" xfId="3" applyNumberFormat="1" applyFont="1" applyFill="1" applyBorder="1" applyAlignment="1">
      <alignment horizontal="center"/>
    </xf>
    <xf numFmtId="0" fontId="5" fillId="0" borderId="2" xfId="3" applyNumberFormat="1" applyFont="1" applyFill="1" applyBorder="1" applyAlignment="1">
      <alignment horizontal="center"/>
    </xf>
    <xf numFmtId="0" fontId="5" fillId="0" borderId="3" xfId="3" applyFont="1" applyFill="1" applyBorder="1"/>
    <xf numFmtId="0" fontId="13" fillId="0" borderId="0" xfId="3" applyFont="1" applyFill="1" applyBorder="1"/>
    <xf numFmtId="3" fontId="5" fillId="2" borderId="3" xfId="0" applyNumberFormat="1" applyFont="1" applyFill="1" applyBorder="1"/>
    <xf numFmtId="3" fontId="45" fillId="2" borderId="3" xfId="0" applyNumberFormat="1" applyFont="1" applyFill="1" applyBorder="1"/>
    <xf numFmtId="3" fontId="45" fillId="2" borderId="3" xfId="0" applyNumberFormat="1" applyFont="1" applyFill="1" applyBorder="1" applyAlignment="1">
      <alignment horizontal="right"/>
    </xf>
    <xf numFmtId="3" fontId="45" fillId="2" borderId="6" xfId="0" applyNumberFormat="1" applyFont="1" applyFill="1" applyBorder="1" applyAlignment="1">
      <alignment horizontal="right"/>
    </xf>
    <xf numFmtId="3" fontId="45" fillId="0" borderId="3" xfId="0" applyNumberFormat="1" applyFont="1" applyFill="1" applyBorder="1"/>
    <xf numFmtId="3" fontId="45" fillId="0" borderId="1" xfId="0" applyNumberFormat="1" applyFont="1" applyFill="1" applyBorder="1"/>
    <xf numFmtId="3" fontId="45" fillId="0" borderId="6" xfId="0" applyNumberFormat="1" applyFont="1" applyFill="1" applyBorder="1" applyAlignment="1"/>
    <xf numFmtId="0" fontId="39" fillId="0" borderId="0" xfId="2"/>
    <xf numFmtId="0" fontId="34" fillId="0" borderId="0" xfId="2" applyFont="1"/>
    <xf numFmtId="0" fontId="35" fillId="0" borderId="0" xfId="2" applyFont="1" applyAlignment="1">
      <alignment horizontal="right"/>
    </xf>
    <xf numFmtId="0" fontId="56" fillId="0" borderId="0" xfId="2" applyFont="1" applyAlignment="1">
      <alignment horizontal="left"/>
    </xf>
    <xf numFmtId="0" fontId="57" fillId="0" borderId="0" xfId="2" applyFont="1" applyAlignment="1">
      <alignment horizontal="left"/>
    </xf>
    <xf numFmtId="0" fontId="37" fillId="0" borderId="0" xfId="2" applyFont="1" applyAlignment="1">
      <alignment horizontal="right"/>
    </xf>
    <xf numFmtId="0" fontId="39" fillId="0" borderId="0" xfId="2" applyAlignment="1">
      <alignment horizontal="right"/>
    </xf>
    <xf numFmtId="0" fontId="58" fillId="0" borderId="0" xfId="2" applyFont="1" applyAlignment="1">
      <alignment horizontal="left"/>
    </xf>
    <xf numFmtId="14" fontId="59" fillId="0" borderId="0" xfId="2" applyNumberFormat="1" applyFont="1" applyAlignment="1">
      <alignment horizontal="left"/>
    </xf>
    <xf numFmtId="0" fontId="59" fillId="0" borderId="0" xfId="2" applyFont="1" applyAlignment="1">
      <alignment horizontal="left"/>
    </xf>
    <xf numFmtId="14" fontId="36" fillId="0" borderId="0" xfId="2" applyNumberFormat="1" applyFont="1"/>
    <xf numFmtId="1" fontId="8" fillId="0" borderId="6" xfId="0" applyNumberFormat="1" applyFont="1" applyFill="1" applyBorder="1" applyAlignment="1">
      <alignment horizontal="right"/>
    </xf>
    <xf numFmtId="1" fontId="5" fillId="0" borderId="6" xfId="3" applyNumberFormat="1" applyFont="1" applyFill="1" applyBorder="1" applyAlignment="1">
      <alignment horizontal="right"/>
    </xf>
    <xf numFmtId="1" fontId="8" fillId="0" borderId="6" xfId="3" applyNumberFormat="1" applyFont="1" applyFill="1" applyBorder="1" applyAlignment="1">
      <alignment horizontal="right"/>
    </xf>
    <xf numFmtId="3" fontId="41" fillId="0" borderId="0" xfId="0" applyNumberFormat="1" applyFont="1"/>
    <xf numFmtId="3" fontId="42" fillId="0" borderId="4" xfId="0" applyNumberFormat="1" applyFont="1" applyFill="1" applyBorder="1"/>
    <xf numFmtId="0" fontId="5" fillId="0" borderId="6" xfId="2" applyFont="1" applyFill="1" applyBorder="1"/>
    <xf numFmtId="0" fontId="8" fillId="0" borderId="6" xfId="2" applyFont="1" applyFill="1" applyBorder="1"/>
    <xf numFmtId="0" fontId="8" fillId="0" borderId="7" xfId="2" applyFont="1" applyFill="1" applyBorder="1"/>
    <xf numFmtId="3" fontId="7" fillId="0" borderId="4" xfId="3" applyNumberFormat="1" applyFont="1" applyFill="1" applyBorder="1"/>
    <xf numFmtId="49" fontId="5" fillId="0" borderId="6" xfId="2" applyNumberFormat="1" applyFont="1" applyFill="1" applyBorder="1" applyProtection="1">
      <protection locked="0"/>
    </xf>
    <xf numFmtId="0" fontId="8" fillId="0" borderId="4" xfId="0" applyFont="1" applyFill="1" applyBorder="1"/>
    <xf numFmtId="0" fontId="8" fillId="4" borderId="6" xfId="0" applyFont="1" applyFill="1" applyBorder="1"/>
    <xf numFmtId="0" fontId="8" fillId="4" borderId="6" xfId="0" applyFont="1" applyFill="1" applyBorder="1" applyAlignment="1"/>
    <xf numFmtId="3" fontId="8" fillId="4" borderId="3" xfId="0" applyNumberFormat="1" applyFont="1" applyFill="1" applyBorder="1" applyAlignment="1">
      <alignment horizontal="right"/>
    </xf>
    <xf numFmtId="165" fontId="8" fillId="4" borderId="6" xfId="0" applyNumberFormat="1" applyFont="1" applyFill="1" applyBorder="1" applyAlignment="1">
      <alignment horizontal="right"/>
    </xf>
    <xf numFmtId="165" fontId="8" fillId="4" borderId="3" xfId="0" applyNumberFormat="1" applyFont="1" applyFill="1" applyBorder="1" applyAlignment="1">
      <alignment horizontal="right"/>
    </xf>
    <xf numFmtId="3" fontId="8" fillId="4" borderId="6" xfId="0" applyNumberFormat="1" applyFont="1" applyFill="1" applyBorder="1" applyAlignment="1">
      <alignment horizontal="right"/>
    </xf>
    <xf numFmtId="0" fontId="5" fillId="4" borderId="6" xfId="0" applyFont="1" applyFill="1" applyBorder="1" applyAlignment="1"/>
    <xf numFmtId="3" fontId="5" fillId="4" borderId="3" xfId="0" applyNumberFormat="1" applyFont="1" applyFill="1" applyBorder="1" applyAlignment="1">
      <alignment horizontal="right"/>
    </xf>
    <xf numFmtId="165" fontId="5" fillId="4" borderId="6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165" fontId="5" fillId="4" borderId="3" xfId="0" applyNumberFormat="1" applyFont="1" applyFill="1" applyBorder="1" applyAlignment="1">
      <alignment horizontal="right"/>
    </xf>
    <xf numFmtId="3" fontId="5" fillId="0" borderId="6" xfId="0" applyNumberFormat="1" applyFont="1" applyBorder="1" applyAlignment="1"/>
    <xf numFmtId="3" fontId="8" fillId="0" borderId="6" xfId="0" applyNumberFormat="1" applyFont="1" applyFill="1" applyBorder="1" applyAlignment="1"/>
    <xf numFmtId="3" fontId="8" fillId="0" borderId="6" xfId="0" applyNumberFormat="1" applyFont="1" applyFill="1" applyBorder="1"/>
    <xf numFmtId="3" fontId="8" fillId="4" borderId="6" xfId="0" applyNumberFormat="1" applyFont="1" applyFill="1" applyBorder="1" applyAlignment="1"/>
    <xf numFmtId="3" fontId="5" fillId="0" borderId="7" xfId="0" applyNumberFormat="1" applyFont="1" applyFill="1" applyBorder="1" applyAlignment="1"/>
    <xf numFmtId="3" fontId="5" fillId="0" borderId="7" xfId="0" applyNumberFormat="1" applyFont="1" applyBorder="1" applyAlignment="1"/>
    <xf numFmtId="0" fontId="60" fillId="0" borderId="0" xfId="0" applyFont="1"/>
    <xf numFmtId="0" fontId="55" fillId="0" borderId="2" xfId="0" applyFont="1" applyBorder="1"/>
    <xf numFmtId="0" fontId="54" fillId="2" borderId="2" xfId="0" applyFont="1" applyFill="1" applyBorder="1"/>
    <xf numFmtId="0" fontId="61" fillId="0" borderId="0" xfId="0" applyFont="1"/>
    <xf numFmtId="0" fontId="54" fillId="2" borderId="0" xfId="0" applyFont="1" applyFill="1" applyBorder="1"/>
    <xf numFmtId="0" fontId="61" fillId="0" borderId="0" xfId="0" applyFont="1" applyBorder="1"/>
    <xf numFmtId="0" fontId="5" fillId="0" borderId="3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1" fontId="5" fillId="0" borderId="3" xfId="0" applyNumberFormat="1" applyFont="1" applyFill="1" applyBorder="1" applyAlignment="1">
      <alignment horizontal="right"/>
    </xf>
    <xf numFmtId="1" fontId="8" fillId="0" borderId="0" xfId="3" applyNumberFormat="1" applyFont="1" applyFill="1" applyBorder="1"/>
    <xf numFmtId="0" fontId="55" fillId="0" borderId="0" xfId="0" applyFont="1" applyBorder="1"/>
    <xf numFmtId="0" fontId="24" fillId="0" borderId="2" xfId="0" applyFont="1" applyFill="1" applyBorder="1"/>
    <xf numFmtId="0" fontId="55" fillId="0" borderId="9" xfId="0" applyFont="1" applyBorder="1"/>
    <xf numFmtId="0" fontId="24" fillId="0" borderId="2" xfId="3" applyFont="1" applyFill="1" applyBorder="1"/>
    <xf numFmtId="0" fontId="24" fillId="2" borderId="2" xfId="0" applyFont="1" applyFill="1" applyBorder="1"/>
    <xf numFmtId="0" fontId="24" fillId="2" borderId="0" xfId="0" applyFont="1" applyFill="1" applyBorder="1"/>
    <xf numFmtId="0" fontId="24" fillId="2" borderId="9" xfId="0" applyFont="1" applyFill="1" applyBorder="1"/>
    <xf numFmtId="0" fontId="5" fillId="4" borderId="3" xfId="0" applyFont="1" applyFill="1" applyBorder="1"/>
    <xf numFmtId="0" fontId="8" fillId="0" borderId="9" xfId="0" applyFont="1" applyFill="1" applyBorder="1"/>
    <xf numFmtId="3" fontId="45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0" fontId="5" fillId="2" borderId="0" xfId="0" applyFont="1" applyFill="1" applyBorder="1"/>
    <xf numFmtId="0" fontId="46" fillId="0" borderId="0" xfId="0" applyFont="1" applyFill="1" applyBorder="1"/>
    <xf numFmtId="0" fontId="46" fillId="2" borderId="0" xfId="0" applyFont="1" applyFill="1" applyBorder="1"/>
    <xf numFmtId="0" fontId="5" fillId="2" borderId="9" xfId="0" applyFont="1" applyFill="1" applyBorder="1"/>
    <xf numFmtId="1" fontId="5" fillId="0" borderId="6" xfId="0" applyNumberFormat="1" applyFont="1" applyFill="1" applyBorder="1" applyAlignment="1">
      <alignment horizontal="right"/>
    </xf>
    <xf numFmtId="1" fontId="8" fillId="0" borderId="7" xfId="0" applyNumberFormat="1" applyFont="1" applyFill="1" applyBorder="1" applyAlignment="1">
      <alignment horizontal="right"/>
    </xf>
    <xf numFmtId="1" fontId="6" fillId="0" borderId="3" xfId="3" applyNumberFormat="1" applyFont="1" applyFill="1" applyBorder="1" applyAlignment="1">
      <alignment horizontal="right"/>
    </xf>
    <xf numFmtId="1" fontId="6" fillId="0" borderId="6" xfId="3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>
      <alignment horizontal="right"/>
    </xf>
    <xf numFmtId="0" fontId="15" fillId="0" borderId="6" xfId="0" applyFont="1" applyBorder="1"/>
    <xf numFmtId="0" fontId="5" fillId="0" borderId="7" xfId="0" applyFont="1" applyBorder="1"/>
    <xf numFmtId="3" fontId="38" fillId="0" borderId="6" xfId="0" applyNumberFormat="1" applyFont="1" applyFill="1" applyBorder="1" applyAlignment="1"/>
    <xf numFmtId="3" fontId="38" fillId="2" borderId="3" xfId="0" applyNumberFormat="1" applyFont="1" applyFill="1" applyBorder="1"/>
    <xf numFmtId="3" fontId="38" fillId="0" borderId="3" xfId="0" applyNumberFormat="1" applyFont="1" applyFill="1" applyBorder="1"/>
    <xf numFmtId="3" fontId="5" fillId="4" borderId="6" xfId="3" applyNumberFormat="1" applyFont="1" applyFill="1" applyBorder="1" applyAlignment="1">
      <alignment horizontal="right"/>
    </xf>
    <xf numFmtId="3" fontId="8" fillId="4" borderId="6" xfId="3" applyNumberFormat="1" applyFont="1" applyFill="1" applyBorder="1" applyAlignment="1">
      <alignment horizontal="right"/>
    </xf>
    <xf numFmtId="1" fontId="5" fillId="0" borderId="0" xfId="3" applyNumberFormat="1" applyFont="1" applyFill="1" applyBorder="1"/>
    <xf numFmtId="14" fontId="4" fillId="0" borderId="12" xfId="0" applyNumberFormat="1" applyFont="1" applyFill="1" applyBorder="1" applyAlignment="1">
      <alignment horizontal="center"/>
    </xf>
    <xf numFmtId="0" fontId="5" fillId="0" borderId="15" xfId="3" applyNumberFormat="1" applyFont="1" applyFill="1" applyBorder="1" applyAlignment="1">
      <alignment horizontal="center"/>
    </xf>
    <xf numFmtId="0" fontId="5" fillId="0" borderId="13" xfId="3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0" fontId="8" fillId="4" borderId="3" xfId="0" applyFont="1" applyFill="1" applyBorder="1"/>
    <xf numFmtId="0" fontId="8" fillId="4" borderId="5" xfId="0" applyFont="1" applyFill="1" applyBorder="1"/>
    <xf numFmtId="3" fontId="8" fillId="4" borderId="5" xfId="0" applyNumberFormat="1" applyFont="1" applyFill="1" applyBorder="1" applyAlignment="1">
      <alignment horizontal="right"/>
    </xf>
    <xf numFmtId="3" fontId="8" fillId="4" borderId="7" xfId="0" applyNumberFormat="1" applyFont="1" applyFill="1" applyBorder="1" applyAlignment="1">
      <alignment horizontal="right"/>
    </xf>
    <xf numFmtId="14" fontId="4" fillId="0" borderId="2" xfId="0" applyNumberFormat="1" applyFont="1" applyFill="1" applyBorder="1" applyAlignment="1">
      <alignment horizontal="left"/>
    </xf>
    <xf numFmtId="3" fontId="38" fillId="2" borderId="4" xfId="0" applyNumberFormat="1" applyFont="1" applyFill="1" applyBorder="1" applyAlignment="1"/>
    <xf numFmtId="1" fontId="8" fillId="0" borderId="6" xfId="0" applyNumberFormat="1" applyFont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horizontal="right"/>
    </xf>
    <xf numFmtId="3" fontId="6" fillId="0" borderId="3" xfId="3" applyNumberFormat="1" applyFont="1" applyFill="1" applyBorder="1" applyAlignment="1">
      <alignment horizontal="right"/>
    </xf>
    <xf numFmtId="3" fontId="6" fillId="0" borderId="6" xfId="3" applyNumberFormat="1" applyFont="1" applyFill="1" applyBorder="1" applyAlignment="1">
      <alignment horizontal="right"/>
    </xf>
    <xf numFmtId="0" fontId="5" fillId="0" borderId="7" xfId="0" applyFont="1" applyFill="1" applyBorder="1"/>
    <xf numFmtId="14" fontId="4" fillId="0" borderId="12" xfId="0" applyNumberFormat="1" applyFont="1" applyFill="1" applyBorder="1" applyAlignment="1">
      <alignment horizontal="left"/>
    </xf>
    <xf numFmtId="164" fontId="5" fillId="0" borderId="6" xfId="0" applyNumberFormat="1" applyFont="1" applyFill="1" applyBorder="1" applyAlignment="1"/>
    <xf numFmtId="164" fontId="5" fillId="0" borderId="6" xfId="0" applyNumberFormat="1" applyFont="1" applyBorder="1" applyAlignment="1"/>
    <xf numFmtId="164" fontId="8" fillId="0" borderId="6" xfId="0" applyNumberFormat="1" applyFont="1" applyFill="1" applyBorder="1" applyAlignment="1"/>
    <xf numFmtId="164" fontId="8" fillId="4" borderId="6" xfId="0" applyNumberFormat="1" applyFont="1" applyFill="1" applyBorder="1"/>
    <xf numFmtId="164" fontId="5" fillId="0" borderId="7" xfId="0" applyNumberFormat="1" applyFont="1" applyFill="1" applyBorder="1" applyAlignment="1"/>
    <xf numFmtId="164" fontId="38" fillId="0" borderId="6" xfId="0" applyNumberFormat="1" applyFont="1" applyFill="1" applyBorder="1" applyAlignment="1"/>
    <xf numFmtId="164" fontId="5" fillId="0" borderId="7" xfId="0" applyNumberFormat="1" applyFont="1" applyBorder="1" applyAlignment="1"/>
    <xf numFmtId="3" fontId="5" fillId="0" borderId="7" xfId="0" applyNumberFormat="1" applyFont="1" applyBorder="1"/>
    <xf numFmtId="166" fontId="8" fillId="0" borderId="3" xfId="4" applyNumberFormat="1" applyFont="1" applyBorder="1"/>
    <xf numFmtId="166" fontId="8" fillId="0" borderId="3" xfId="4" applyNumberFormat="1" applyFont="1" applyBorder="1" applyAlignment="1"/>
    <xf numFmtId="3" fontId="38" fillId="0" borderId="6" xfId="0" applyNumberFormat="1" applyFont="1" applyFill="1" applyBorder="1" applyAlignment="1">
      <alignment horizontal="right"/>
    </xf>
    <xf numFmtId="14" fontId="4" fillId="0" borderId="10" xfId="0" applyNumberFormat="1" applyFont="1" applyFill="1" applyBorder="1" applyAlignment="1">
      <alignment horizontal="center"/>
    </xf>
    <xf numFmtId="3" fontId="45" fillId="2" borderId="4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3" fontId="8" fillId="0" borderId="8" xfId="0" applyNumberFormat="1" applyFont="1" applyBorder="1"/>
    <xf numFmtId="0" fontId="6" fillId="0" borderId="8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8" fillId="0" borderId="13" xfId="0" applyFont="1" applyBorder="1"/>
    <xf numFmtId="0" fontId="6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39" fillId="0" borderId="0" xfId="0" applyNumberFormat="1" applyFont="1" applyBorder="1"/>
    <xf numFmtId="14" fontId="4" fillId="0" borderId="7" xfId="0" applyNumberFormat="1" applyFont="1" applyFill="1" applyBorder="1" applyAlignment="1">
      <alignment horizontal="left"/>
    </xf>
    <xf numFmtId="167" fontId="5" fillId="0" borderId="3" xfId="0" applyNumberFormat="1" applyFont="1" applyBorder="1" applyAlignment="1">
      <alignment horizontal="left"/>
    </xf>
    <xf numFmtId="167" fontId="6" fillId="0" borderId="3" xfId="0" applyNumberFormat="1" applyFont="1" applyBorder="1" applyAlignment="1">
      <alignment horizontal="center"/>
    </xf>
    <xf numFmtId="167" fontId="6" fillId="0" borderId="5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3" fontId="8" fillId="0" borderId="5" xfId="0" applyNumberFormat="1" applyFont="1" applyBorder="1"/>
    <xf numFmtId="165" fontId="8" fillId="0" borderId="5" xfId="0" applyNumberFormat="1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0" fontId="55" fillId="0" borderId="0" xfId="0" applyFont="1"/>
    <xf numFmtId="165" fontId="8" fillId="0" borderId="3" xfId="0" applyNumberFormat="1" applyFont="1" applyBorder="1"/>
    <xf numFmtId="164" fontId="8" fillId="0" borderId="3" xfId="0" applyNumberFormat="1" applyFont="1" applyFill="1" applyBorder="1"/>
    <xf numFmtId="164" fontId="8" fillId="0" borderId="0" xfId="0" applyNumberFormat="1" applyFont="1" applyBorder="1"/>
    <xf numFmtId="165" fontId="8" fillId="0" borderId="0" xfId="0" applyNumberFormat="1" applyFont="1" applyBorder="1"/>
    <xf numFmtId="165" fontId="8" fillId="0" borderId="0" xfId="0" applyNumberFormat="1" applyFont="1" applyFill="1" applyBorder="1"/>
    <xf numFmtId="165" fontId="5" fillId="0" borderId="0" xfId="0" applyNumberFormat="1" applyFont="1" applyBorder="1"/>
    <xf numFmtId="164" fontId="5" fillId="0" borderId="0" xfId="0" applyNumberFormat="1" applyFont="1" applyBorder="1"/>
    <xf numFmtId="164" fontId="8" fillId="0" borderId="0" xfId="0" applyNumberFormat="1" applyFont="1" applyFill="1" applyBorder="1"/>
    <xf numFmtId="0" fontId="6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/>
    <xf numFmtId="0" fontId="52" fillId="2" borderId="0" xfId="0" applyFont="1" applyFill="1" applyBorder="1"/>
    <xf numFmtId="0" fontId="18" fillId="0" borderId="0" xfId="1" applyFont="1" applyAlignment="1" applyProtection="1"/>
    <xf numFmtId="0" fontId="3" fillId="0" borderId="0" xfId="1" applyFont="1" applyFill="1" applyAlignment="1" applyProtection="1"/>
    <xf numFmtId="3" fontId="8" fillId="0" borderId="6" xfId="0" applyNumberFormat="1" applyFont="1" applyBorder="1"/>
    <xf numFmtId="14" fontId="4" fillId="0" borderId="6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/>
    <xf numFmtId="0" fontId="55" fillId="2" borderId="0" xfId="0" applyFont="1" applyFill="1" applyBorder="1"/>
    <xf numFmtId="0" fontId="62" fillId="2" borderId="0" xfId="0" applyFont="1" applyFill="1" applyBorder="1"/>
    <xf numFmtId="0" fontId="62" fillId="2" borderId="9" xfId="0" applyFont="1" applyFill="1" applyBorder="1"/>
    <xf numFmtId="0" fontId="55" fillId="2" borderId="2" xfId="0" applyFont="1" applyFill="1" applyBorder="1"/>
    <xf numFmtId="3" fontId="8" fillId="4" borderId="3" xfId="0" applyNumberFormat="1" applyFont="1" applyFill="1" applyBorder="1"/>
    <xf numFmtId="3" fontId="8" fillId="0" borderId="3" xfId="0" applyNumberFormat="1" applyFont="1" applyFill="1" applyBorder="1" applyAlignment="1"/>
    <xf numFmtId="3" fontId="5" fillId="0" borderId="3" xfId="0" applyNumberFormat="1" applyFont="1" applyFill="1" applyBorder="1" applyAlignment="1"/>
    <xf numFmtId="3" fontId="3" fillId="0" borderId="3" xfId="0" applyNumberFormat="1" applyFont="1" applyFill="1" applyBorder="1"/>
    <xf numFmtId="3" fontId="5" fillId="0" borderId="5" xfId="0" applyNumberFormat="1" applyFont="1" applyFill="1" applyBorder="1"/>
    <xf numFmtId="3" fontId="6" fillId="0" borderId="3" xfId="0" applyNumberFormat="1" applyFont="1" applyFill="1" applyBorder="1"/>
    <xf numFmtId="3" fontId="8" fillId="0" borderId="5" xfId="0" applyNumberFormat="1" applyFont="1" applyFill="1" applyBorder="1"/>
    <xf numFmtId="3" fontId="39" fillId="0" borderId="0" xfId="0" applyNumberFormat="1" applyFont="1" applyFill="1"/>
    <xf numFmtId="3" fontId="40" fillId="0" borderId="0" xfId="0" applyNumberFormat="1" applyFont="1" applyFill="1"/>
    <xf numFmtId="0" fontId="0" fillId="0" borderId="0" xfId="2" applyFont="1"/>
    <xf numFmtId="0" fontId="8" fillId="0" borderId="0" xfId="2" applyFont="1" applyAlignment="1">
      <alignment horizontal="left"/>
    </xf>
    <xf numFmtId="0" fontId="63" fillId="0" borderId="0" xfId="2" applyFont="1" applyAlignment="1">
      <alignment vertical="center"/>
    </xf>
    <xf numFmtId="0" fontId="64" fillId="0" borderId="0" xfId="2" applyFont="1" applyAlignment="1">
      <alignment vertical="center"/>
    </xf>
    <xf numFmtId="0" fontId="15" fillId="0" borderId="0" xfId="2" applyFont="1"/>
    <xf numFmtId="166" fontId="8" fillId="0" borderId="6" xfId="4" applyNumberFormat="1" applyFont="1" applyBorder="1" applyAlignment="1">
      <alignment horizontal="right"/>
    </xf>
    <xf numFmtId="166" fontId="8" fillId="2" borderId="3" xfId="4" applyNumberFormat="1" applyFont="1" applyFill="1" applyBorder="1" applyAlignment="1">
      <alignment horizontal="right"/>
    </xf>
    <xf numFmtId="166" fontId="8" fillId="2" borderId="6" xfId="4" applyNumberFormat="1" applyFont="1" applyFill="1" applyBorder="1" applyAlignment="1">
      <alignment horizontal="right"/>
    </xf>
    <xf numFmtId="168" fontId="8" fillId="0" borderId="6" xfId="4" applyNumberFormat="1" applyFont="1" applyBorder="1" applyAlignment="1">
      <alignment horizontal="right"/>
    </xf>
    <xf numFmtId="0" fontId="55" fillId="0" borderId="0" xfId="3" applyFont="1" applyFill="1" applyBorder="1"/>
    <xf numFmtId="0" fontId="55" fillId="0" borderId="0" xfId="3" applyFont="1" applyFill="1"/>
    <xf numFmtId="0" fontId="65" fillId="0" borderId="0" xfId="3" applyFont="1" applyFill="1"/>
    <xf numFmtId="0" fontId="54" fillId="0" borderId="0" xfId="3" applyFont="1" applyFill="1" applyBorder="1"/>
    <xf numFmtId="0" fontId="54" fillId="0" borderId="0" xfId="3" applyFont="1" applyFill="1"/>
    <xf numFmtId="0" fontId="66" fillId="0" borderId="0" xfId="3" applyFont="1" applyFill="1"/>
    <xf numFmtId="0" fontId="55" fillId="0" borderId="0" xfId="0" applyFont="1" applyFill="1"/>
    <xf numFmtId="0" fontId="67" fillId="0" borderId="0" xfId="0" applyFont="1" applyFill="1"/>
    <xf numFmtId="0" fontId="68" fillId="0" borderId="6" xfId="0" applyFont="1" applyFill="1" applyBorder="1"/>
    <xf numFmtId="0" fontId="69" fillId="0" borderId="6" xfId="2" applyFont="1" applyFill="1" applyBorder="1"/>
    <xf numFmtId="0" fontId="68" fillId="0" borderId="6" xfId="2" applyFont="1" applyFill="1" applyBorder="1"/>
    <xf numFmtId="0" fontId="3" fillId="0" borderId="0" xfId="0" applyFont="1" applyFill="1"/>
    <xf numFmtId="0" fontId="41" fillId="0" borderId="0" xfId="0" applyFont="1" applyFill="1"/>
    <xf numFmtId="3" fontId="68" fillId="0" borderId="3" xfId="0" applyNumberFormat="1" applyFont="1" applyFill="1" applyBorder="1" applyAlignment="1">
      <alignment horizontal="right"/>
    </xf>
    <xf numFmtId="3" fontId="68" fillId="0" borderId="3" xfId="0" applyNumberFormat="1" applyFont="1" applyBorder="1" applyAlignment="1">
      <alignment horizontal="right"/>
    </xf>
    <xf numFmtId="0" fontId="5" fillId="0" borderId="9" xfId="0" applyFont="1" applyFill="1" applyBorder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13" xfId="0" applyFont="1" applyFill="1" applyBorder="1"/>
    <xf numFmtId="0" fontId="4" fillId="0" borderId="5" xfId="0" applyFont="1" applyFill="1" applyBorder="1" applyAlignment="1">
      <alignment horizontal="center"/>
    </xf>
    <xf numFmtId="0" fontId="62" fillId="0" borderId="0" xfId="0" applyFont="1" applyFill="1" applyBorder="1"/>
    <xf numFmtId="0" fontId="62" fillId="0" borderId="9" xfId="0" applyFont="1" applyFill="1" applyBorder="1"/>
    <xf numFmtId="0" fontId="55" fillId="0" borderId="9" xfId="0" applyFont="1" applyFill="1" applyBorder="1"/>
    <xf numFmtId="3" fontId="8" fillId="4" borderId="3" xfId="0" applyNumberFormat="1" applyFont="1" applyFill="1" applyBorder="1" applyAlignment="1" applyProtection="1">
      <alignment horizontal="right"/>
      <protection locked="0"/>
    </xf>
    <xf numFmtId="3" fontId="38" fillId="0" borderId="3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1" fillId="0" borderId="0" xfId="0" applyFont="1"/>
    <xf numFmtId="3" fontId="8" fillId="0" borderId="6" xfId="0" applyNumberFormat="1" applyFont="1" applyFill="1" applyBorder="1" applyAlignment="1">
      <alignment horizontal="left"/>
    </xf>
    <xf numFmtId="1" fontId="8" fillId="0" borderId="6" xfId="0" applyNumberFormat="1" applyFont="1" applyFill="1" applyBorder="1"/>
    <xf numFmtId="1" fontId="8" fillId="0" borderId="7" xfId="0" applyNumberFormat="1" applyFont="1" applyFill="1" applyBorder="1"/>
    <xf numFmtId="3" fontId="5" fillId="0" borderId="3" xfId="5" applyNumberFormat="1" applyFont="1" applyFill="1" applyBorder="1" applyAlignment="1">
      <alignment horizontal="right"/>
    </xf>
    <xf numFmtId="3" fontId="8" fillId="0" borderId="3" xfId="5" applyNumberFormat="1" applyFont="1" applyFill="1" applyBorder="1" applyAlignment="1">
      <alignment horizontal="right"/>
    </xf>
    <xf numFmtId="3" fontId="5" fillId="0" borderId="5" xfId="5" applyNumberFormat="1" applyFont="1" applyFill="1" applyBorder="1" applyAlignment="1">
      <alignment horizontal="right"/>
    </xf>
    <xf numFmtId="4" fontId="8" fillId="0" borderId="6" xfId="0" applyNumberFormat="1" applyFont="1" applyFill="1" applyBorder="1" applyAlignment="1" applyProtection="1">
      <alignment horizontal="right"/>
      <protection locked="0"/>
    </xf>
    <xf numFmtId="4" fontId="8" fillId="0" borderId="6" xfId="0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 applyProtection="1">
      <alignment horizontal="right"/>
      <protection locked="0"/>
    </xf>
    <xf numFmtId="3" fontId="8" fillId="0" borderId="7" xfId="0" applyNumberFormat="1" applyFont="1" applyFill="1" applyBorder="1" applyAlignment="1" applyProtection="1">
      <alignment horizontal="right"/>
      <protection locked="0"/>
    </xf>
    <xf numFmtId="4" fontId="8" fillId="0" borderId="8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4" fontId="8" fillId="0" borderId="7" xfId="0" applyNumberFormat="1" applyFont="1" applyFill="1" applyBorder="1" applyAlignment="1">
      <alignment horizontal="right"/>
    </xf>
    <xf numFmtId="4" fontId="8" fillId="0" borderId="15" xfId="0" applyNumberFormat="1" applyFont="1" applyFill="1" applyBorder="1" applyAlignment="1">
      <alignment horizontal="right"/>
    </xf>
    <xf numFmtId="4" fontId="8" fillId="0" borderId="5" xfId="0" applyNumberFormat="1" applyFont="1" applyFill="1" applyBorder="1" applyAlignment="1">
      <alignment horizontal="right"/>
    </xf>
    <xf numFmtId="4" fontId="8" fillId="0" borderId="5" xfId="0" applyNumberFormat="1" applyFont="1" applyFill="1" applyBorder="1" applyAlignment="1" applyProtection="1">
      <alignment horizontal="right"/>
      <protection locked="0"/>
    </xf>
    <xf numFmtId="0" fontId="41" fillId="0" borderId="6" xfId="0" applyFont="1" applyFill="1" applyBorder="1"/>
    <xf numFmtId="3" fontId="8" fillId="0" borderId="7" xfId="0" applyNumberFormat="1" applyFont="1" applyFill="1" applyBorder="1"/>
    <xf numFmtId="165" fontId="38" fillId="2" borderId="3" xfId="0" applyNumberFormat="1" applyFont="1" applyFill="1" applyBorder="1"/>
    <xf numFmtId="165" fontId="8" fillId="0" borderId="3" xfId="0" applyNumberFormat="1" applyFont="1" applyFill="1" applyBorder="1" applyAlignment="1"/>
    <xf numFmtId="165" fontId="5" fillId="0" borderId="3" xfId="0" applyNumberFormat="1" applyFont="1" applyFill="1" applyBorder="1"/>
    <xf numFmtId="165" fontId="8" fillId="0" borderId="3" xfId="0" applyNumberFormat="1" applyFont="1" applyFill="1" applyBorder="1"/>
    <xf numFmtId="165" fontId="8" fillId="4" borderId="3" xfId="0" applyNumberFormat="1" applyFont="1" applyFill="1" applyBorder="1"/>
    <xf numFmtId="165" fontId="5" fillId="0" borderId="3" xfId="0" applyNumberFormat="1" applyFont="1" applyFill="1" applyBorder="1" applyAlignment="1"/>
    <xf numFmtId="165" fontId="3" fillId="0" borderId="3" xfId="0" applyNumberFormat="1" applyFont="1" applyFill="1" applyBorder="1"/>
    <xf numFmtId="165" fontId="5" fillId="0" borderId="5" xfId="0" applyNumberFormat="1" applyFont="1" applyFill="1" applyBorder="1"/>
    <xf numFmtId="3" fontId="8" fillId="4" borderId="6" xfId="0" applyNumberFormat="1" applyFont="1" applyFill="1" applyBorder="1"/>
    <xf numFmtId="3" fontId="8" fillId="0" borderId="5" xfId="0" applyNumberFormat="1" applyFont="1" applyFill="1" applyBorder="1" applyAlignment="1"/>
    <xf numFmtId="164" fontId="38" fillId="2" borderId="3" xfId="0" applyNumberFormat="1" applyFont="1" applyFill="1" applyBorder="1"/>
    <xf numFmtId="164" fontId="5" fillId="0" borderId="3" xfId="0" applyNumberFormat="1" applyFont="1" applyFill="1" applyBorder="1"/>
    <xf numFmtId="164" fontId="8" fillId="4" borderId="3" xfId="0" applyNumberFormat="1" applyFont="1" applyFill="1" applyBorder="1"/>
    <xf numFmtId="164" fontId="5" fillId="0" borderId="3" xfId="0" applyNumberFormat="1" applyFont="1" applyFill="1" applyBorder="1" applyAlignment="1"/>
    <xf numFmtId="164" fontId="3" fillId="0" borderId="3" xfId="0" applyNumberFormat="1" applyFont="1" applyFill="1" applyBorder="1"/>
    <xf numFmtId="164" fontId="5" fillId="0" borderId="5" xfId="0" applyNumberFormat="1" applyFont="1" applyFill="1" applyBorder="1"/>
    <xf numFmtId="164" fontId="38" fillId="0" borderId="3" xfId="0" applyNumberFormat="1" applyFont="1" applyFill="1" applyBorder="1"/>
    <xf numFmtId="164" fontId="6" fillId="0" borderId="3" xfId="0" applyNumberFormat="1" applyFont="1" applyFill="1" applyBorder="1"/>
    <xf numFmtId="164" fontId="5" fillId="0" borderId="7" xfId="0" applyNumberFormat="1" applyFont="1" applyFill="1" applyBorder="1"/>
    <xf numFmtId="164" fontId="8" fillId="0" borderId="5" xfId="0" applyNumberFormat="1" applyFont="1" applyFill="1" applyBorder="1"/>
    <xf numFmtId="164" fontId="8" fillId="0" borderId="7" xfId="0" applyNumberFormat="1" applyFont="1" applyFill="1" applyBorder="1" applyAlignment="1"/>
    <xf numFmtId="1" fontId="8" fillId="0" borderId="6" xfId="0" applyNumberFormat="1" applyFont="1" applyFill="1" applyBorder="1" applyAlignment="1"/>
    <xf numFmtId="1" fontId="8" fillId="0" borderId="3" xfId="0" applyNumberFormat="1" applyFont="1" applyFill="1" applyBorder="1"/>
    <xf numFmtId="1" fontId="8" fillId="0" borderId="3" xfId="0" applyNumberFormat="1" applyFont="1" applyFill="1" applyBorder="1" applyAlignment="1"/>
    <xf numFmtId="1" fontId="8" fillId="4" borderId="3" xfId="0" applyNumberFormat="1" applyFont="1" applyFill="1" applyBorder="1"/>
    <xf numFmtId="1" fontId="5" fillId="0" borderId="3" xfId="0" applyNumberFormat="1" applyFont="1" applyFill="1" applyBorder="1" applyAlignment="1"/>
    <xf numFmtId="1" fontId="5" fillId="0" borderId="3" xfId="0" applyNumberFormat="1" applyFont="1" applyFill="1" applyBorder="1"/>
    <xf numFmtId="1" fontId="3" fillId="0" borderId="3" xfId="0" applyNumberFormat="1" applyFont="1" applyFill="1" applyBorder="1"/>
    <xf numFmtId="1" fontId="5" fillId="0" borderId="5" xfId="0" applyNumberFormat="1" applyFont="1" applyFill="1" applyBorder="1"/>
    <xf numFmtId="1" fontId="38" fillId="0" borderId="3" xfId="0" applyNumberFormat="1" applyFont="1" applyFill="1" applyBorder="1"/>
    <xf numFmtId="1" fontId="8" fillId="0" borderId="5" xfId="0" applyNumberFormat="1" applyFont="1" applyFill="1" applyBorder="1"/>
    <xf numFmtId="1" fontId="5" fillId="0" borderId="3" xfId="0" applyNumberFormat="1" applyFont="1" applyBorder="1"/>
    <xf numFmtId="1" fontId="6" fillId="0" borderId="3" xfId="0" applyNumberFormat="1" applyFont="1" applyFill="1" applyBorder="1"/>
    <xf numFmtId="1" fontId="8" fillId="0" borderId="3" xfId="0" applyNumberFormat="1" applyFont="1" applyBorder="1"/>
    <xf numFmtId="165" fontId="5" fillId="0" borderId="5" xfId="0" applyNumberFormat="1" applyFont="1" applyFill="1" applyBorder="1" applyAlignment="1" applyProtection="1">
      <alignment horizontal="right"/>
      <protection locked="0"/>
    </xf>
    <xf numFmtId="165" fontId="5" fillId="0" borderId="3" xfId="0" applyNumberFormat="1" applyFont="1" applyFill="1" applyBorder="1" applyAlignment="1" applyProtection="1">
      <alignment horizontal="right"/>
      <protection locked="0"/>
    </xf>
    <xf numFmtId="165" fontId="8" fillId="4" borderId="5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/>
    <xf numFmtId="1" fontId="8" fillId="4" borderId="6" xfId="0" applyNumberFormat="1" applyFont="1" applyFill="1" applyBorder="1"/>
    <xf numFmtId="1" fontId="38" fillId="2" borderId="3" xfId="0" applyNumberFormat="1" applyFont="1" applyFill="1" applyBorder="1"/>
    <xf numFmtId="165" fontId="38" fillId="0" borderId="3" xfId="0" applyNumberFormat="1" applyFont="1" applyFill="1" applyBorder="1"/>
    <xf numFmtId="165" fontId="6" fillId="0" borderId="3" xfId="0" applyNumberFormat="1" applyFont="1" applyFill="1" applyBorder="1"/>
    <xf numFmtId="165" fontId="5" fillId="0" borderId="7" xfId="0" applyNumberFormat="1" applyFont="1" applyFill="1" applyBorder="1"/>
    <xf numFmtId="165" fontId="8" fillId="0" borderId="5" xfId="0" applyNumberFormat="1" applyFont="1" applyFill="1" applyBorder="1"/>
    <xf numFmtId="165" fontId="8" fillId="4" borderId="6" xfId="0" applyNumberFormat="1" applyFont="1" applyFill="1" applyBorder="1"/>
    <xf numFmtId="1" fontId="8" fillId="4" borderId="3" xfId="0" applyNumberFormat="1" applyFont="1" applyFill="1" applyBorder="1" applyAlignment="1" applyProtection="1">
      <alignment horizontal="right"/>
      <protection locked="0"/>
    </xf>
    <xf numFmtId="1" fontId="8" fillId="4" borderId="6" xfId="0" applyNumberFormat="1" applyFont="1" applyFill="1" applyBorder="1" applyAlignment="1"/>
    <xf numFmtId="1" fontId="5" fillId="4" borderId="6" xfId="0" applyNumberFormat="1" applyFont="1" applyFill="1" applyBorder="1" applyAlignment="1"/>
    <xf numFmtId="0" fontId="8" fillId="0" borderId="7" xfId="0" applyFont="1" applyFill="1" applyBorder="1" applyAlignment="1">
      <alignment horizontal="center"/>
    </xf>
    <xf numFmtId="3" fontId="5" fillId="0" borderId="7" xfId="0" applyNumberFormat="1" applyFont="1" applyFill="1" applyBorder="1" applyAlignment="1" applyProtection="1">
      <alignment horizontal="right"/>
      <protection locked="0"/>
    </xf>
    <xf numFmtId="3" fontId="5" fillId="0" borderId="6" xfId="0" applyNumberFormat="1" applyFont="1" applyFill="1" applyBorder="1" applyAlignment="1" applyProtection="1">
      <alignment horizontal="right"/>
      <protection locked="0"/>
    </xf>
    <xf numFmtId="14" fontId="8" fillId="0" borderId="0" xfId="2" applyNumberFormat="1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center"/>
    </xf>
    <xf numFmtId="14" fontId="4" fillId="0" borderId="15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14" fontId="4" fillId="0" borderId="11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3" applyNumberFormat="1" applyFont="1" applyFill="1" applyBorder="1" applyAlignment="1">
      <alignment horizontal="center"/>
    </xf>
    <xf numFmtId="0" fontId="5" fillId="0" borderId="9" xfId="3" applyNumberFormat="1" applyFont="1" applyFill="1" applyBorder="1" applyAlignment="1">
      <alignment horizontal="center"/>
    </xf>
    <xf numFmtId="0" fontId="5" fillId="0" borderId="15" xfId="3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1" xfId="3" applyNumberFormat="1" applyFont="1" applyFill="1" applyBorder="1" applyAlignment="1">
      <alignment horizontal="center"/>
    </xf>
    <xf numFmtId="0" fontId="5" fillId="0" borderId="2" xfId="3" applyNumberFormat="1" applyFont="1" applyFill="1" applyBorder="1" applyAlignment="1">
      <alignment horizontal="center"/>
    </xf>
    <xf numFmtId="0" fontId="5" fillId="0" borderId="13" xfId="3" applyNumberFormat="1" applyFont="1" applyFill="1" applyBorder="1" applyAlignment="1">
      <alignment horizontal="center"/>
    </xf>
  </cellXfs>
  <cellStyles count="6">
    <cellStyle name="Hyperkobling" xfId="1" builtinId="8"/>
    <cellStyle name="Normal" xfId="0" builtinId="0"/>
    <cellStyle name="Normal 2" xfId="2"/>
    <cellStyle name="Normal_Forslag" xfId="3"/>
    <cellStyle name="Tusenskille" xfId="4" builtinId="3"/>
    <cellStyle name="Tusenskille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style val="3"/>
  <c:chart>
    <c:plotArea>
      <c:layout>
        <c:manualLayout>
          <c:layoutTarget val="inner"/>
          <c:xMode val="edge"/>
          <c:yMode val="edge"/>
          <c:x val="0.16783817685439995"/>
          <c:y val="9.8477480734070047E-2"/>
          <c:w val="0.74903048765490665"/>
          <c:h val="0.65437502946862525"/>
        </c:manualLayout>
      </c:layout>
      <c:barChart>
        <c:barDir val="col"/>
        <c:grouping val="clustered"/>
        <c:ser>
          <c:idx val="0"/>
          <c:order val="0"/>
          <c:tx>
            <c:strRef>
              <c:f>Figurer!$M$8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Figurer!$L$9:$L$29</c:f>
              <c:strCache>
                <c:ptCount val="21"/>
                <c:pt idx="0">
                  <c:v>ACE</c:v>
                </c:pt>
                <c:pt idx="1">
                  <c:v>Danica Pensjon</c:v>
                </c:pt>
                <c:pt idx="2">
                  <c:v>DNB Liv</c:v>
                </c:pt>
                <c:pt idx="3">
                  <c:v>Eika Forsikring</c:v>
                </c:pt>
                <c:pt idx="4">
                  <c:v>Frende Livsfors</c:v>
                </c:pt>
                <c:pt idx="5">
                  <c:v>Frende Skade</c:v>
                </c:pt>
                <c:pt idx="6">
                  <c:v>Gjensidige Fors</c:v>
                </c:pt>
                <c:pt idx="7">
                  <c:v>Gjensidige Pensj</c:v>
                </c:pt>
                <c:pt idx="8">
                  <c:v>Handelsb Liv</c:v>
                </c:pt>
                <c:pt idx="9">
                  <c:v>If Skadefors</c:v>
                </c:pt>
                <c:pt idx="10">
                  <c:v>KLP</c:v>
                </c:pt>
                <c:pt idx="11">
                  <c:v>KLP Bedriftsp</c:v>
                </c:pt>
                <c:pt idx="12">
                  <c:v>KLP Skadef</c:v>
                </c:pt>
                <c:pt idx="13">
                  <c:v>Landbruksfors.</c:v>
                </c:pt>
                <c:pt idx="14">
                  <c:v>NEMI</c:v>
                </c:pt>
                <c:pt idx="15">
                  <c:v>Nordea Liv</c:v>
                </c:pt>
                <c:pt idx="16">
                  <c:v>OPF</c:v>
                </c:pt>
                <c:pt idx="17">
                  <c:v>SpareBank 1</c:v>
                </c:pt>
                <c:pt idx="18">
                  <c:v>Storebrand </c:v>
                </c:pt>
                <c:pt idx="19">
                  <c:v>Telenor Fors</c:v>
                </c:pt>
                <c:pt idx="20">
                  <c:v>Tryg Fors</c:v>
                </c:pt>
              </c:strCache>
            </c:strRef>
          </c:cat>
          <c:val>
            <c:numRef>
              <c:f>Figurer!$M$9:$M$29</c:f>
              <c:numCache>
                <c:formatCode>#,##0</c:formatCode>
                <c:ptCount val="21"/>
                <c:pt idx="0">
                  <c:v>117183.94906</c:v>
                </c:pt>
                <c:pt idx="1">
                  <c:v>360420.33899999998</c:v>
                </c:pt>
                <c:pt idx="2">
                  <c:v>14620644</c:v>
                </c:pt>
                <c:pt idx="3">
                  <c:v>187363</c:v>
                </c:pt>
                <c:pt idx="4">
                  <c:v>367901</c:v>
                </c:pt>
                <c:pt idx="5">
                  <c:v>3474</c:v>
                </c:pt>
                <c:pt idx="6">
                  <c:v>1529370</c:v>
                </c:pt>
                <c:pt idx="7">
                  <c:v>399732.97100000002</c:v>
                </c:pt>
                <c:pt idx="8">
                  <c:v>34956</c:v>
                </c:pt>
                <c:pt idx="9">
                  <c:v>370746.99817000004</c:v>
                </c:pt>
                <c:pt idx="10">
                  <c:v>32144659.606079999</c:v>
                </c:pt>
                <c:pt idx="11">
                  <c:v>99624</c:v>
                </c:pt>
                <c:pt idx="12">
                  <c:v>0</c:v>
                </c:pt>
                <c:pt idx="13">
                  <c:v>30845</c:v>
                </c:pt>
                <c:pt idx="14">
                  <c:v>4717</c:v>
                </c:pt>
                <c:pt idx="15">
                  <c:v>2766992</c:v>
                </c:pt>
                <c:pt idx="16">
                  <c:v>4288471</c:v>
                </c:pt>
                <c:pt idx="17">
                  <c:v>2278499.5252800002</c:v>
                </c:pt>
                <c:pt idx="18">
                  <c:v>9429042.2034599986</c:v>
                </c:pt>
                <c:pt idx="19">
                  <c:v>23184</c:v>
                </c:pt>
                <c:pt idx="20">
                  <c:v>545559.61028999998</c:v>
                </c:pt>
              </c:numCache>
            </c:numRef>
          </c:val>
        </c:ser>
        <c:ser>
          <c:idx val="1"/>
          <c:order val="1"/>
          <c:tx>
            <c:strRef>
              <c:f>Figurer!$N$8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Figurer!$L$9:$L$29</c:f>
              <c:strCache>
                <c:ptCount val="21"/>
                <c:pt idx="0">
                  <c:v>ACE</c:v>
                </c:pt>
                <c:pt idx="1">
                  <c:v>Danica Pensjon</c:v>
                </c:pt>
                <c:pt idx="2">
                  <c:v>DNB Liv</c:v>
                </c:pt>
                <c:pt idx="3">
                  <c:v>Eika Forsikring</c:v>
                </c:pt>
                <c:pt idx="4">
                  <c:v>Frende Livsfors</c:v>
                </c:pt>
                <c:pt idx="5">
                  <c:v>Frende Skade</c:v>
                </c:pt>
                <c:pt idx="6">
                  <c:v>Gjensidige Fors</c:v>
                </c:pt>
                <c:pt idx="7">
                  <c:v>Gjensidige Pensj</c:v>
                </c:pt>
                <c:pt idx="8">
                  <c:v>Handelsb Liv</c:v>
                </c:pt>
                <c:pt idx="9">
                  <c:v>If Skadefors</c:v>
                </c:pt>
                <c:pt idx="10">
                  <c:v>KLP</c:v>
                </c:pt>
                <c:pt idx="11">
                  <c:v>KLP Bedriftsp</c:v>
                </c:pt>
                <c:pt idx="12">
                  <c:v>KLP Skadef</c:v>
                </c:pt>
                <c:pt idx="13">
                  <c:v>Landbruksfors.</c:v>
                </c:pt>
                <c:pt idx="14">
                  <c:v>NEMI</c:v>
                </c:pt>
                <c:pt idx="15">
                  <c:v>Nordea Liv</c:v>
                </c:pt>
                <c:pt idx="16">
                  <c:v>OPF</c:v>
                </c:pt>
                <c:pt idx="17">
                  <c:v>SpareBank 1</c:v>
                </c:pt>
                <c:pt idx="18">
                  <c:v>Storebrand </c:v>
                </c:pt>
                <c:pt idx="19">
                  <c:v>Telenor Fors</c:v>
                </c:pt>
                <c:pt idx="20">
                  <c:v>Tryg Fors</c:v>
                </c:pt>
              </c:strCache>
            </c:strRef>
          </c:cat>
          <c:val>
            <c:numRef>
              <c:f>Figurer!$N$9:$N$29</c:f>
              <c:numCache>
                <c:formatCode>#,##0</c:formatCode>
                <c:ptCount val="21"/>
                <c:pt idx="0">
                  <c:v>107796.07081</c:v>
                </c:pt>
                <c:pt idx="1">
                  <c:v>380538.26800000004</c:v>
                </c:pt>
                <c:pt idx="2">
                  <c:v>11032332</c:v>
                </c:pt>
                <c:pt idx="3">
                  <c:v>222483</c:v>
                </c:pt>
                <c:pt idx="4">
                  <c:v>422198</c:v>
                </c:pt>
                <c:pt idx="5">
                  <c:v>3484</c:v>
                </c:pt>
                <c:pt idx="6">
                  <c:v>1534905</c:v>
                </c:pt>
                <c:pt idx="7">
                  <c:v>442159</c:v>
                </c:pt>
                <c:pt idx="8">
                  <c:v>40133</c:v>
                </c:pt>
                <c:pt idx="9">
                  <c:v>390668.43200000003</c:v>
                </c:pt>
                <c:pt idx="10">
                  <c:v>29434379.388160001</c:v>
                </c:pt>
                <c:pt idx="11">
                  <c:v>123611</c:v>
                </c:pt>
                <c:pt idx="12">
                  <c:v>115950</c:v>
                </c:pt>
                <c:pt idx="13">
                  <c:v>39880</c:v>
                </c:pt>
                <c:pt idx="14">
                  <c:v>2346</c:v>
                </c:pt>
                <c:pt idx="15">
                  <c:v>2657396.2051484552</c:v>
                </c:pt>
                <c:pt idx="16">
                  <c:v>4084610</c:v>
                </c:pt>
                <c:pt idx="17">
                  <c:v>2449137.9735400002</c:v>
                </c:pt>
                <c:pt idx="18">
                  <c:v>7918141.5200000005</c:v>
                </c:pt>
                <c:pt idx="19">
                  <c:v>24710</c:v>
                </c:pt>
                <c:pt idx="20">
                  <c:v>555281.85226000007</c:v>
                </c:pt>
              </c:numCache>
            </c:numRef>
          </c:val>
        </c:ser>
        <c:axId val="79408512"/>
        <c:axId val="81378304"/>
      </c:barChart>
      <c:catAx>
        <c:axId val="7940851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1378304"/>
        <c:crosses val="autoZero"/>
        <c:auto val="1"/>
        <c:lblAlgn val="ctr"/>
        <c:lblOffset val="100"/>
        <c:tickLblSkip val="1"/>
        <c:tickMarkSkip val="1"/>
      </c:catAx>
      <c:valAx>
        <c:axId val="813783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i 1000 kr</a:t>
                </a:r>
              </a:p>
            </c:rich>
          </c:tx>
          <c:layout>
            <c:manualLayout>
              <c:xMode val="edge"/>
              <c:yMode val="edge"/>
              <c:x val="6.9444532284870034E-3"/>
              <c:y val="0.35171127561150661"/>
            </c:manualLayout>
          </c:layout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9408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321900023541236"/>
          <c:y val="0.94486784960263159"/>
          <c:w val="0.23567066164922137"/>
          <c:h val="4.5627380409784077E-2"/>
        </c:manualLayout>
      </c:layout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style val="3"/>
  <c:chart>
    <c:plotArea>
      <c:layout>
        <c:manualLayout>
          <c:layoutTarget val="inner"/>
          <c:xMode val="edge"/>
          <c:yMode val="edge"/>
          <c:x val="0.16251673360107094"/>
          <c:y val="0.10754107221745809"/>
          <c:w val="0.77619271486646502"/>
          <c:h val="0.61573077622722905"/>
        </c:manualLayout>
      </c:layout>
      <c:barChart>
        <c:barDir val="col"/>
        <c:grouping val="clustered"/>
        <c:ser>
          <c:idx val="0"/>
          <c:order val="0"/>
          <c:tx>
            <c:strRef>
              <c:f>Figurer!$M$35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Figurer!$L$36:$L$46</c:f>
              <c:strCache>
                <c:ptCount val="11"/>
                <c:pt idx="0">
                  <c:v>Danica Pensjon</c:v>
                </c:pt>
                <c:pt idx="1">
                  <c:v>DNB Liv</c:v>
                </c:pt>
                <c:pt idx="2">
                  <c:v>Frende Livsfors</c:v>
                </c:pt>
                <c:pt idx="3">
                  <c:v>Gjensidige Pensj</c:v>
                </c:pt>
                <c:pt idx="4">
                  <c:v>KLP</c:v>
                </c:pt>
                <c:pt idx="5">
                  <c:v>KLP Bedriftsp</c:v>
                </c:pt>
                <c:pt idx="6">
                  <c:v>Nordea Liv</c:v>
                </c:pt>
                <c:pt idx="7">
                  <c:v>SHB Liv</c:v>
                </c:pt>
                <c:pt idx="8">
                  <c:v>Silver</c:v>
                </c:pt>
                <c:pt idx="9">
                  <c:v>SpareBank 1</c:v>
                </c:pt>
                <c:pt idx="10">
                  <c:v>Storebrand</c:v>
                </c:pt>
              </c:strCache>
            </c:strRef>
          </c:cat>
          <c:val>
            <c:numRef>
              <c:f>Figurer!$M$36:$M$46</c:f>
              <c:numCache>
                <c:formatCode>#,##0</c:formatCode>
                <c:ptCount val="11"/>
                <c:pt idx="0">
                  <c:v>1097349.6740000001</c:v>
                </c:pt>
                <c:pt idx="1">
                  <c:v>5361212</c:v>
                </c:pt>
                <c:pt idx="2">
                  <c:v>262080</c:v>
                </c:pt>
                <c:pt idx="3">
                  <c:v>1486777.2310000001</c:v>
                </c:pt>
                <c:pt idx="4">
                  <c:v>138007.87</c:v>
                </c:pt>
                <c:pt idx="5">
                  <c:v>161211</c:v>
                </c:pt>
                <c:pt idx="6">
                  <c:v>6697963</c:v>
                </c:pt>
                <c:pt idx="7">
                  <c:v>119599</c:v>
                </c:pt>
                <c:pt idx="8">
                  <c:v>5.9</c:v>
                </c:pt>
                <c:pt idx="9">
                  <c:v>1500599.17141</c:v>
                </c:pt>
                <c:pt idx="10">
                  <c:v>5727695.6385000004</c:v>
                </c:pt>
              </c:numCache>
            </c:numRef>
          </c:val>
        </c:ser>
        <c:ser>
          <c:idx val="1"/>
          <c:order val="1"/>
          <c:tx>
            <c:strRef>
              <c:f>Figurer!$N$35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Figurer!$L$36:$L$46</c:f>
              <c:strCache>
                <c:ptCount val="11"/>
                <c:pt idx="0">
                  <c:v>Danica Pensjon</c:v>
                </c:pt>
                <c:pt idx="1">
                  <c:v>DNB Liv</c:v>
                </c:pt>
                <c:pt idx="2">
                  <c:v>Frende Livsfors</c:v>
                </c:pt>
                <c:pt idx="3">
                  <c:v>Gjensidige Pensj</c:v>
                </c:pt>
                <c:pt idx="4">
                  <c:v>KLP</c:v>
                </c:pt>
                <c:pt idx="5">
                  <c:v>KLP Bedriftsp</c:v>
                </c:pt>
                <c:pt idx="6">
                  <c:v>Nordea Liv</c:v>
                </c:pt>
                <c:pt idx="7">
                  <c:v>SHB Liv</c:v>
                </c:pt>
                <c:pt idx="8">
                  <c:v>Silver</c:v>
                </c:pt>
                <c:pt idx="9">
                  <c:v>SpareBank 1</c:v>
                </c:pt>
                <c:pt idx="10">
                  <c:v>Storebrand</c:v>
                </c:pt>
              </c:strCache>
            </c:strRef>
          </c:cat>
          <c:val>
            <c:numRef>
              <c:f>Figurer!$N$36:$N$46</c:f>
              <c:numCache>
                <c:formatCode>#,##0</c:formatCode>
                <c:ptCount val="11"/>
                <c:pt idx="0">
                  <c:v>1318736.672</c:v>
                </c:pt>
                <c:pt idx="1">
                  <c:v>6671259</c:v>
                </c:pt>
                <c:pt idx="2">
                  <c:v>288724</c:v>
                </c:pt>
                <c:pt idx="3">
                  <c:v>1703498</c:v>
                </c:pt>
                <c:pt idx="4">
                  <c:v>108686.046</c:v>
                </c:pt>
                <c:pt idx="5">
                  <c:v>212431</c:v>
                </c:pt>
                <c:pt idx="6">
                  <c:v>8718284.4820399992</c:v>
                </c:pt>
                <c:pt idx="7">
                  <c:v>155206</c:v>
                </c:pt>
                <c:pt idx="8">
                  <c:v>14.59357003</c:v>
                </c:pt>
                <c:pt idx="9">
                  <c:v>1662297.2335399999</c:v>
                </c:pt>
                <c:pt idx="10">
                  <c:v>7963561.2149999999</c:v>
                </c:pt>
              </c:numCache>
            </c:numRef>
          </c:val>
        </c:ser>
        <c:axId val="89737472"/>
        <c:axId val="104534016"/>
      </c:barChart>
      <c:catAx>
        <c:axId val="8973747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04534016"/>
        <c:crosses val="autoZero"/>
        <c:auto val="1"/>
        <c:lblAlgn val="ctr"/>
        <c:lblOffset val="100"/>
        <c:tickLblSkip val="1"/>
        <c:tickMarkSkip val="1"/>
      </c:catAx>
      <c:valAx>
        <c:axId val="1045340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i 1000 kr.</a:t>
                </a:r>
              </a:p>
            </c:rich>
          </c:tx>
          <c:layout>
            <c:manualLayout>
              <c:xMode val="edge"/>
              <c:yMode val="edge"/>
              <c:x val="6.9541508114698515E-3"/>
              <c:y val="0.33962311853875432"/>
            </c:manualLayout>
          </c:layout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9737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749475592659351"/>
          <c:y val="0.93710900423161392"/>
          <c:w val="0.23943149676571648"/>
          <c:h val="5.0314424982591976E-2"/>
        </c:manualLayout>
      </c:layout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style val="3"/>
  <c:chart>
    <c:plotArea>
      <c:layout>
        <c:manualLayout>
          <c:layoutTarget val="inner"/>
          <c:xMode val="edge"/>
          <c:yMode val="edge"/>
          <c:x val="0.1761776788770969"/>
          <c:y val="7.3791293329713542E-2"/>
          <c:w val="0.74592448362433372"/>
          <c:h val="0.64341784777617295"/>
        </c:manualLayout>
      </c:layout>
      <c:barChart>
        <c:barDir val="col"/>
        <c:grouping val="clustered"/>
        <c:ser>
          <c:idx val="0"/>
          <c:order val="0"/>
          <c:tx>
            <c:strRef>
              <c:f>Figurer!$M$59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Figurer!$L$60:$L$77</c:f>
              <c:strCache>
                <c:ptCount val="18"/>
                <c:pt idx="0">
                  <c:v>ACE</c:v>
                </c:pt>
                <c:pt idx="1">
                  <c:v>Danica Pensjon</c:v>
                </c:pt>
                <c:pt idx="2">
                  <c:v>DNB Liv</c:v>
                </c:pt>
                <c:pt idx="3">
                  <c:v>Eika Forsikring</c:v>
                </c:pt>
                <c:pt idx="4">
                  <c:v>Frende Livsfors</c:v>
                </c:pt>
                <c:pt idx="5">
                  <c:v>Gjensidige Fors</c:v>
                </c:pt>
                <c:pt idx="6">
                  <c:v>Gjensidige Pensj</c:v>
                </c:pt>
                <c:pt idx="7">
                  <c:v>Handelsb Liv</c:v>
                </c:pt>
                <c:pt idx="8">
                  <c:v>If Skadefors</c:v>
                </c:pt>
                <c:pt idx="9">
                  <c:v>KLP</c:v>
                </c:pt>
                <c:pt idx="10">
                  <c:v>KLP Bedriftsp</c:v>
                </c:pt>
                <c:pt idx="11">
                  <c:v>KLP Skadef</c:v>
                </c:pt>
                <c:pt idx="12">
                  <c:v>Landbruksfors.</c:v>
                </c:pt>
                <c:pt idx="13">
                  <c:v>NEMI</c:v>
                </c:pt>
                <c:pt idx="14">
                  <c:v>Nordea Liv</c:v>
                </c:pt>
                <c:pt idx="15">
                  <c:v>SpareBank 1</c:v>
                </c:pt>
                <c:pt idx="16">
                  <c:v>Storebrand </c:v>
                </c:pt>
                <c:pt idx="17">
                  <c:v>Tryg Fors</c:v>
                </c:pt>
              </c:strCache>
            </c:strRef>
          </c:cat>
          <c:val>
            <c:numRef>
              <c:f>Figurer!$M$60:$M$77</c:f>
              <c:numCache>
                <c:formatCode>#,##0</c:formatCode>
                <c:ptCount val="18"/>
                <c:pt idx="0">
                  <c:v>32256.00604</c:v>
                </c:pt>
                <c:pt idx="1">
                  <c:v>28834.787775839999</c:v>
                </c:pt>
                <c:pt idx="2">
                  <c:v>3173243</c:v>
                </c:pt>
                <c:pt idx="3">
                  <c:v>30082</c:v>
                </c:pt>
                <c:pt idx="4">
                  <c:v>29548</c:v>
                </c:pt>
                <c:pt idx="5">
                  <c:v>59578</c:v>
                </c:pt>
                <c:pt idx="6">
                  <c:v>78359.327000000005</c:v>
                </c:pt>
                <c:pt idx="7">
                  <c:v>2999</c:v>
                </c:pt>
                <c:pt idx="8">
                  <c:v>33375.982000000004</c:v>
                </c:pt>
                <c:pt idx="9">
                  <c:v>19592</c:v>
                </c:pt>
                <c:pt idx="10">
                  <c:v>1672</c:v>
                </c:pt>
                <c:pt idx="11">
                  <c:v>0</c:v>
                </c:pt>
                <c:pt idx="12">
                  <c:v>2331</c:v>
                </c:pt>
                <c:pt idx="13">
                  <c:v>0</c:v>
                </c:pt>
                <c:pt idx="14">
                  <c:v>76501</c:v>
                </c:pt>
                <c:pt idx="15">
                  <c:v>131640.16699999999</c:v>
                </c:pt>
                <c:pt idx="16">
                  <c:v>104057.495</c:v>
                </c:pt>
                <c:pt idx="17">
                  <c:v>8832.7999999999993</c:v>
                </c:pt>
              </c:numCache>
            </c:numRef>
          </c:val>
        </c:ser>
        <c:ser>
          <c:idx val="1"/>
          <c:order val="1"/>
          <c:tx>
            <c:strRef>
              <c:f>Figurer!$N$59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Figurer!$L$60:$L$77</c:f>
              <c:strCache>
                <c:ptCount val="18"/>
                <c:pt idx="0">
                  <c:v>ACE</c:v>
                </c:pt>
                <c:pt idx="1">
                  <c:v>Danica Pensjon</c:v>
                </c:pt>
                <c:pt idx="2">
                  <c:v>DNB Liv</c:v>
                </c:pt>
                <c:pt idx="3">
                  <c:v>Eika Forsikring</c:v>
                </c:pt>
                <c:pt idx="4">
                  <c:v>Frende Livsfors</c:v>
                </c:pt>
                <c:pt idx="5">
                  <c:v>Gjensidige Fors</c:v>
                </c:pt>
                <c:pt idx="6">
                  <c:v>Gjensidige Pensj</c:v>
                </c:pt>
                <c:pt idx="7">
                  <c:v>Handelsb Liv</c:v>
                </c:pt>
                <c:pt idx="8">
                  <c:v>If Skadefors</c:v>
                </c:pt>
                <c:pt idx="9">
                  <c:v>KLP</c:v>
                </c:pt>
                <c:pt idx="10">
                  <c:v>KLP Bedriftsp</c:v>
                </c:pt>
                <c:pt idx="11">
                  <c:v>KLP Skadef</c:v>
                </c:pt>
                <c:pt idx="12">
                  <c:v>Landbruksfors.</c:v>
                </c:pt>
                <c:pt idx="13">
                  <c:v>NEMI</c:v>
                </c:pt>
                <c:pt idx="14">
                  <c:v>Nordea Liv</c:v>
                </c:pt>
                <c:pt idx="15">
                  <c:v>SpareBank 1</c:v>
                </c:pt>
                <c:pt idx="16">
                  <c:v>Storebrand </c:v>
                </c:pt>
                <c:pt idx="17">
                  <c:v>Tryg Fors</c:v>
                </c:pt>
              </c:strCache>
            </c:strRef>
          </c:cat>
          <c:val>
            <c:numRef>
              <c:f>Figurer!$N$60:$N$77</c:f>
              <c:numCache>
                <c:formatCode>#,##0</c:formatCode>
                <c:ptCount val="18"/>
                <c:pt idx="0">
                  <c:v>4749.2426599999999</c:v>
                </c:pt>
                <c:pt idx="1">
                  <c:v>21906.855</c:v>
                </c:pt>
                <c:pt idx="2">
                  <c:v>2098027</c:v>
                </c:pt>
                <c:pt idx="3">
                  <c:v>34634</c:v>
                </c:pt>
                <c:pt idx="4">
                  <c:v>10344</c:v>
                </c:pt>
                <c:pt idx="5">
                  <c:v>55314</c:v>
                </c:pt>
                <c:pt idx="6">
                  <c:v>72471</c:v>
                </c:pt>
                <c:pt idx="7">
                  <c:v>2739</c:v>
                </c:pt>
                <c:pt idx="8">
                  <c:v>30210.170999999998</c:v>
                </c:pt>
                <c:pt idx="9">
                  <c:v>6252.7</c:v>
                </c:pt>
                <c:pt idx="10">
                  <c:v>0</c:v>
                </c:pt>
                <c:pt idx="11">
                  <c:v>6485</c:v>
                </c:pt>
                <c:pt idx="12">
                  <c:v>2270</c:v>
                </c:pt>
                <c:pt idx="13">
                  <c:v>0</c:v>
                </c:pt>
                <c:pt idx="14">
                  <c:v>83372.505000000005</c:v>
                </c:pt>
                <c:pt idx="15">
                  <c:v>162186.32499999998</c:v>
                </c:pt>
                <c:pt idx="16">
                  <c:v>128440.82500000001</c:v>
                </c:pt>
                <c:pt idx="17">
                  <c:v>11707.462000000001</c:v>
                </c:pt>
              </c:numCache>
            </c:numRef>
          </c:val>
        </c:ser>
        <c:axId val="119161216"/>
        <c:axId val="119162752"/>
      </c:barChart>
      <c:catAx>
        <c:axId val="11916121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19162752"/>
        <c:crosses val="autoZero"/>
        <c:auto val="1"/>
        <c:lblAlgn val="ctr"/>
        <c:lblOffset val="100"/>
        <c:tickLblSkip val="1"/>
        <c:tickMarkSkip val="1"/>
      </c:catAx>
      <c:valAx>
        <c:axId val="1191627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i 1000 kr.</a:t>
                </a:r>
              </a:p>
            </c:rich>
          </c:tx>
          <c:layout>
            <c:manualLayout>
              <c:xMode val="edge"/>
              <c:yMode val="edge"/>
              <c:x val="2.1739130434782612E-2"/>
              <c:y val="0.36190552245877983"/>
            </c:manualLayout>
          </c:layout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19161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914883601506331"/>
          <c:y val="0.93904947479942624"/>
          <c:w val="0.21422115713796758"/>
          <c:h val="4.5714437825089847E-2"/>
        </c:manualLayout>
      </c:layout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style val="3"/>
  <c:chart>
    <c:plotArea>
      <c:layout>
        <c:manualLayout>
          <c:layoutTarget val="inner"/>
          <c:xMode val="edge"/>
          <c:yMode val="edge"/>
          <c:x val="0.18161246148579369"/>
          <c:y val="9.0278635170603708E-2"/>
          <c:w val="0.75181216478374957"/>
          <c:h val="0.63124178477690251"/>
        </c:manualLayout>
      </c:layout>
      <c:barChart>
        <c:barDir val="col"/>
        <c:grouping val="clustered"/>
        <c:ser>
          <c:idx val="0"/>
          <c:order val="0"/>
          <c:tx>
            <c:strRef>
              <c:f>Figurer!$M$87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Figurer!$L$88:$L$96</c:f>
              <c:strCache>
                <c:ptCount val="9"/>
                <c:pt idx="0">
                  <c:v>Danica Pensjon</c:v>
                </c:pt>
                <c:pt idx="1">
                  <c:v>DNB Liv</c:v>
                </c:pt>
                <c:pt idx="2">
                  <c:v>Frende Livsfors</c:v>
                </c:pt>
                <c:pt idx="3">
                  <c:v>Gjensidige Pensj</c:v>
                </c:pt>
                <c:pt idx="4">
                  <c:v>KLP Bedriftsp</c:v>
                </c:pt>
                <c:pt idx="5">
                  <c:v>Nordea Liv</c:v>
                </c:pt>
                <c:pt idx="6">
                  <c:v>SHB Liv</c:v>
                </c:pt>
                <c:pt idx="7">
                  <c:v>SpareBank 1</c:v>
                </c:pt>
                <c:pt idx="8">
                  <c:v>Storebrand</c:v>
                </c:pt>
              </c:strCache>
            </c:strRef>
          </c:cat>
          <c:val>
            <c:numRef>
              <c:f>Figurer!$M$88:$M$96</c:f>
              <c:numCache>
                <c:formatCode>#,##0</c:formatCode>
                <c:ptCount val="9"/>
                <c:pt idx="0">
                  <c:v>198038.33909000002</c:v>
                </c:pt>
                <c:pt idx="1">
                  <c:v>527290</c:v>
                </c:pt>
                <c:pt idx="2">
                  <c:v>15301</c:v>
                </c:pt>
                <c:pt idx="3">
                  <c:v>111089.645</c:v>
                </c:pt>
                <c:pt idx="4">
                  <c:v>44818</c:v>
                </c:pt>
                <c:pt idx="5">
                  <c:v>3915515</c:v>
                </c:pt>
                <c:pt idx="6">
                  <c:v>90007</c:v>
                </c:pt>
                <c:pt idx="7">
                  <c:v>165677.65068000002</c:v>
                </c:pt>
                <c:pt idx="8">
                  <c:v>369290.25400999998</c:v>
                </c:pt>
              </c:numCache>
            </c:numRef>
          </c:val>
        </c:ser>
        <c:ser>
          <c:idx val="1"/>
          <c:order val="1"/>
          <c:tx>
            <c:strRef>
              <c:f>Figurer!$N$87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Figurer!$L$88:$L$96</c:f>
              <c:strCache>
                <c:ptCount val="9"/>
                <c:pt idx="0">
                  <c:v>Danica Pensjon</c:v>
                </c:pt>
                <c:pt idx="1">
                  <c:v>DNB Liv</c:v>
                </c:pt>
                <c:pt idx="2">
                  <c:v>Frende Livsfors</c:v>
                </c:pt>
                <c:pt idx="3">
                  <c:v>Gjensidige Pensj</c:v>
                </c:pt>
                <c:pt idx="4">
                  <c:v>KLP Bedriftsp</c:v>
                </c:pt>
                <c:pt idx="5">
                  <c:v>Nordea Liv</c:v>
                </c:pt>
                <c:pt idx="6">
                  <c:v>SHB Liv</c:v>
                </c:pt>
                <c:pt idx="7">
                  <c:v>SpareBank 1</c:v>
                </c:pt>
                <c:pt idx="8">
                  <c:v>Storebrand</c:v>
                </c:pt>
              </c:strCache>
            </c:strRef>
          </c:cat>
          <c:val>
            <c:numRef>
              <c:f>Figurer!$N$88:$N$96</c:f>
              <c:numCache>
                <c:formatCode>#,##0</c:formatCode>
                <c:ptCount val="9"/>
                <c:pt idx="0">
                  <c:v>297843.3</c:v>
                </c:pt>
                <c:pt idx="1">
                  <c:v>646194.66399999999</c:v>
                </c:pt>
                <c:pt idx="2">
                  <c:v>44529</c:v>
                </c:pt>
                <c:pt idx="3">
                  <c:v>151008</c:v>
                </c:pt>
                <c:pt idx="4">
                  <c:v>62123</c:v>
                </c:pt>
                <c:pt idx="5">
                  <c:v>5489865.61161</c:v>
                </c:pt>
                <c:pt idx="6">
                  <c:v>91161</c:v>
                </c:pt>
                <c:pt idx="7">
                  <c:v>174692.01799999998</c:v>
                </c:pt>
                <c:pt idx="8">
                  <c:v>1538451.3119999999</c:v>
                </c:pt>
              </c:numCache>
            </c:numRef>
          </c:val>
        </c:ser>
        <c:axId val="161029504"/>
        <c:axId val="161055872"/>
      </c:barChart>
      <c:catAx>
        <c:axId val="16102950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61055872"/>
        <c:crosses val="autoZero"/>
        <c:auto val="1"/>
        <c:lblAlgn val="ctr"/>
        <c:lblOffset val="100"/>
        <c:tickLblSkip val="1"/>
        <c:tickMarkSkip val="1"/>
      </c:catAx>
      <c:valAx>
        <c:axId val="1610558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i 1000 kr.</a:t>
                </a:r>
              </a:p>
            </c:rich>
          </c:tx>
          <c:layout>
            <c:manualLayout>
              <c:xMode val="edge"/>
              <c:yMode val="edge"/>
              <c:x val="3.125E-2"/>
              <c:y val="0.33966306788971279"/>
            </c:manualLayout>
          </c:layout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61029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047129978318066"/>
          <c:y val="0.93460118516113322"/>
          <c:w val="0.20969217163072001"/>
          <c:h val="4.8523419108693962E-2"/>
        </c:manualLayout>
      </c:layout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style val="3"/>
  <c:chart>
    <c:plotArea>
      <c:layout>
        <c:manualLayout>
          <c:layoutTarget val="inner"/>
          <c:xMode val="edge"/>
          <c:yMode val="edge"/>
          <c:x val="0.19034622721340161"/>
          <c:y val="7.9682070044274814E-2"/>
          <c:w val="0.7295092006941819"/>
          <c:h val="0.62009389947752214"/>
        </c:manualLayout>
      </c:layout>
      <c:barChart>
        <c:barDir val="col"/>
        <c:grouping val="clustered"/>
        <c:ser>
          <c:idx val="0"/>
          <c:order val="0"/>
          <c:tx>
            <c:strRef>
              <c:f>Figurer!$M$110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Figurer!$L$111:$L$125</c:f>
              <c:strCache>
                <c:ptCount val="15"/>
                <c:pt idx="0">
                  <c:v>Danica Pensjon</c:v>
                </c:pt>
                <c:pt idx="1">
                  <c:v>DNB Liv</c:v>
                </c:pt>
                <c:pt idx="2">
                  <c:v>Eika Forsikring</c:v>
                </c:pt>
                <c:pt idx="3">
                  <c:v>Frende Livsfors</c:v>
                </c:pt>
                <c:pt idx="4">
                  <c:v>Gjensidige Fors</c:v>
                </c:pt>
                <c:pt idx="5">
                  <c:v>Gjensidige Pensj</c:v>
                </c:pt>
                <c:pt idx="6">
                  <c:v>Handelsb Liv</c:v>
                </c:pt>
                <c:pt idx="7">
                  <c:v>If Skadefors</c:v>
                </c:pt>
                <c:pt idx="8">
                  <c:v>KLP</c:v>
                </c:pt>
                <c:pt idx="9">
                  <c:v>KLP Bedriftsp</c:v>
                </c:pt>
                <c:pt idx="10">
                  <c:v>Nordea Liv</c:v>
                </c:pt>
                <c:pt idx="11">
                  <c:v>OPF</c:v>
                </c:pt>
                <c:pt idx="12">
                  <c:v>Silver</c:v>
                </c:pt>
                <c:pt idx="13">
                  <c:v>SpareBank 1</c:v>
                </c:pt>
                <c:pt idx="14">
                  <c:v>Storebrand </c:v>
                </c:pt>
              </c:strCache>
            </c:strRef>
          </c:cat>
          <c:val>
            <c:numRef>
              <c:f>Figurer!$M$111:$M$125</c:f>
              <c:numCache>
                <c:formatCode>#,##0</c:formatCode>
                <c:ptCount val="15"/>
                <c:pt idx="0">
                  <c:v>835085.99699999997</c:v>
                </c:pt>
                <c:pt idx="1">
                  <c:v>211201092</c:v>
                </c:pt>
                <c:pt idx="2">
                  <c:v>304508</c:v>
                </c:pt>
                <c:pt idx="3">
                  <c:v>451614.23600000003</c:v>
                </c:pt>
                <c:pt idx="4">
                  <c:v>1300272</c:v>
                </c:pt>
                <c:pt idx="5">
                  <c:v>4186194.9730000002</c:v>
                </c:pt>
                <c:pt idx="6">
                  <c:v>25863</c:v>
                </c:pt>
                <c:pt idx="7">
                  <c:v>162133.44</c:v>
                </c:pt>
                <c:pt idx="8">
                  <c:v>357104694.07209003</c:v>
                </c:pt>
                <c:pt idx="9">
                  <c:v>1254754</c:v>
                </c:pt>
                <c:pt idx="10">
                  <c:v>45189000</c:v>
                </c:pt>
                <c:pt idx="11">
                  <c:v>57875524</c:v>
                </c:pt>
                <c:pt idx="12">
                  <c:v>8444246.0427499991</c:v>
                </c:pt>
                <c:pt idx="13">
                  <c:v>16117636.38015</c:v>
                </c:pt>
                <c:pt idx="14">
                  <c:v>172892286.76091942</c:v>
                </c:pt>
              </c:numCache>
            </c:numRef>
          </c:val>
        </c:ser>
        <c:ser>
          <c:idx val="1"/>
          <c:order val="1"/>
          <c:tx>
            <c:strRef>
              <c:f>Figurer!$N$110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Figurer!$L$111:$L$125</c:f>
              <c:strCache>
                <c:ptCount val="15"/>
                <c:pt idx="0">
                  <c:v>Danica Pensjon</c:v>
                </c:pt>
                <c:pt idx="1">
                  <c:v>DNB Liv</c:v>
                </c:pt>
                <c:pt idx="2">
                  <c:v>Eika Forsikring</c:v>
                </c:pt>
                <c:pt idx="3">
                  <c:v>Frende Livsfors</c:v>
                </c:pt>
                <c:pt idx="4">
                  <c:v>Gjensidige Fors</c:v>
                </c:pt>
                <c:pt idx="5">
                  <c:v>Gjensidige Pensj</c:v>
                </c:pt>
                <c:pt idx="6">
                  <c:v>Handelsb Liv</c:v>
                </c:pt>
                <c:pt idx="7">
                  <c:v>If Skadefors</c:v>
                </c:pt>
                <c:pt idx="8">
                  <c:v>KLP</c:v>
                </c:pt>
                <c:pt idx="9">
                  <c:v>KLP Bedriftsp</c:v>
                </c:pt>
                <c:pt idx="10">
                  <c:v>Nordea Liv</c:v>
                </c:pt>
                <c:pt idx="11">
                  <c:v>OPF</c:v>
                </c:pt>
                <c:pt idx="12">
                  <c:v>Silver</c:v>
                </c:pt>
                <c:pt idx="13">
                  <c:v>SpareBank 1</c:v>
                </c:pt>
                <c:pt idx="14">
                  <c:v>Storebrand </c:v>
                </c:pt>
              </c:strCache>
            </c:strRef>
          </c:cat>
          <c:val>
            <c:numRef>
              <c:f>Figurer!$N$111:$N$125</c:f>
              <c:numCache>
                <c:formatCode>#,##0</c:formatCode>
                <c:ptCount val="15"/>
                <c:pt idx="0">
                  <c:v>893959.11699999997</c:v>
                </c:pt>
                <c:pt idx="1">
                  <c:v>204051672</c:v>
                </c:pt>
                <c:pt idx="2">
                  <c:v>377974</c:v>
                </c:pt>
                <c:pt idx="3">
                  <c:v>585097</c:v>
                </c:pt>
                <c:pt idx="4">
                  <c:v>1246980</c:v>
                </c:pt>
                <c:pt idx="5">
                  <c:v>4877540</c:v>
                </c:pt>
                <c:pt idx="6">
                  <c:v>29117</c:v>
                </c:pt>
                <c:pt idx="7">
                  <c:v>311920</c:v>
                </c:pt>
                <c:pt idx="8">
                  <c:v>388913820.93596995</c:v>
                </c:pt>
                <c:pt idx="9">
                  <c:v>1379522</c:v>
                </c:pt>
                <c:pt idx="10">
                  <c:v>47126733.776330188</c:v>
                </c:pt>
                <c:pt idx="11">
                  <c:v>60552187</c:v>
                </c:pt>
                <c:pt idx="12">
                  <c:v>8556698.3527799994</c:v>
                </c:pt>
                <c:pt idx="13">
                  <c:v>16536094.94031</c:v>
                </c:pt>
                <c:pt idx="14">
                  <c:v>173057918.17500004</c:v>
                </c:pt>
              </c:numCache>
            </c:numRef>
          </c:val>
        </c:ser>
        <c:axId val="161160192"/>
        <c:axId val="161174272"/>
      </c:barChart>
      <c:catAx>
        <c:axId val="16116019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61174272"/>
        <c:crosses val="autoZero"/>
        <c:auto val="1"/>
        <c:lblAlgn val="ctr"/>
        <c:lblOffset val="100"/>
        <c:tickLblSkip val="1"/>
        <c:tickMarkSkip val="1"/>
      </c:catAx>
      <c:valAx>
        <c:axId val="1611742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i 1000 kr.</a:t>
                </a:r>
              </a:p>
            </c:rich>
          </c:tx>
          <c:layout>
            <c:manualLayout>
              <c:xMode val="edge"/>
              <c:yMode val="edge"/>
              <c:x val="2.4590163934426229E-2"/>
              <c:y val="0.34865976584387837"/>
            </c:manualLayout>
          </c:layout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61160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156705821608365"/>
          <c:y val="0.94061493998643431"/>
          <c:w val="0.21357027092924838"/>
          <c:h val="4.5976938275973926E-2"/>
        </c:manualLayout>
      </c:layout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style val="3"/>
  <c:chart>
    <c:plotArea>
      <c:layout>
        <c:manualLayout>
          <c:layoutTarget val="inner"/>
          <c:xMode val="edge"/>
          <c:yMode val="edge"/>
          <c:x val="0.18099150293798541"/>
          <c:y val="8.1575467623509243E-2"/>
          <c:w val="0.74306560247500253"/>
          <c:h val="0.61146214903990248"/>
        </c:manualLayout>
      </c:layout>
      <c:barChart>
        <c:barDir val="col"/>
        <c:grouping val="clustered"/>
        <c:ser>
          <c:idx val="0"/>
          <c:order val="0"/>
          <c:tx>
            <c:strRef>
              <c:f>Figurer!$M$135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Figurer!$L$136:$L$146</c:f>
              <c:strCache>
                <c:ptCount val="11"/>
                <c:pt idx="0">
                  <c:v>Danica Pensjon</c:v>
                </c:pt>
                <c:pt idx="1">
                  <c:v>DNB Liv</c:v>
                </c:pt>
                <c:pt idx="2">
                  <c:v>Frende Livsfors</c:v>
                </c:pt>
                <c:pt idx="3">
                  <c:v>Gjensidige Pensj</c:v>
                </c:pt>
                <c:pt idx="4">
                  <c:v>KLP</c:v>
                </c:pt>
                <c:pt idx="5">
                  <c:v>KLP Bedriftsp</c:v>
                </c:pt>
                <c:pt idx="6">
                  <c:v>Nordea Liv</c:v>
                </c:pt>
                <c:pt idx="7">
                  <c:v>SHB Liv</c:v>
                </c:pt>
                <c:pt idx="8">
                  <c:v>Silver</c:v>
                </c:pt>
                <c:pt idx="9">
                  <c:v>SpareBank 1</c:v>
                </c:pt>
                <c:pt idx="10">
                  <c:v>Storebrand</c:v>
                </c:pt>
              </c:strCache>
            </c:strRef>
          </c:cat>
          <c:val>
            <c:numRef>
              <c:f>Figurer!$M$136:$M$146</c:f>
              <c:numCache>
                <c:formatCode>#,##0</c:formatCode>
                <c:ptCount val="11"/>
                <c:pt idx="0">
                  <c:v>10675331.241</c:v>
                </c:pt>
                <c:pt idx="1">
                  <c:v>42866368.769999996</c:v>
                </c:pt>
                <c:pt idx="2">
                  <c:v>1971562</c:v>
                </c:pt>
                <c:pt idx="3">
                  <c:v>13009567.626139998</c:v>
                </c:pt>
                <c:pt idx="4">
                  <c:v>1920558.2551500003</c:v>
                </c:pt>
                <c:pt idx="5">
                  <c:v>841905</c:v>
                </c:pt>
                <c:pt idx="6">
                  <c:v>31663855</c:v>
                </c:pt>
                <c:pt idx="7">
                  <c:v>1456079</c:v>
                </c:pt>
                <c:pt idx="8">
                  <c:v>559243.53747999994</c:v>
                </c:pt>
                <c:pt idx="9">
                  <c:v>13190434.44796</c:v>
                </c:pt>
                <c:pt idx="10">
                  <c:v>41820452.407600001</c:v>
                </c:pt>
              </c:numCache>
            </c:numRef>
          </c:val>
        </c:ser>
        <c:ser>
          <c:idx val="1"/>
          <c:order val="1"/>
          <c:tx>
            <c:strRef>
              <c:f>Figurer!$N$135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Figurer!$L$136:$L$146</c:f>
              <c:strCache>
                <c:ptCount val="11"/>
                <c:pt idx="0">
                  <c:v>Danica Pensjon</c:v>
                </c:pt>
                <c:pt idx="1">
                  <c:v>DNB Liv</c:v>
                </c:pt>
                <c:pt idx="2">
                  <c:v>Frende Livsfors</c:v>
                </c:pt>
                <c:pt idx="3">
                  <c:v>Gjensidige Pensj</c:v>
                </c:pt>
                <c:pt idx="4">
                  <c:v>KLP</c:v>
                </c:pt>
                <c:pt idx="5">
                  <c:v>KLP Bedriftsp</c:v>
                </c:pt>
                <c:pt idx="6">
                  <c:v>Nordea Liv</c:v>
                </c:pt>
                <c:pt idx="7">
                  <c:v>SHB Liv</c:v>
                </c:pt>
                <c:pt idx="8">
                  <c:v>Silver</c:v>
                </c:pt>
                <c:pt idx="9">
                  <c:v>SpareBank 1</c:v>
                </c:pt>
                <c:pt idx="10">
                  <c:v>Storebrand</c:v>
                </c:pt>
              </c:strCache>
            </c:strRef>
          </c:cat>
          <c:val>
            <c:numRef>
              <c:f>Figurer!$N$136:$N$146</c:f>
              <c:numCache>
                <c:formatCode>#,##0</c:formatCode>
                <c:ptCount val="11"/>
                <c:pt idx="0">
                  <c:v>12330572.925000001</c:v>
                </c:pt>
                <c:pt idx="1">
                  <c:v>49679142.280000001</c:v>
                </c:pt>
                <c:pt idx="2">
                  <c:v>2345808</c:v>
                </c:pt>
                <c:pt idx="3">
                  <c:v>15155471</c:v>
                </c:pt>
                <c:pt idx="4">
                  <c:v>1969739.4111500003</c:v>
                </c:pt>
                <c:pt idx="5">
                  <c:v>1182480</c:v>
                </c:pt>
                <c:pt idx="6">
                  <c:v>39157649.860661596</c:v>
                </c:pt>
                <c:pt idx="7">
                  <c:v>1610956</c:v>
                </c:pt>
                <c:pt idx="8">
                  <c:v>554655.76254000003</c:v>
                </c:pt>
                <c:pt idx="9">
                  <c:v>15766545.6006</c:v>
                </c:pt>
                <c:pt idx="10">
                  <c:v>53833907.767999999</c:v>
                </c:pt>
              </c:numCache>
            </c:numRef>
          </c:val>
        </c:ser>
        <c:axId val="161266688"/>
        <c:axId val="161280768"/>
      </c:barChart>
      <c:catAx>
        <c:axId val="16126668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61280768"/>
        <c:crosses val="autoZero"/>
        <c:auto val="1"/>
        <c:lblAlgn val="ctr"/>
        <c:lblOffset val="100"/>
        <c:tickLblSkip val="1"/>
        <c:tickMarkSkip val="1"/>
      </c:catAx>
      <c:valAx>
        <c:axId val="1612807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i 1000 kr.</a:t>
                </a:r>
              </a:p>
            </c:rich>
          </c:tx>
          <c:layout>
            <c:manualLayout>
              <c:xMode val="edge"/>
              <c:yMode val="edge"/>
              <c:x val="2.5920873124147342E-2"/>
              <c:y val="0.33544386003133031"/>
            </c:manualLayout>
          </c:layout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61266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561192811335145"/>
          <c:y val="0.93671075700518014"/>
          <c:w val="0.23419750566649891"/>
          <c:h val="4.8523233014845533E-2"/>
        </c:manualLayout>
      </c:layout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style val="3"/>
  <c:chart>
    <c:plotArea>
      <c:layout>
        <c:manualLayout>
          <c:layoutTarget val="inner"/>
          <c:xMode val="edge"/>
          <c:yMode val="edge"/>
          <c:x val="0.18070666438434341"/>
          <c:y val="7.8066793374966123E-2"/>
          <c:w val="0.75271796188519913"/>
          <c:h val="0.62564087493111953"/>
        </c:manualLayout>
      </c:layout>
      <c:barChart>
        <c:barDir val="col"/>
        <c:grouping val="clustered"/>
        <c:ser>
          <c:idx val="0"/>
          <c:order val="0"/>
          <c:tx>
            <c:strRef>
              <c:f>Figurer!$M$162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Figurer!$L$163:$L$171</c:f>
              <c:strCache>
                <c:ptCount val="9"/>
                <c:pt idx="0">
                  <c:v>Danica Pensjon</c:v>
                </c:pt>
                <c:pt idx="1">
                  <c:v>DNB Liv</c:v>
                </c:pt>
                <c:pt idx="2">
                  <c:v>Gjensidige Pensj</c:v>
                </c:pt>
                <c:pt idx="3">
                  <c:v>KLP</c:v>
                </c:pt>
                <c:pt idx="4">
                  <c:v>KLP Bedriftsp</c:v>
                </c:pt>
                <c:pt idx="5">
                  <c:v>Nordea Liv</c:v>
                </c:pt>
                <c:pt idx="6">
                  <c:v>Silver</c:v>
                </c:pt>
                <c:pt idx="7">
                  <c:v>SpareBank 1</c:v>
                </c:pt>
                <c:pt idx="8">
                  <c:v>Storebrand </c:v>
                </c:pt>
              </c:strCache>
            </c:strRef>
          </c:cat>
          <c:val>
            <c:numRef>
              <c:f>Figurer!$M$163:$M$171</c:f>
              <c:numCache>
                <c:formatCode>#,##0</c:formatCode>
                <c:ptCount val="9"/>
                <c:pt idx="0">
                  <c:v>-86112.11599999998</c:v>
                </c:pt>
                <c:pt idx="1">
                  <c:v>-23944996</c:v>
                </c:pt>
                <c:pt idx="2">
                  <c:v>225594.21588999999</c:v>
                </c:pt>
                <c:pt idx="3">
                  <c:v>25815769.479430001</c:v>
                </c:pt>
                <c:pt idx="4">
                  <c:v>88952</c:v>
                </c:pt>
                <c:pt idx="5">
                  <c:v>-92220</c:v>
                </c:pt>
                <c:pt idx="6">
                  <c:v>85543.4853</c:v>
                </c:pt>
                <c:pt idx="7">
                  <c:v>-121161.43132</c:v>
                </c:pt>
                <c:pt idx="8">
                  <c:v>-11087451.97212</c:v>
                </c:pt>
              </c:numCache>
            </c:numRef>
          </c:val>
        </c:ser>
        <c:ser>
          <c:idx val="1"/>
          <c:order val="1"/>
          <c:tx>
            <c:strRef>
              <c:f>Figurer!$N$162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Figurer!$L$163:$L$171</c:f>
              <c:strCache>
                <c:ptCount val="9"/>
                <c:pt idx="0">
                  <c:v>Danica Pensjon</c:v>
                </c:pt>
                <c:pt idx="1">
                  <c:v>DNB Liv</c:v>
                </c:pt>
                <c:pt idx="2">
                  <c:v>Gjensidige Pensj</c:v>
                </c:pt>
                <c:pt idx="3">
                  <c:v>KLP</c:v>
                </c:pt>
                <c:pt idx="4">
                  <c:v>KLP Bedriftsp</c:v>
                </c:pt>
                <c:pt idx="5">
                  <c:v>Nordea Liv</c:v>
                </c:pt>
                <c:pt idx="6">
                  <c:v>Silver</c:v>
                </c:pt>
                <c:pt idx="7">
                  <c:v>SpareBank 1</c:v>
                </c:pt>
                <c:pt idx="8">
                  <c:v>Storebrand </c:v>
                </c:pt>
              </c:strCache>
            </c:strRef>
          </c:cat>
          <c:val>
            <c:numRef>
              <c:f>Figurer!$N$163:$N$171</c:f>
              <c:numCache>
                <c:formatCode>#,##0</c:formatCode>
                <c:ptCount val="9"/>
                <c:pt idx="0">
                  <c:v>-4357.2679999999964</c:v>
                </c:pt>
                <c:pt idx="1">
                  <c:v>-13223570</c:v>
                </c:pt>
                <c:pt idx="2">
                  <c:v>219040.41500000001</c:v>
                </c:pt>
                <c:pt idx="3">
                  <c:v>9108692.8528799992</c:v>
                </c:pt>
                <c:pt idx="4">
                  <c:v>2807</c:v>
                </c:pt>
                <c:pt idx="5">
                  <c:v>-273970.86333999975</c:v>
                </c:pt>
                <c:pt idx="6">
                  <c:v>-26528.197459999999</c:v>
                </c:pt>
                <c:pt idx="7">
                  <c:v>56365.878530000031</c:v>
                </c:pt>
                <c:pt idx="8">
                  <c:v>-3542779.4470000002</c:v>
                </c:pt>
              </c:numCache>
            </c:numRef>
          </c:val>
        </c:ser>
        <c:axId val="170742528"/>
        <c:axId val="170744448"/>
      </c:barChart>
      <c:catAx>
        <c:axId val="170742528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70744448"/>
        <c:crosses val="autoZero"/>
        <c:auto val="1"/>
        <c:lblAlgn val="ctr"/>
        <c:lblOffset val="100"/>
        <c:tickLblSkip val="1"/>
        <c:tickMarkSkip val="1"/>
      </c:catAx>
      <c:valAx>
        <c:axId val="1707444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i 1000 kr.</a:t>
                </a:r>
              </a:p>
            </c:rich>
          </c:tx>
          <c:layout>
            <c:manualLayout>
              <c:xMode val="edge"/>
              <c:yMode val="edge"/>
              <c:x val="2.1739130434782612E-2"/>
              <c:y val="0.35755283411244276"/>
            </c:manualLayout>
          </c:layout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70742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737347369622434"/>
          <c:y val="0.94455128774817365"/>
          <c:w val="0.22871391076115474"/>
          <c:h val="4.5888981710243706E-2"/>
        </c:manualLayout>
      </c:layout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style val="3"/>
  <c:chart>
    <c:plotArea>
      <c:layout>
        <c:manualLayout>
          <c:layoutTarget val="inner"/>
          <c:xMode val="edge"/>
          <c:yMode val="edge"/>
          <c:x val="0.17253853430922791"/>
          <c:y val="8.5614035087719767E-2"/>
          <c:w val="0.75564702786135474"/>
          <c:h val="0.63649189114519189"/>
        </c:manualLayout>
      </c:layout>
      <c:barChart>
        <c:barDir val="col"/>
        <c:grouping val="clustered"/>
        <c:ser>
          <c:idx val="0"/>
          <c:order val="0"/>
          <c:tx>
            <c:strRef>
              <c:f>Figurer!$M$188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Figurer!$L$189:$L$198</c:f>
              <c:strCache>
                <c:ptCount val="10"/>
                <c:pt idx="0">
                  <c:v>Danica Pensjon</c:v>
                </c:pt>
                <c:pt idx="1">
                  <c:v>DNB Liv</c:v>
                </c:pt>
                <c:pt idx="2">
                  <c:v>Frende Livsfors</c:v>
                </c:pt>
                <c:pt idx="3">
                  <c:v>Gjensidige Pensj</c:v>
                </c:pt>
                <c:pt idx="4">
                  <c:v>KLP Bedriftsp</c:v>
                </c:pt>
                <c:pt idx="5">
                  <c:v>Nordea Liv</c:v>
                </c:pt>
                <c:pt idx="6">
                  <c:v>SHB Liv</c:v>
                </c:pt>
                <c:pt idx="7">
                  <c:v>Silver</c:v>
                </c:pt>
                <c:pt idx="8">
                  <c:v>SpareBank 1</c:v>
                </c:pt>
                <c:pt idx="9">
                  <c:v>Storebrand</c:v>
                </c:pt>
              </c:strCache>
            </c:strRef>
          </c:cat>
          <c:val>
            <c:numRef>
              <c:f>Figurer!$M$189:$M$198</c:f>
              <c:numCache>
                <c:formatCode>#,##0</c:formatCode>
                <c:ptCount val="10"/>
                <c:pt idx="0">
                  <c:v>-86112.11599999998</c:v>
                </c:pt>
                <c:pt idx="1">
                  <c:v>526340</c:v>
                </c:pt>
                <c:pt idx="2">
                  <c:v>52793</c:v>
                </c:pt>
                <c:pt idx="3">
                  <c:v>-23604.649000000092</c:v>
                </c:pt>
                <c:pt idx="4">
                  <c:v>50664</c:v>
                </c:pt>
                <c:pt idx="5">
                  <c:v>261791</c:v>
                </c:pt>
                <c:pt idx="6">
                  <c:v>-1550</c:v>
                </c:pt>
                <c:pt idx="7">
                  <c:v>61991.657000000007</c:v>
                </c:pt>
                <c:pt idx="8">
                  <c:v>128609.18114</c:v>
                </c:pt>
                <c:pt idx="9">
                  <c:v>354430.89849999989</c:v>
                </c:pt>
              </c:numCache>
            </c:numRef>
          </c:val>
        </c:ser>
        <c:ser>
          <c:idx val="1"/>
          <c:order val="1"/>
          <c:tx>
            <c:strRef>
              <c:f>Figurer!$N$188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Figurer!$L$189:$L$198</c:f>
              <c:strCache>
                <c:ptCount val="10"/>
                <c:pt idx="0">
                  <c:v>Danica Pensjon</c:v>
                </c:pt>
                <c:pt idx="1">
                  <c:v>DNB Liv</c:v>
                </c:pt>
                <c:pt idx="2">
                  <c:v>Frende Livsfors</c:v>
                </c:pt>
                <c:pt idx="3">
                  <c:v>Gjensidige Pensj</c:v>
                </c:pt>
                <c:pt idx="4">
                  <c:v>KLP Bedriftsp</c:v>
                </c:pt>
                <c:pt idx="5">
                  <c:v>Nordea Liv</c:v>
                </c:pt>
                <c:pt idx="6">
                  <c:v>SHB Liv</c:v>
                </c:pt>
                <c:pt idx="7">
                  <c:v>Silver</c:v>
                </c:pt>
                <c:pt idx="8">
                  <c:v>SpareBank 1</c:v>
                </c:pt>
                <c:pt idx="9">
                  <c:v>Storebrand</c:v>
                </c:pt>
              </c:strCache>
            </c:strRef>
          </c:cat>
          <c:val>
            <c:numRef>
              <c:f>Figurer!$N$189:$N$198</c:f>
              <c:numCache>
                <c:formatCode>#,##0</c:formatCode>
                <c:ptCount val="10"/>
                <c:pt idx="0">
                  <c:v>60202.512999999977</c:v>
                </c:pt>
                <c:pt idx="1">
                  <c:v>106208</c:v>
                </c:pt>
                <c:pt idx="2">
                  <c:v>82162</c:v>
                </c:pt>
                <c:pt idx="3">
                  <c:v>-82011.826000000001</c:v>
                </c:pt>
                <c:pt idx="4">
                  <c:v>130702</c:v>
                </c:pt>
                <c:pt idx="5">
                  <c:v>-129309.97355</c:v>
                </c:pt>
                <c:pt idx="6">
                  <c:v>-6245</c:v>
                </c:pt>
                <c:pt idx="7">
                  <c:v>24227.527000000002</c:v>
                </c:pt>
                <c:pt idx="8">
                  <c:v>97268.581089999992</c:v>
                </c:pt>
                <c:pt idx="9">
                  <c:v>-88254.657000000007</c:v>
                </c:pt>
              </c:numCache>
            </c:numRef>
          </c:val>
        </c:ser>
        <c:axId val="210947456"/>
        <c:axId val="211092992"/>
      </c:barChart>
      <c:catAx>
        <c:axId val="210947456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211092992"/>
        <c:crosses val="autoZero"/>
        <c:auto val="1"/>
        <c:lblAlgn val="ctr"/>
        <c:lblOffset val="100"/>
        <c:tickLblSkip val="1"/>
        <c:tickMarkSkip val="1"/>
      </c:catAx>
      <c:valAx>
        <c:axId val="2110929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i 1000 kr.</a:t>
                </a:r>
              </a:p>
            </c:rich>
          </c:tx>
          <c:layout>
            <c:manualLayout>
              <c:xMode val="edge"/>
              <c:yMode val="edge"/>
              <c:x val="3.3875338753387642E-2"/>
              <c:y val="0.33052678581152745"/>
            </c:manualLayout>
          </c:layout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210947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049740733627832"/>
          <c:y val="0.93473780507726956"/>
          <c:w val="0.23080411696505387"/>
          <c:h val="4.8421167271103877E-2"/>
        </c:manualLayout>
      </c:layout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476250</xdr:colOff>
      <xdr:row>54</xdr:row>
      <xdr:rowOff>28575</xdr:rowOff>
    </xdr:to>
    <xdr:pic>
      <xdr:nvPicPr>
        <xdr:cNvPr id="15831409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0" cy="1125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34925</xdr:rowOff>
    </xdr:from>
    <xdr:to>
      <xdr:col>5</xdr:col>
      <xdr:colOff>371492</xdr:colOff>
      <xdr:row>43</xdr:row>
      <xdr:rowOff>152400</xdr:rowOff>
    </xdr:to>
    <xdr:sp macro="" textlink="">
      <xdr:nvSpPr>
        <xdr:cNvPr id="3" name="Text Box 6"/>
        <xdr:cNvSpPr txBox="1"/>
      </xdr:nvSpPr>
      <xdr:spPr>
        <a:xfrm>
          <a:off x="695325" y="9083675"/>
          <a:ext cx="3486167" cy="517525"/>
        </a:xfrm>
        <a:prstGeom prst="rect">
          <a:avLst/>
        </a:prstGeom>
        <a:noFill/>
        <a:ln>
          <a:noFill/>
        </a:ln>
        <a:effectLst/>
        <a:extLst>
          <a:ext uri="{C572A759-6A51-4108-AA02-DFA0A04FC94B}"/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2015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(17. mars 2016)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32</xdr:row>
      <xdr:rowOff>387350</xdr:rowOff>
    </xdr:from>
    <xdr:to>
      <xdr:col>8</xdr:col>
      <xdr:colOff>196850</xdr:colOff>
      <xdr:row>38</xdr:row>
      <xdr:rowOff>22225</xdr:rowOff>
    </xdr:to>
    <xdr:sp macro="" textlink="">
      <xdr:nvSpPr>
        <xdr:cNvPr id="4" name="Text Box 4"/>
        <xdr:cNvSpPr txBox="1"/>
      </xdr:nvSpPr>
      <xdr:spPr>
        <a:xfrm>
          <a:off x="666750" y="7292975"/>
          <a:ext cx="5626100" cy="1149350"/>
        </a:xfrm>
        <a:prstGeom prst="rect">
          <a:avLst/>
        </a:prstGeom>
        <a:noFill/>
        <a:ln>
          <a:noFill/>
        </a:ln>
        <a:effectLst/>
        <a:extLst>
          <a:ext uri="{C572A759-6A51-4108-AA02-DFA0A04FC94B}"/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3100"/>
            </a:lnSpc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MARKEDSANDELER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ts val="32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– endelige tall og regnskapsstatistikk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lnSpc>
              <a:spcPts val="1300"/>
            </a:lnSpc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447675</xdr:colOff>
      <xdr:row>5</xdr:row>
      <xdr:rowOff>12700</xdr:rowOff>
    </xdr:from>
    <xdr:to>
      <xdr:col>2</xdr:col>
      <xdr:colOff>530482</xdr:colOff>
      <xdr:row>7</xdr:row>
      <xdr:rowOff>66616</xdr:rowOff>
    </xdr:to>
    <xdr:sp macro="" textlink="">
      <xdr:nvSpPr>
        <xdr:cNvPr id="5" name="Text Box 3"/>
        <xdr:cNvSpPr txBox="1"/>
      </xdr:nvSpPr>
      <xdr:spPr>
        <a:xfrm>
          <a:off x="447675" y="822325"/>
          <a:ext cx="1606807" cy="511116"/>
        </a:xfrm>
        <a:prstGeom prst="rect">
          <a:avLst/>
        </a:prstGeom>
        <a:noFill/>
        <a:ln>
          <a:noFill/>
        </a:ln>
        <a:effectLst/>
        <a:extLst>
          <a:ext uri="{C572A759-6A51-4108-AA02-DFA0A04FC94B}"/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5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LIVSTATISTIKK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lnSpc>
              <a:spcPts val="1100"/>
            </a:lnSpc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0</xdr:rowOff>
    </xdr:from>
    <xdr:to>
      <xdr:col>9</xdr:col>
      <xdr:colOff>352425</xdr:colOff>
      <xdr:row>26</xdr:row>
      <xdr:rowOff>9525</xdr:rowOff>
    </xdr:to>
    <xdr:graphicFrame macro="">
      <xdr:nvGraphicFramePr>
        <xdr:cNvPr id="1578984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30</xdr:row>
      <xdr:rowOff>219075</xdr:rowOff>
    </xdr:from>
    <xdr:to>
      <xdr:col>9</xdr:col>
      <xdr:colOff>285750</xdr:colOff>
      <xdr:row>50</xdr:row>
      <xdr:rowOff>123825</xdr:rowOff>
    </xdr:to>
    <xdr:graphicFrame macro="">
      <xdr:nvGraphicFramePr>
        <xdr:cNvPr id="15789841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57</xdr:row>
      <xdr:rowOff>0</xdr:rowOff>
    </xdr:from>
    <xdr:to>
      <xdr:col>9</xdr:col>
      <xdr:colOff>180975</xdr:colOff>
      <xdr:row>76</xdr:row>
      <xdr:rowOff>171450</xdr:rowOff>
    </xdr:to>
    <xdr:graphicFrame macro="">
      <xdr:nvGraphicFramePr>
        <xdr:cNvPr id="1578984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82</xdr:row>
      <xdr:rowOff>19050</xdr:rowOff>
    </xdr:from>
    <xdr:to>
      <xdr:col>9</xdr:col>
      <xdr:colOff>161925</xdr:colOff>
      <xdr:row>101</xdr:row>
      <xdr:rowOff>114300</xdr:rowOff>
    </xdr:to>
    <xdr:graphicFrame macro="">
      <xdr:nvGraphicFramePr>
        <xdr:cNvPr id="1578984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107</xdr:row>
      <xdr:rowOff>228600</xdr:rowOff>
    </xdr:from>
    <xdr:to>
      <xdr:col>9</xdr:col>
      <xdr:colOff>142875</xdr:colOff>
      <xdr:row>125</xdr:row>
      <xdr:rowOff>180975</xdr:rowOff>
    </xdr:to>
    <xdr:graphicFrame macro="">
      <xdr:nvGraphicFramePr>
        <xdr:cNvPr id="1578984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133</xdr:row>
      <xdr:rowOff>57150</xdr:rowOff>
    </xdr:from>
    <xdr:to>
      <xdr:col>9</xdr:col>
      <xdr:colOff>123825</xdr:colOff>
      <xdr:row>153</xdr:row>
      <xdr:rowOff>114300</xdr:rowOff>
    </xdr:to>
    <xdr:graphicFrame macro="">
      <xdr:nvGraphicFramePr>
        <xdr:cNvPr id="1578984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160</xdr:row>
      <xdr:rowOff>28575</xdr:rowOff>
    </xdr:from>
    <xdr:to>
      <xdr:col>9</xdr:col>
      <xdr:colOff>180975</xdr:colOff>
      <xdr:row>177</xdr:row>
      <xdr:rowOff>200025</xdr:rowOff>
    </xdr:to>
    <xdr:graphicFrame macro="">
      <xdr:nvGraphicFramePr>
        <xdr:cNvPr id="157898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185</xdr:row>
      <xdr:rowOff>57150</xdr:rowOff>
    </xdr:from>
    <xdr:to>
      <xdr:col>9</xdr:col>
      <xdr:colOff>171450</xdr:colOff>
      <xdr:row>204</xdr:row>
      <xdr:rowOff>123825</xdr:rowOff>
    </xdr:to>
    <xdr:graphicFrame macro="">
      <xdr:nvGraphicFramePr>
        <xdr:cNvPr id="15789847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104775</xdr:rowOff>
    </xdr:from>
    <xdr:to>
      <xdr:col>0</xdr:col>
      <xdr:colOff>5734050</xdr:colOff>
      <xdr:row>78</xdr:row>
      <xdr:rowOff>174624</xdr:rowOff>
    </xdr:to>
    <xdr:sp macro="" textlink="">
      <xdr:nvSpPr>
        <xdr:cNvPr id="7170" name="Text Box 1026"/>
        <xdr:cNvSpPr txBox="1">
          <a:spLocks noChangeArrowheads="1"/>
        </xdr:cNvSpPr>
      </xdr:nvSpPr>
      <xdr:spPr bwMode="auto">
        <a:xfrm>
          <a:off x="133350" y="1136650"/>
          <a:ext cx="5600700" cy="176910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nb-NO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Selskaper som inngår i statistikken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 viser tall for medlemsselskaper i Finans Norge som selger livprodukter.</a:t>
          </a:r>
        </a:p>
        <a:p>
          <a:pPr algn="l" rtl="0">
            <a:lnSpc>
              <a:spcPts val="1600"/>
            </a:lnSpc>
            <a:defRPr sz="1000"/>
          </a:pPr>
          <a:endParaRPr lang="nb-NO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r>
            <a:rPr lang="nb-NO" sz="1800" b="0" i="0" u="sng" strike="noStrike">
              <a:solidFill>
                <a:srgbClr val="000000"/>
              </a:solidFill>
              <a:latin typeface="Times New Roman"/>
              <a:cs typeface="Times New Roman"/>
            </a:rPr>
            <a:t>Produkter uten investeringsvalg</a:t>
          </a: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:</a:t>
          </a: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 </a:t>
          </a: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(utenlandsk skadeselskap, filial)</a:t>
          </a: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Danica Pensjonsforsikring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DNB Livsforsikring ASA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Eika Forsikring AS (skadeselskap</a:t>
          </a:r>
          <a:r>
            <a:rPr lang="nb-NO" sz="18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- tidligere Terra)</a:t>
          </a: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Frende Livsforsikring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Frende Skadeforsikring (skadeselskap)</a:t>
          </a:r>
        </a:p>
        <a:p>
          <a:pPr marL="0" marR="0" lvl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Gjensidige Forsikring (skadeselskap)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 Pensjonsforsikring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Handelsbanken Liv (utenlandsk,</a:t>
          </a:r>
          <a:r>
            <a:rPr lang="nb-NO" sz="18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filial)</a:t>
          </a:r>
        </a:p>
        <a:p>
          <a:pPr marL="0" marR="0" lvl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If Skadeforsikring NUF (skadeselskap)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KLP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KLP</a:t>
          </a:r>
          <a:r>
            <a:rPr lang="nb-NO" sz="18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Bedriftspensjon AS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KLP Skadeforsikring AS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Landbruksforsikring (skadeselskap)</a:t>
          </a: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Livsforsikringsselskapet Nordea Liv Norge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  <a:r>
            <a:rPr lang="nb-NO" sz="18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Forsikring (skadeselskap)</a:t>
          </a: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7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Oslo Pensjonsforsikring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Silver Pensjonsforsikring AS</a:t>
          </a:r>
        </a:p>
        <a:p>
          <a:pPr algn="l" rtl="0">
            <a:lnSpc>
              <a:spcPts val="17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SpareBank 1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Storebrand Livsforsikring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Telenor Forsikring (skadeselskap)</a:t>
          </a:r>
        </a:p>
        <a:p>
          <a:pPr marL="0" marR="0" lvl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Tryg Forsikring (skadeselskap)</a:t>
          </a:r>
          <a:endParaRPr kumimoji="0" lang="nb-NO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700"/>
            </a:lnSpc>
            <a:defRPr sz="1000"/>
          </a:pPr>
          <a:r>
            <a:rPr lang="nb-NO" sz="1800" b="0" i="0" u="sng" strike="noStrike">
              <a:solidFill>
                <a:srgbClr val="000000"/>
              </a:solidFill>
              <a:latin typeface="Times New Roman"/>
              <a:cs typeface="Times New Roman"/>
            </a:rPr>
            <a:t>Produkter med investeringsvalg</a:t>
          </a: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:</a:t>
          </a:r>
        </a:p>
        <a:p>
          <a:pPr algn="l" rtl="0">
            <a:lnSpc>
              <a:spcPts val="17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Danica Pensjonsforsikring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DNB Livsforsikring ASA</a:t>
          </a:r>
        </a:p>
        <a:p>
          <a:pPr algn="l" rtl="0">
            <a:lnSpc>
              <a:spcPts val="17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Frende</a:t>
          </a:r>
          <a:r>
            <a:rPr lang="nb-NO" sz="18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Livsforsikring</a:t>
          </a: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 Pensjonsforsikring</a:t>
          </a:r>
        </a:p>
        <a:p>
          <a:pPr algn="l" rtl="0">
            <a:lnSpc>
              <a:spcPts val="17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KLP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KLP Bedriftspensjon AS</a:t>
          </a:r>
        </a:p>
        <a:p>
          <a:pPr algn="l" rtl="0">
            <a:lnSpc>
              <a:spcPts val="17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Livsforsikringsselskapet Nordea Liv Norge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SHB Liv (utenlandsk, filial)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Silver Pensjonsforsikring AS</a:t>
          </a: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SpareBank 1</a:t>
          </a:r>
        </a:p>
        <a:p>
          <a:pPr algn="l" rtl="0">
            <a:lnSpc>
              <a:spcPts val="17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Storebrand Livsforsikring</a:t>
          </a:r>
        </a:p>
        <a:p>
          <a:pPr algn="l" rtl="0">
            <a:lnSpc>
              <a:spcPts val="13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r>
            <a:rPr lang="nb-NO" sz="1800" b="0" i="0" u="sng" strike="noStrike">
              <a:solidFill>
                <a:srgbClr val="000000"/>
              </a:solidFill>
              <a:latin typeface="Times New Roman"/>
              <a:cs typeface="Times New Roman"/>
            </a:rPr>
            <a:t>Utenlandske filialer</a:t>
          </a: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:</a:t>
          </a:r>
        </a:p>
        <a:p>
          <a:pPr algn="l" rtl="0">
            <a:lnSpc>
              <a:spcPts val="17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Disse har ikke samme krav til regnskapsføring som norske livselskaper, og rapporterer derfor kun utvalgte</a:t>
          </a:r>
          <a:r>
            <a:rPr lang="nb-NO" sz="18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poster</a:t>
          </a: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l" rtl="0">
            <a:lnSpc>
              <a:spcPts val="16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I figurer og tabeller har enkelte selskap "forkortede" navn.</a:t>
          </a: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600"/>
            </a:lnSpc>
            <a:defRPr sz="1000"/>
          </a:pPr>
          <a:r>
            <a:rPr lang="nb-NO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Noter til tabellene</a:t>
          </a:r>
          <a:endParaRPr lang="nb-NO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1) Brutto forfalt premie tilsvarer post 1.1 i resultat-</a:t>
          </a:r>
        </a:p>
        <a:p>
          <a:pPr marL="0" marR="0" lvl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regnskapet, jf. forskrift til årsregnskap for 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forsikringsselskaper. </a:t>
          </a:r>
        </a:p>
        <a:p>
          <a:pPr marL="0" marR="0" lvl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2) Brutto risikopremie rapporteres for produkter både med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og uten sparing. Risikopremie for tilknyttede dekninger,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som kritisk sykdom, ulykke m.m. skal ikke tas med. For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Brutto risikopremie for individuell uførepensjon, se note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29).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3) Gruppeliv bedrift tilsvarer tjenestegruppeliv.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4) Gruppeliv privat består av foreningsgruppeliv, gjelds-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gruppeliv og annet.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5) Engangsbetalt alderspensjon er innskuddsbasert pensjon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med dødelighetsarv. </a:t>
          </a:r>
        </a:p>
        <a:p>
          <a:pPr algn="l" rtl="0">
            <a:lnSpc>
              <a:spcPts val="14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lnSpc>
              <a:spcPts val="14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nb-NO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nb-NO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6162675</xdr:colOff>
      <xdr:row>3</xdr:row>
      <xdr:rowOff>161925</xdr:rowOff>
    </xdr:from>
    <xdr:to>
      <xdr:col>1</xdr:col>
      <xdr:colOff>57150</xdr:colOff>
      <xdr:row>79</xdr:row>
      <xdr:rowOff>15875</xdr:rowOff>
    </xdr:to>
    <xdr:sp macro="" textlink="">
      <xdr:nvSpPr>
        <xdr:cNvPr id="7171" name="Text Box 1027"/>
        <xdr:cNvSpPr txBox="1">
          <a:spLocks noChangeArrowheads="1"/>
        </xdr:cNvSpPr>
      </xdr:nvSpPr>
      <xdr:spPr bwMode="auto">
        <a:xfrm>
          <a:off x="6162675" y="955675"/>
          <a:ext cx="5673725" cy="1795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endParaRPr lang="nb-NO" sz="18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6) Innnskuddspensjon er innskuddsbasert pensjon uten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dødelighetsarv.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7) LOF/LOI betyr lov om foretakspensjon og lov om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innskuddspensjon.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8) Nytegnet premie oppgis brutto, inkl. omkostninger.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Tall som rapporteres må være faktisk regnskapsførte (på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tilsvarende måte som brutto forfalt premie).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Nytegnet premie er registrert totalpremie på årsbasis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(eventuelt registrert engangsinnbetaling og/eller avtalt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årlig innbetaling for konto-, fonds- eller kapitaliserings-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produkter) og gjelder: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- helt nye forsikringskontrakter i selskapet (ikke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tilflytting)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- endringer i registrert totalpremie på årsbasis for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eksisterende kontrakter, når endringen skyldes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kontraktsmessige forandringer som innebærer reell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nytegning, eller at nye grupper forsikrede kommer med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- at nye medlemmer meldes inn i gruppelivsordninger og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kollektive pensjonsordninger med frivillig tilslutning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Det gjøres fradrag i nytegnet premie tilsvarende registrert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nytegnet premie i tidligere statistikk for kontrakter der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første premie likevel ikke ble betalt, og det ikke tidligere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er foretatt slikt fradrag.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9) Forsikringsforpliktelser i livsforsikring tilsvarer post 12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i balansen, ekskl. post 12.3 Kursreguleringsfond for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produkter uten investeringsvalg og post 13 i balansen for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produkter med investeringsvalg. Gjenforsikringsandel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skal ikke tas hensyn til i markedsdelen.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10) Overførte reserver fra andre tilsvarer post 1.3 i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resultatregnskapet samt overførte tilleggsavsetninger som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tilsvarer post 6.6 i  resultatregnskapet.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11) Flytting av en gruppelivsordning fra andre eller til andre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måles i brutto årlig premie (ikke brutto forfalt premie).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12) Overførte reserver til andre tilsvarer post 5.3 i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resultatregnskapet.</a:t>
          </a:r>
          <a:endParaRPr kumimoji="0" lang="nb-NO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13) Kapitaldekning i henhold til forskrift om minstekrav til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kapitaldekning § 4 (FOR 2006-12-22  nr 1616).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14) Kapitalavkastning I i  henhold til forskrift om beregning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av kapitalavkastning (FOR 2009-05-26 nr  575) § 3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vedrørende bokført avkastning, og beregnes kun for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kollektivporteføljen.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15) Kapitalavkastning II beregnes som kapitalavkastning I,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men  inklusiv endring i  merverdier på finansielle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</a:t>
          </a: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eiendeler målt til virkelig verdi, dvs forskriftens § 3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vedrørende verdijustert avkastning.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16) Herav fripoliser, herav pensjonskapitalbevis og herav pensjonsbevis omfatter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også fortsettelsesforsikringer. Herav-postene er uttrekk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fra hovedposten Privat kollektiv pensjon, uansett om det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er Innenfor LOF/LOI eller Utenfor LOF/LOI - Livrenter.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17) Soliditetskapital </a:t>
          </a: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tilsvarer egenkapital (inkludert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resultat), ansvarlig lån, kursreguleringsfond,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tilleggsavsetninger, kundenes resultat og over-/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underverdier på investeringer til amortisert kost.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Soliditetskapital regnes i  prosent av  forsikringsmessige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avsetninger med garanti (inkludert investeringsvalg med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garanti) forskrift  om solvensmargin, livsforsikring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(FOR-1995-05-19-481).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18) Kursreguleringsfond på eiendeler som omfattes av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stresstesten til Finanstilsynet.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19) Livrenter, IPA og IPS er individuelle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pensjonsspareavtaler etter skattereglene (kun i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årsstatistikken / 4.kvartal).</a:t>
          </a:r>
        </a:p>
        <a:p>
          <a:pPr algn="l" rtl="0">
            <a:defRPr sz="1000"/>
          </a:pPr>
          <a:r>
            <a:rPr lang="nb-NO" sz="18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           </a:t>
          </a:r>
        </a:p>
        <a:p>
          <a:pPr algn="l" rtl="0">
            <a:defRPr sz="1000"/>
          </a:pPr>
          <a:endParaRPr lang="nb-NO" sz="18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b-NO" sz="18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.</a:t>
          </a:r>
        </a:p>
        <a:p>
          <a:pPr algn="l" rtl="0">
            <a:defRPr sz="1000"/>
          </a:pPr>
          <a:endParaRPr lang="nb-NO" sz="18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      </a:t>
          </a: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b-NO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2</xdr:col>
      <xdr:colOff>57150</xdr:colOff>
      <xdr:row>4</xdr:row>
      <xdr:rowOff>190500</xdr:rowOff>
    </xdr:from>
    <xdr:to>
      <xdr:col>2</xdr:col>
      <xdr:colOff>5934075</xdr:colOff>
      <xdr:row>79</xdr:row>
      <xdr:rowOff>111125</xdr:rowOff>
    </xdr:to>
    <xdr:sp macro="" textlink="">
      <xdr:nvSpPr>
        <xdr:cNvPr id="7172" name="Text Box 1028"/>
        <xdr:cNvSpPr txBox="1">
          <a:spLocks noChangeArrowheads="1"/>
        </xdr:cNvSpPr>
      </xdr:nvSpPr>
      <xdr:spPr bwMode="auto">
        <a:xfrm>
          <a:off x="12423775" y="1222375"/>
          <a:ext cx="5876925" cy="17780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20) </a:t>
          </a: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Mer/mindre-verdier for selskapsporteføljen.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21) I resultatanalysen oppstår avkastningsresultat kun for 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produkter med garanti.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22) I resultatanalysen omfatter punktet alt som følger 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modifisert overskuddsmodell.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23) I resultatanalyse for Gruppeliv fylles "Herav til selskap" ut 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for ordninger som har overskuddsdeling.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24) Etter forskrift om årsregnskap inngår foreningskollektiv i 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hovedbransjen privat kollektiv pensjon, § 5-29 a.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25) Med kommunal kollektiv pensjon menes kollektive 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pensjonsordninger som definert i lov om forsikrings-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virksomhet § 10-1 og § 10-2.   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26) Utgår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27) </a:t>
          </a:r>
          <a: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Etter ny forsikringsvirksomhetslov er overskuddsfond for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    gruppeliv ikke lenger hjemlet og linjen er fjernet i 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    statistikken fom. 31.12.2008. Noen selskap har likevel </a:t>
          </a:r>
          <a:b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</a:br>
          <a: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    fortsatt overskuddsfond for gruppeliv samt uavløpt premie,</a:t>
          </a:r>
          <a:b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</a:br>
          <a: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    og rapporterte dette under post 12.1 Premiereserve brutto, </a:t>
          </a:r>
          <a:b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</a:br>
          <a: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    post 12.4 Erstatningsavsetning eller post 12.6 Andre </a:t>
          </a:r>
          <a:b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</a:br>
          <a: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    tekniske avsetninger for skadeforsikringsvirksomheten. </a:t>
          </a:r>
          <a:b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</a:br>
          <a: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    Linjer for gruppeliv er tatt inn igjen i statistikken per </a:t>
          </a:r>
          <a:b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</a:br>
          <a:r>
            <a:rPr lang="nb-NO" sz="1800" baseline="0" smtClean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    31.12.2009.</a:t>
          </a: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28) Gjenforsikringsandel av forsikringsforpliktelser i  </a:t>
          </a:r>
          <a:br>
            <a:rPr kumimoji="0" lang="nb-NO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</a:br>
          <a:r>
            <a:rPr kumimoji="0" lang="nb-NO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kollektivporteføljen og investeringsvalgporteføljen er </a:t>
          </a:r>
          <a:br>
            <a:rPr kumimoji="0" lang="nb-NO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</a:br>
          <a:r>
            <a:rPr kumimoji="0" lang="nb-NO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innført i kundeporteføljen fom. 4. kvartal 2009 etter</a:t>
          </a:r>
          <a:br>
            <a:rPr kumimoji="0" lang="nb-NO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</a:br>
          <a:r>
            <a:rPr kumimoji="0" lang="nb-NO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endring av 18.12.2009 i Forskrift om årsregnskap for </a:t>
          </a:r>
          <a:br>
            <a:rPr kumimoji="0" lang="nb-NO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</a:br>
          <a:r>
            <a:rPr kumimoji="0" lang="nb-NO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forsikringsselskap.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29) Risikopremie for i</a:t>
          </a: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ndividuell uførepensjon blir i noen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selskap regnskapsført under Individuell kapital, mens den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for de fleste regnskapsføres under Individuell pensjon.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Brutto risikopremie for uførepensjon er derfor ikke lagt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som en heravpost under verken Individuell kapital eller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Individuell pensjon, men gjelder som en heravpost samlet </a:t>
          </a:r>
          <a:b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</a:b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for disse. 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30) Gjelder ikke ordninger etter Lov om tjenestepensjon</a:t>
          </a: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.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800" b="0" i="0" baseline="0">
              <a:latin typeface="Times New Roman" pitchFamily="18" charset="0"/>
              <a:ea typeface="+mn-ea"/>
              <a:cs typeface="Times New Roman" pitchFamily="18" charset="0"/>
            </a:rPr>
            <a:t>31)  Herav fripoliser (med investerigsvalg) betraktes som</a:t>
          </a:r>
          <a:br>
            <a:rPr lang="nb-NO" sz="1800" b="0" i="0" baseline="0">
              <a:latin typeface="Times New Roman" pitchFamily="18" charset="0"/>
              <a:ea typeface="+mn-ea"/>
              <a:cs typeface="Times New Roman" pitchFamily="18" charset="0"/>
            </a:rPr>
          </a:br>
          <a:r>
            <a:rPr lang="nb-NO" sz="1800" b="0" i="0" baseline="0">
              <a:latin typeface="Times New Roman" pitchFamily="18" charset="0"/>
              <a:ea typeface="+mn-ea"/>
              <a:cs typeface="Times New Roman" pitchFamily="18" charset="0"/>
            </a:rPr>
            <a:t>         innskuddsbasert.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Kommentarer til dataene</a:t>
          </a: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Generelle kommentarer</a:t>
          </a:r>
          <a:endParaRPr kumimoji="0" lang="nb-NO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Når det nedenfor står "Endring i 2013-tall", menes endringer i forhold til 4. kvartal 2013.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For Brutto forfalt premie kan regnskapstallene (Tabell 4) være høyere enn markedstallene (Tabell 2a) fordi de kan inneholde tall for skadeforsikring og utenlandsk virksomhet.</a:t>
          </a: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For Overførte reserver til/fra andre i Tabell 3a inngår ikke overførte reserver som gjelder Gruppeliv. Disse vil imidlertid inngå i Tabell 4.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algn="l" rtl="0">
            <a:lnSpc>
              <a:spcPts val="1800"/>
            </a:lnSpc>
            <a:defRPr sz="1000"/>
          </a:pPr>
          <a:endParaRPr lang="nb-NO" sz="18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lnSpc>
              <a:spcPts val="1800"/>
            </a:lnSpc>
            <a:defRPr sz="1000"/>
          </a:pPr>
          <a:endParaRPr lang="nb-NO" sz="180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lnSpc>
              <a:spcPts val="18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9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6153150</xdr:colOff>
      <xdr:row>4</xdr:row>
      <xdr:rowOff>133350</xdr:rowOff>
    </xdr:from>
    <xdr:to>
      <xdr:col>3</xdr:col>
      <xdr:colOff>0</xdr:colOff>
      <xdr:row>77</xdr:row>
      <xdr:rowOff>209550</xdr:rowOff>
    </xdr:to>
    <xdr:sp macro="" textlink="">
      <xdr:nvSpPr>
        <xdr:cNvPr id="16454749" name="Text Box 1029"/>
        <xdr:cNvSpPr txBox="1">
          <a:spLocks noChangeArrowheads="1"/>
        </xdr:cNvSpPr>
      </xdr:nvSpPr>
      <xdr:spPr bwMode="auto">
        <a:xfrm>
          <a:off x="18516600" y="1162050"/>
          <a:ext cx="5753100" cy="1745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361950</xdr:colOff>
      <xdr:row>3</xdr:row>
      <xdr:rowOff>31750</xdr:rowOff>
    </xdr:from>
    <xdr:to>
      <xdr:col>4</xdr:col>
      <xdr:colOff>6115050</xdr:colOff>
      <xdr:row>76</xdr:row>
      <xdr:rowOff>122237</xdr:rowOff>
    </xdr:to>
    <xdr:sp macro="" textlink="">
      <xdr:nvSpPr>
        <xdr:cNvPr id="6" name="Text Box 1029"/>
        <xdr:cNvSpPr txBox="1">
          <a:spLocks noChangeArrowheads="1"/>
        </xdr:cNvSpPr>
      </xdr:nvSpPr>
      <xdr:spPr bwMode="auto">
        <a:xfrm>
          <a:off x="25222200" y="825500"/>
          <a:ext cx="5753100" cy="17473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Innsamlede data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 innsamlede data er identiske med det som forekommer i statistikken.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 underliggende tallene for statistikken er med en desimal, men statistikktallene publiseres uten desimaler. Det betyr at sumtall i formler kan avvike fra de synlige summene.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Prosentendringer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Prosentendringer med tallverdi ≥ 1000 gjengis som enten 999 eller - 999.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Sammenligner vi tall med samme fortegn, vil vi få prosent-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økning når vi går fra lavere tallverdi til høyere tallverdi.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Sammenligner vi tall med ulike fortegn, vil vi få prosent-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økning når vi går fra negative tall til positive tall.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Prosentendringer fra negative tall til 0 (null) = + 100,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mens prosentendringer fra positive tall til 0 (null) = - 100.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nb-NO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Prosentendringer fra 0 til positive eller negative tall angis ikke (---). Det samme gjelder små tallstørrelser som vises som 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nb-NO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b-NO" sz="1800" b="0" i="0" u="none" strike="noStrike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>
            <a:defRPr sz="1000"/>
          </a:pPr>
          <a:endParaRPr lang="nb-NO" sz="1800" b="0" i="0" u="none" strike="noStrike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>
            <a:defRPr sz="1000"/>
          </a:pPr>
          <a:endParaRPr lang="nb-NO" sz="1800" b="0" i="0" u="none" strike="noStrike" baseline="0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>
            <a:defRPr sz="1000"/>
          </a:pPr>
          <a:endParaRPr lang="nb-NO" sz="1800" b="0" i="0" u="none" strike="noStrike" baseline="0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>
            <a:defRPr sz="1000"/>
          </a:pPr>
          <a:endParaRPr lang="nb-NO" sz="1800" b="0" i="0" u="none" strike="noStrike" baseline="0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>
            <a:defRPr sz="1000"/>
          </a:pPr>
          <a:endParaRPr lang="nb-NO" sz="1800" b="0" i="0" u="none" strike="noStrike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>
            <a:defRPr sz="1000"/>
          </a:pPr>
          <a:endParaRPr lang="nb-NO" sz="1800" b="0" i="0" u="sng" strike="noStrike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b-NO" sz="18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</xdr:col>
      <xdr:colOff>6419850</xdr:colOff>
      <xdr:row>4</xdr:row>
      <xdr:rowOff>114300</xdr:rowOff>
    </xdr:from>
    <xdr:to>
      <xdr:col>3</xdr:col>
      <xdr:colOff>390525</xdr:colOff>
      <xdr:row>79</xdr:row>
      <xdr:rowOff>34925</xdr:rowOff>
    </xdr:to>
    <xdr:sp macro="" textlink="">
      <xdr:nvSpPr>
        <xdr:cNvPr id="7" name="Text Box 1028"/>
        <xdr:cNvSpPr txBox="1">
          <a:spLocks noChangeArrowheads="1"/>
        </xdr:cNvSpPr>
      </xdr:nvSpPr>
      <xdr:spPr bwMode="auto">
        <a:xfrm>
          <a:off x="18802350" y="1181100"/>
          <a:ext cx="5876925" cy="1849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nb-NO" sz="1800" b="0" i="0" u="sng" strike="noStrike">
              <a:solidFill>
                <a:sysClr val="windowText" lastClr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lnSpc>
              <a:spcPts val="1800"/>
            </a:lnSpc>
            <a:defRPr sz="1000"/>
          </a:pPr>
          <a:r>
            <a:rPr lang="nb-NO" sz="18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2015-tall:</a:t>
          </a:r>
        </a:p>
        <a:p>
          <a:pPr algn="l" rtl="0">
            <a:lnSpc>
              <a:spcPts val="18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Det er benyttet tall pr. 30.09.2015.</a:t>
          </a:r>
        </a:p>
        <a:p>
          <a:pPr algn="l" rtl="0">
            <a:lnSpc>
              <a:spcPts val="18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900"/>
            </a:lnSpc>
            <a:defRPr sz="1000"/>
          </a:pPr>
          <a:r>
            <a:rPr lang="nb-NO" sz="1800" b="0" i="0" u="sng" strike="noStrike">
              <a:solidFill>
                <a:srgbClr val="000000"/>
              </a:solidFill>
              <a:latin typeface="Times New Roman"/>
              <a:cs typeface="Times New Roman"/>
            </a:rPr>
            <a:t>If Skadeforsikring</a:t>
          </a:r>
        </a:p>
        <a:p>
          <a:pPr algn="l" rtl="0">
            <a:lnSpc>
              <a:spcPts val="1800"/>
            </a:lnSpc>
            <a:defRPr sz="1000"/>
          </a:pPr>
          <a:r>
            <a:rPr lang="nb-NO" sz="18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2014-tall:</a:t>
          </a:r>
        </a:p>
        <a:p>
          <a:pPr algn="l" rtl="0">
            <a:lnSpc>
              <a:spcPts val="1800"/>
            </a:lnSpc>
            <a:defRPr sz="1000"/>
          </a:pPr>
          <a:r>
            <a:rPr lang="nb-NO" sz="18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Det</a:t>
          </a:r>
          <a:r>
            <a:rPr lang="nb-NO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er foretatt endringer i Brutto forfalt premie og Nytegnet premie for Individuell kapital på grunn av tidligere feilrapportering.</a:t>
          </a:r>
          <a:endParaRPr lang="nb-NO" sz="1800" b="0" i="0" u="none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9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900"/>
            </a:lnSpc>
            <a:defRPr sz="1000"/>
          </a:pPr>
          <a:r>
            <a:rPr lang="nb-NO" sz="1800" b="0" i="0" u="sng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  <a:r>
            <a:rPr lang="nb-NO" sz="18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 Forsikring</a:t>
          </a:r>
        </a:p>
        <a:p>
          <a:pPr algn="l" rtl="0">
            <a:lnSpc>
              <a:spcPts val="1900"/>
            </a:lnSpc>
            <a:defRPr sz="1000"/>
          </a:pPr>
          <a:r>
            <a:rPr lang="nb-NO" sz="18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2015-tall:</a:t>
          </a:r>
        </a:p>
        <a:p>
          <a:pPr algn="l" rtl="0">
            <a:lnSpc>
              <a:spcPts val="1900"/>
            </a:lnSpc>
            <a:defRPr sz="1000"/>
          </a:pPr>
          <a:r>
            <a:rPr lang="nb-NO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Det er benyttet tall fra Foreløpig statistikk 2015.</a:t>
          </a:r>
        </a:p>
        <a:p>
          <a:pPr algn="l" rtl="0">
            <a:lnSpc>
              <a:spcPts val="12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nb-NO" sz="1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solidFill>
          <a:srgbClr val="FFFFFF"/>
        </a:solidFill>
        <a:ln w="9525">
          <a:noFill/>
          <a:miter lim="800000"/>
          <a:headEnd/>
          <a:tailEnd/>
        </a:ln>
      </a:spPr>
      <a:bodyPr vertOverflow="clip" wrap="square" lIns="36576" tIns="32004" rIns="0" bIns="0" anchor="t" upright="1"/>
      <a:lstStyle>
        <a:defPPr algn="l" rtl="0">
          <a:lnSpc>
            <a:spcPts val="1000"/>
          </a:lnSpc>
          <a:defRPr sz="1800" b="1" i="0" strike="noStrike">
            <a:solidFill>
              <a:srgbClr val="000000"/>
            </a:solidFill>
            <a:latin typeface="Times New Roman"/>
            <a:cs typeface="Times New Roman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showGridLines="0" topLeftCell="A13" zoomScaleNormal="100" workbookViewId="0">
      <selection activeCell="L31" sqref="L31"/>
    </sheetView>
  </sheetViews>
  <sheetFormatPr baseColWidth="10" defaultRowHeight="12.75"/>
  <sheetData>
    <row r="1" spans="2:9" s="404" customFormat="1"/>
    <row r="2" spans="2:9" s="404" customFormat="1"/>
    <row r="3" spans="2:9" s="404" customFormat="1"/>
    <row r="4" spans="2:9" s="404" customFormat="1"/>
    <row r="5" spans="2:9" s="404" customFormat="1">
      <c r="B5" s="405"/>
      <c r="C5" s="405"/>
      <c r="D5" s="405"/>
      <c r="E5" s="405"/>
      <c r="F5" s="405"/>
      <c r="G5" s="405"/>
      <c r="H5" s="405"/>
    </row>
    <row r="6" spans="2:9" s="404" customFormat="1" ht="23.25">
      <c r="B6" s="566"/>
      <c r="C6" s="405"/>
      <c r="D6" s="405"/>
      <c r="E6" s="405"/>
      <c r="F6" s="405"/>
      <c r="G6" s="405"/>
      <c r="H6" s="405"/>
      <c r="I6" s="406"/>
    </row>
    <row r="7" spans="2:9" s="404" customFormat="1">
      <c r="B7" s="405"/>
      <c r="C7" s="405"/>
      <c r="D7" s="405"/>
      <c r="E7" s="405"/>
      <c r="F7" s="405"/>
      <c r="G7" s="405"/>
      <c r="H7" s="405"/>
      <c r="I7" s="405"/>
    </row>
    <row r="8" spans="2:9" s="404" customFormat="1">
      <c r="B8" s="405"/>
      <c r="C8" s="405"/>
      <c r="D8" s="405"/>
      <c r="F8" s="405"/>
      <c r="G8" s="405"/>
      <c r="H8" s="405"/>
    </row>
    <row r="9" spans="2:9" s="404" customFormat="1">
      <c r="B9" s="405"/>
      <c r="C9" s="405"/>
      <c r="D9" s="405"/>
      <c r="E9" s="405"/>
      <c r="F9" s="405"/>
      <c r="G9" s="405"/>
      <c r="H9" s="405"/>
    </row>
    <row r="10" spans="2:9" s="404" customFormat="1" ht="23.25">
      <c r="B10" s="405"/>
      <c r="C10" s="405"/>
      <c r="D10" s="405"/>
      <c r="I10" s="406"/>
    </row>
    <row r="11" spans="2:9" s="404" customFormat="1">
      <c r="B11" s="405"/>
      <c r="C11" s="405"/>
      <c r="D11" s="405"/>
    </row>
    <row r="12" spans="2:9" s="404" customFormat="1" ht="27" customHeight="1">
      <c r="B12" s="405"/>
      <c r="C12" s="405"/>
      <c r="D12" s="405"/>
      <c r="E12" s="405"/>
      <c r="F12" s="405"/>
      <c r="G12" s="405"/>
      <c r="H12" s="405"/>
      <c r="I12" s="406"/>
    </row>
    <row r="13" spans="2:9" s="404" customFormat="1" ht="19.5" customHeight="1">
      <c r="B13" s="405"/>
      <c r="I13" s="406"/>
    </row>
    <row r="14" spans="2:9" s="404" customFormat="1">
      <c r="B14" s="405"/>
      <c r="C14" s="405"/>
      <c r="D14" s="405"/>
      <c r="F14" s="405"/>
      <c r="G14" s="405"/>
      <c r="H14" s="405"/>
    </row>
    <row r="15" spans="2:9" s="404" customFormat="1">
      <c r="B15" s="405"/>
      <c r="C15" s="405"/>
      <c r="D15" s="405"/>
      <c r="F15" s="405"/>
      <c r="G15" s="405"/>
      <c r="H15" s="405"/>
      <c r="I15" s="405"/>
    </row>
    <row r="16" spans="2:9" s="404" customFormat="1" ht="34.5">
      <c r="B16" s="405"/>
      <c r="C16" s="405"/>
      <c r="D16" s="405"/>
      <c r="E16" s="407"/>
      <c r="F16" s="405"/>
      <c r="G16" s="405"/>
      <c r="H16" s="405"/>
      <c r="I16" s="405"/>
    </row>
    <row r="17" spans="2:9" s="404" customFormat="1" ht="33">
      <c r="B17" s="405"/>
      <c r="C17" s="405"/>
      <c r="D17" s="405"/>
      <c r="E17" s="408"/>
      <c r="F17" s="405"/>
      <c r="G17" s="405"/>
      <c r="H17" s="405"/>
      <c r="I17" s="405"/>
    </row>
    <row r="18" spans="2:9" s="404" customFormat="1" ht="33">
      <c r="D18" s="408"/>
    </row>
    <row r="19" spans="2:9" s="404" customFormat="1" ht="18.75">
      <c r="E19" s="567"/>
      <c r="I19" s="409"/>
    </row>
    <row r="20" spans="2:9" s="404" customFormat="1"/>
    <row r="21" spans="2:9" s="404" customFormat="1">
      <c r="E21" s="410"/>
    </row>
    <row r="22" spans="2:9" s="404" customFormat="1" ht="26.25">
      <c r="E22" s="411"/>
    </row>
    <row r="23" spans="2:9" s="404" customFormat="1"/>
    <row r="24" spans="2:9" s="404" customFormat="1"/>
    <row r="25" spans="2:9" s="404" customFormat="1" ht="18.75">
      <c r="E25" s="412"/>
    </row>
    <row r="26" spans="2:9" s="404" customFormat="1" ht="18.75">
      <c r="E26" s="413"/>
    </row>
    <row r="27" spans="2:9" s="404" customFormat="1"/>
    <row r="28" spans="2:9" s="404" customFormat="1"/>
    <row r="29" spans="2:9" s="404" customFormat="1"/>
    <row r="30" spans="2:9" s="404" customFormat="1"/>
    <row r="31" spans="2:9" s="404" customFormat="1"/>
    <row r="32" spans="2:9" s="404" customFormat="1"/>
    <row r="33" spans="1:9" s="404" customFormat="1" ht="35.25">
      <c r="A33" s="568"/>
    </row>
    <row r="34" spans="1:9" s="404" customFormat="1"/>
    <row r="35" spans="1:9" s="404" customFormat="1"/>
    <row r="36" spans="1:9" s="404" customFormat="1" ht="33">
      <c r="B36" s="569"/>
    </row>
    <row r="37" spans="1:9" s="404" customFormat="1"/>
    <row r="38" spans="1:9" s="404" customFormat="1"/>
    <row r="39" spans="1:9" s="404" customFormat="1" ht="18">
      <c r="B39" s="570"/>
    </row>
    <row r="40" spans="1:9" s="404" customFormat="1"/>
    <row r="41" spans="1:9" s="404" customFormat="1" ht="18.75">
      <c r="I41" s="414"/>
    </row>
    <row r="42" spans="1:9" s="404" customFormat="1"/>
    <row r="43" spans="1:9" s="404" customFormat="1" ht="18.75">
      <c r="B43" s="684"/>
      <c r="C43" s="684"/>
      <c r="D43" s="684"/>
    </row>
    <row r="44" spans="1:9" s="404" customFormat="1"/>
    <row r="45" spans="1:9" s="404" customFormat="1"/>
    <row r="46" spans="1:9" s="404" customFormat="1"/>
    <row r="47" spans="1:9" s="404" customFormat="1"/>
    <row r="48" spans="1:9" s="404" customFormat="1"/>
    <row r="49" s="404" customFormat="1"/>
    <row r="50" s="404" customFormat="1"/>
    <row r="51" s="404" customFormat="1"/>
    <row r="52" s="404" customFormat="1"/>
    <row r="53" s="404" customFormat="1"/>
    <row r="54" s="404" customFormat="1"/>
    <row r="55" s="404" customFormat="1"/>
  </sheetData>
  <mergeCells count="1">
    <mergeCell ref="B43:D43"/>
  </mergeCells>
  <pageMargins left="0.7" right="0.7" top="0.75" bottom="0.75" header="0.3" footer="0.3"/>
  <pageSetup paperSize="9" scale="84" orientation="portrait" r:id="rId1"/>
  <rowBreaks count="1" manualBreakCount="1">
    <brk id="55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H131"/>
  <sheetViews>
    <sheetView showGridLines="0" zoomScale="60" zoomScaleNormal="60" workbookViewId="0">
      <pane xSplit="1" ySplit="9" topLeftCell="AS10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2.75"/>
  <cols>
    <col min="1" max="1" width="52" style="138" customWidth="1"/>
    <col min="2" max="2" width="14.140625" style="138" customWidth="1"/>
    <col min="3" max="3" width="14.42578125" style="138" bestFit="1" customWidth="1"/>
    <col min="4" max="5" width="12.28515625" style="138" customWidth="1"/>
    <col min="6" max="7" width="14.28515625" style="138" customWidth="1"/>
    <col min="8" max="9" width="12.28515625" style="138" customWidth="1"/>
    <col min="10" max="11" width="13" style="138" bestFit="1" customWidth="1"/>
    <col min="12" max="13" width="12.28515625" style="138" customWidth="1"/>
    <col min="14" max="15" width="14.42578125" style="138" bestFit="1" customWidth="1"/>
    <col min="16" max="17" width="12.28515625" style="138" customWidth="1"/>
    <col min="18" max="19" width="13" style="138" bestFit="1" customWidth="1"/>
    <col min="20" max="22" width="12.28515625" style="138" customWidth="1"/>
    <col min="23" max="23" width="13" style="138" bestFit="1" customWidth="1"/>
    <col min="24" max="25" width="12.28515625" style="138" customWidth="1"/>
    <col min="26" max="27" width="14.42578125" style="138" bestFit="1" customWidth="1"/>
    <col min="28" max="29" width="12.28515625" style="138" customWidth="1"/>
    <col min="30" max="31" width="12.7109375" style="138" customWidth="1"/>
    <col min="32" max="37" width="12.28515625" style="138" customWidth="1"/>
    <col min="38" max="39" width="14.42578125" style="138" bestFit="1" customWidth="1"/>
    <col min="40" max="41" width="12.28515625" style="138" customWidth="1"/>
    <col min="42" max="43" width="14.28515625" style="138" customWidth="1"/>
    <col min="44" max="45" width="12.28515625" style="138" customWidth="1"/>
    <col min="46" max="47" width="15.85546875" style="138" bestFit="1" customWidth="1"/>
    <col min="48" max="48" width="12.28515625" style="138" customWidth="1"/>
    <col min="49" max="49" width="18" style="138" customWidth="1"/>
    <col min="50" max="50" width="18.28515625" style="138" customWidth="1"/>
    <col min="51" max="51" width="12.28515625" style="138" customWidth="1"/>
    <col min="52" max="53" width="11.42578125" style="138"/>
    <col min="54" max="54" width="11.5703125" style="138" bestFit="1" customWidth="1"/>
    <col min="55" max="60" width="11.42578125" style="138"/>
    <col min="61" max="61" width="12.5703125" style="138" bestFit="1" customWidth="1"/>
    <col min="62" max="16384" width="11.42578125" style="138"/>
  </cols>
  <sheetData>
    <row r="1" spans="1:68" ht="20.25">
      <c r="A1" s="66" t="s">
        <v>0</v>
      </c>
      <c r="B1" s="549" t="s">
        <v>445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8" ht="20.100000000000001" customHeight="1">
      <c r="A2" s="122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68" ht="20.100000000000001" customHeight="1">
      <c r="A3" s="28" t="s">
        <v>170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68" ht="20.100000000000001" customHeight="1">
      <c r="A4" s="124" t="s">
        <v>306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26"/>
      <c r="O4" s="2"/>
      <c r="P4" s="2"/>
      <c r="Q4" s="2"/>
      <c r="R4" s="2"/>
      <c r="S4" s="2"/>
      <c r="T4" s="2"/>
      <c r="U4" s="2"/>
      <c r="V4" s="126"/>
      <c r="W4" s="2"/>
      <c r="X4" s="2"/>
      <c r="Y4" s="2"/>
      <c r="AC4" s="2"/>
      <c r="AD4" s="126"/>
      <c r="AE4" s="2"/>
      <c r="AF4" s="2"/>
      <c r="AG4" s="2"/>
      <c r="AH4" s="2"/>
      <c r="AI4" s="2"/>
      <c r="AJ4" s="2"/>
      <c r="AK4" s="2"/>
      <c r="AL4" s="126"/>
      <c r="AM4" s="2"/>
      <c r="AN4" s="2"/>
      <c r="AO4" s="2"/>
      <c r="AQ4" s="2"/>
      <c r="AR4" s="2"/>
      <c r="AS4" s="2"/>
      <c r="AT4" s="126"/>
      <c r="AU4" s="2"/>
      <c r="AV4" s="2"/>
      <c r="AX4" s="2"/>
      <c r="AY4" s="2"/>
    </row>
    <row r="5" spans="1:68" ht="20.100000000000001" customHeight="1">
      <c r="A5" s="202" t="s">
        <v>301</v>
      </c>
      <c r="B5" s="91"/>
      <c r="C5" s="92"/>
      <c r="D5" s="92"/>
      <c r="E5" s="93"/>
      <c r="F5" s="91"/>
      <c r="G5" s="92"/>
      <c r="H5" s="92"/>
      <c r="I5" s="93"/>
      <c r="J5" s="91"/>
      <c r="K5" s="92"/>
      <c r="L5" s="92"/>
      <c r="M5" s="93"/>
      <c r="N5" s="91"/>
      <c r="O5" s="92"/>
      <c r="P5" s="92"/>
      <c r="Q5" s="93"/>
      <c r="R5" s="91"/>
      <c r="S5" s="92"/>
      <c r="T5" s="92"/>
      <c r="U5" s="93"/>
      <c r="V5" s="91"/>
      <c r="W5" s="92"/>
      <c r="X5" s="92"/>
      <c r="Y5" s="93"/>
      <c r="Z5" s="91"/>
      <c r="AA5" s="92"/>
      <c r="AB5" s="92"/>
      <c r="AC5" s="93"/>
      <c r="AD5" s="91"/>
      <c r="AE5" s="92"/>
      <c r="AF5" s="92"/>
      <c r="AG5" s="93"/>
      <c r="AH5" s="92"/>
      <c r="AI5" s="92"/>
      <c r="AJ5" s="92"/>
      <c r="AK5" s="92"/>
      <c r="AL5" s="91"/>
      <c r="AM5" s="92"/>
      <c r="AN5" s="92"/>
      <c r="AO5" s="93"/>
      <c r="AP5" s="91"/>
      <c r="AQ5" s="92"/>
      <c r="AR5" s="92"/>
      <c r="AS5" s="93"/>
      <c r="AT5" s="91"/>
      <c r="AU5" s="81"/>
      <c r="AV5" s="94"/>
      <c r="AW5" s="91"/>
      <c r="AX5" s="81"/>
      <c r="AY5" s="94"/>
    </row>
    <row r="6" spans="1:68" ht="20.100000000000001" customHeight="1">
      <c r="A6" s="131" t="s">
        <v>79</v>
      </c>
      <c r="B6" s="704" t="s">
        <v>66</v>
      </c>
      <c r="C6" s="705"/>
      <c r="D6" s="705"/>
      <c r="E6" s="706"/>
      <c r="F6" s="710" t="s">
        <v>351</v>
      </c>
      <c r="G6" s="700"/>
      <c r="H6" s="700"/>
      <c r="I6" s="701"/>
      <c r="J6" s="704" t="s">
        <v>127</v>
      </c>
      <c r="K6" s="705"/>
      <c r="L6" s="705"/>
      <c r="M6" s="706"/>
      <c r="N6" s="704" t="s">
        <v>92</v>
      </c>
      <c r="O6" s="705"/>
      <c r="P6" s="705"/>
      <c r="Q6" s="706"/>
      <c r="R6" s="3"/>
      <c r="S6" s="4"/>
      <c r="T6" s="4"/>
      <c r="U6" s="117"/>
      <c r="V6" s="704" t="s">
        <v>128</v>
      </c>
      <c r="W6" s="705"/>
      <c r="X6" s="705"/>
      <c r="Y6" s="706"/>
      <c r="Z6" s="704" t="s">
        <v>1</v>
      </c>
      <c r="AA6" s="705"/>
      <c r="AB6" s="705"/>
      <c r="AC6" s="19"/>
      <c r="AD6" s="704"/>
      <c r="AE6" s="705"/>
      <c r="AF6" s="705"/>
      <c r="AG6" s="706"/>
      <c r="AH6" s="704" t="s">
        <v>353</v>
      </c>
      <c r="AI6" s="705"/>
      <c r="AJ6" s="705"/>
      <c r="AK6" s="706"/>
      <c r="AL6" s="704"/>
      <c r="AM6" s="705"/>
      <c r="AN6" s="705"/>
      <c r="AO6" s="706"/>
      <c r="AP6" s="704" t="s">
        <v>47</v>
      </c>
      <c r="AQ6" s="705"/>
      <c r="AR6" s="705"/>
      <c r="AS6" s="706"/>
      <c r="AT6" s="704" t="s">
        <v>80</v>
      </c>
      <c r="AU6" s="705"/>
      <c r="AV6" s="706"/>
      <c r="AW6" s="704" t="s">
        <v>24</v>
      </c>
      <c r="AX6" s="705"/>
      <c r="AY6" s="706"/>
    </row>
    <row r="7" spans="1:68" ht="20.100000000000001" customHeight="1">
      <c r="A7" s="97" t="s">
        <v>78</v>
      </c>
      <c r="B7" s="707" t="s">
        <v>110</v>
      </c>
      <c r="C7" s="708"/>
      <c r="D7" s="708"/>
      <c r="E7" s="709"/>
      <c r="F7" s="711" t="s">
        <v>95</v>
      </c>
      <c r="G7" s="702"/>
      <c r="H7" s="702"/>
      <c r="I7" s="703"/>
      <c r="J7" s="707" t="s">
        <v>95</v>
      </c>
      <c r="K7" s="708"/>
      <c r="L7" s="708"/>
      <c r="M7" s="709"/>
      <c r="N7" s="707" t="s">
        <v>93</v>
      </c>
      <c r="O7" s="708"/>
      <c r="P7" s="708"/>
      <c r="Q7" s="709"/>
      <c r="R7" s="707" t="s">
        <v>128</v>
      </c>
      <c r="S7" s="708"/>
      <c r="T7" s="708"/>
      <c r="U7" s="709"/>
      <c r="V7" s="707" t="s">
        <v>129</v>
      </c>
      <c r="W7" s="708"/>
      <c r="X7" s="708"/>
      <c r="Y7" s="709"/>
      <c r="Z7" s="707" t="s">
        <v>112</v>
      </c>
      <c r="AA7" s="708"/>
      <c r="AB7" s="708"/>
      <c r="AC7" s="709"/>
      <c r="AD7" s="707" t="s">
        <v>19</v>
      </c>
      <c r="AE7" s="708"/>
      <c r="AF7" s="708"/>
      <c r="AG7" s="709"/>
      <c r="AH7" s="707" t="s">
        <v>354</v>
      </c>
      <c r="AI7" s="708"/>
      <c r="AJ7" s="708"/>
      <c r="AK7" s="709"/>
      <c r="AL7" s="707" t="s">
        <v>94</v>
      </c>
      <c r="AM7" s="708"/>
      <c r="AN7" s="708"/>
      <c r="AO7" s="709"/>
      <c r="AP7" s="707" t="s">
        <v>95</v>
      </c>
      <c r="AQ7" s="708"/>
      <c r="AR7" s="708"/>
      <c r="AS7" s="709"/>
      <c r="AT7" s="707" t="s">
        <v>82</v>
      </c>
      <c r="AU7" s="708"/>
      <c r="AV7" s="709"/>
      <c r="AW7" s="707" t="s">
        <v>83</v>
      </c>
      <c r="AX7" s="708"/>
      <c r="AY7" s="709"/>
    </row>
    <row r="8" spans="1:68" ht="20.100000000000001" customHeight="1">
      <c r="A8" s="97"/>
      <c r="B8" s="6"/>
      <c r="C8" s="6"/>
      <c r="D8" s="6" t="s">
        <v>4</v>
      </c>
      <c r="E8" s="7" t="s">
        <v>5</v>
      </c>
      <c r="F8" s="6"/>
      <c r="G8" s="6"/>
      <c r="H8" s="6" t="s">
        <v>4</v>
      </c>
      <c r="I8" s="7" t="s">
        <v>5</v>
      </c>
      <c r="J8" s="6"/>
      <c r="K8" s="6"/>
      <c r="L8" s="6" t="s">
        <v>4</v>
      </c>
      <c r="M8" s="7" t="s">
        <v>5</v>
      </c>
      <c r="N8" s="6"/>
      <c r="O8" s="6"/>
      <c r="P8" s="6" t="s">
        <v>4</v>
      </c>
      <c r="Q8" s="7" t="s">
        <v>5</v>
      </c>
      <c r="R8" s="6"/>
      <c r="S8" s="6"/>
      <c r="T8" s="6" t="s">
        <v>4</v>
      </c>
      <c r="U8" s="7" t="s">
        <v>5</v>
      </c>
      <c r="V8" s="6"/>
      <c r="W8" s="6"/>
      <c r="X8" s="6" t="s">
        <v>4</v>
      </c>
      <c r="Y8" s="7" t="s">
        <v>5</v>
      </c>
      <c r="Z8" s="6"/>
      <c r="AA8" s="6"/>
      <c r="AB8" s="6" t="s">
        <v>4</v>
      </c>
      <c r="AC8" s="7" t="s">
        <v>5</v>
      </c>
      <c r="AD8" s="6"/>
      <c r="AE8" s="6"/>
      <c r="AF8" s="6" t="s">
        <v>4</v>
      </c>
      <c r="AG8" s="7" t="s">
        <v>5</v>
      </c>
      <c r="AH8" s="6"/>
      <c r="AI8" s="6"/>
      <c r="AJ8" s="6" t="s">
        <v>4</v>
      </c>
      <c r="AK8" s="7" t="s">
        <v>5</v>
      </c>
      <c r="AL8" s="6"/>
      <c r="AM8" s="6"/>
      <c r="AN8" s="6" t="s">
        <v>4</v>
      </c>
      <c r="AO8" s="7" t="s">
        <v>5</v>
      </c>
      <c r="AP8" s="6"/>
      <c r="AQ8" s="6"/>
      <c r="AR8" s="6" t="s">
        <v>4</v>
      </c>
      <c r="AS8" s="7" t="s">
        <v>5</v>
      </c>
      <c r="AT8" s="5"/>
      <c r="AU8" s="5"/>
      <c r="AV8" s="17" t="s">
        <v>4</v>
      </c>
      <c r="AW8" s="7"/>
      <c r="AX8" s="5"/>
      <c r="AY8" s="17" t="s">
        <v>4</v>
      </c>
      <c r="BM8" s="17"/>
      <c r="BO8" s="27"/>
      <c r="BP8" s="27"/>
    </row>
    <row r="9" spans="1:68" ht="20.100000000000001" customHeight="1">
      <c r="A9" s="200" t="s">
        <v>6</v>
      </c>
      <c r="B9" s="199">
        <v>2014</v>
      </c>
      <c r="C9" s="196">
        <v>2015</v>
      </c>
      <c r="D9" s="9" t="s">
        <v>7</v>
      </c>
      <c r="E9" s="50" t="s">
        <v>8</v>
      </c>
      <c r="F9" s="199">
        <v>2014</v>
      </c>
      <c r="G9" s="196">
        <v>2015</v>
      </c>
      <c r="H9" s="9" t="s">
        <v>7</v>
      </c>
      <c r="I9" s="50" t="s">
        <v>8</v>
      </c>
      <c r="J9" s="199">
        <v>2014</v>
      </c>
      <c r="K9" s="196">
        <v>2015</v>
      </c>
      <c r="L9" s="9" t="s">
        <v>7</v>
      </c>
      <c r="M9" s="50" t="s">
        <v>8</v>
      </c>
      <c r="N9" s="199">
        <v>2014</v>
      </c>
      <c r="O9" s="196">
        <v>2015</v>
      </c>
      <c r="P9" s="9" t="s">
        <v>7</v>
      </c>
      <c r="Q9" s="50" t="s">
        <v>8</v>
      </c>
      <c r="R9" s="199">
        <v>2014</v>
      </c>
      <c r="S9" s="196">
        <v>2015</v>
      </c>
      <c r="T9" s="9" t="s">
        <v>7</v>
      </c>
      <c r="U9" s="50" t="s">
        <v>8</v>
      </c>
      <c r="V9" s="199">
        <v>2014</v>
      </c>
      <c r="W9" s="196">
        <v>2015</v>
      </c>
      <c r="X9" s="9" t="s">
        <v>7</v>
      </c>
      <c r="Y9" s="50" t="s">
        <v>8</v>
      </c>
      <c r="Z9" s="199">
        <v>2014</v>
      </c>
      <c r="AA9" s="196">
        <v>2015</v>
      </c>
      <c r="AB9" s="9" t="s">
        <v>7</v>
      </c>
      <c r="AC9" s="50" t="s">
        <v>8</v>
      </c>
      <c r="AD9" s="199">
        <v>2014</v>
      </c>
      <c r="AE9" s="196">
        <v>2015</v>
      </c>
      <c r="AF9" s="9" t="s">
        <v>7</v>
      </c>
      <c r="AG9" s="50" t="s">
        <v>8</v>
      </c>
      <c r="AH9" s="199">
        <v>2014</v>
      </c>
      <c r="AI9" s="196">
        <v>2015</v>
      </c>
      <c r="AJ9" s="9" t="s">
        <v>7</v>
      </c>
      <c r="AK9" s="50" t="s">
        <v>8</v>
      </c>
      <c r="AL9" s="199">
        <v>2014</v>
      </c>
      <c r="AM9" s="196">
        <v>2015</v>
      </c>
      <c r="AN9" s="9" t="s">
        <v>7</v>
      </c>
      <c r="AO9" s="50" t="s">
        <v>8</v>
      </c>
      <c r="AP9" s="199">
        <v>2014</v>
      </c>
      <c r="AQ9" s="196">
        <v>2015</v>
      </c>
      <c r="AR9" s="9" t="s">
        <v>7</v>
      </c>
      <c r="AS9" s="50" t="s">
        <v>8</v>
      </c>
      <c r="AT9" s="199">
        <v>2014</v>
      </c>
      <c r="AU9" s="196">
        <v>2015</v>
      </c>
      <c r="AV9" s="50" t="s">
        <v>7</v>
      </c>
      <c r="AW9" s="199">
        <v>2014</v>
      </c>
      <c r="AX9" s="196">
        <v>2015</v>
      </c>
      <c r="AY9" s="50" t="s">
        <v>7</v>
      </c>
      <c r="BM9" s="50"/>
      <c r="BO9" s="27"/>
      <c r="BP9" s="27"/>
    </row>
    <row r="10" spans="1:68" s="139" customFormat="1" ht="20.100000000000001" customHeight="1">
      <c r="A10" s="398" t="s">
        <v>337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1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1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1"/>
      <c r="AL10" s="222"/>
      <c r="AM10" s="222"/>
      <c r="AN10" s="222"/>
      <c r="AO10" s="222"/>
      <c r="AP10" s="222"/>
      <c r="AQ10" s="222"/>
      <c r="AR10" s="222"/>
      <c r="AS10" s="221"/>
      <c r="AT10" s="143"/>
      <c r="AU10" s="143"/>
      <c r="AV10" s="155"/>
      <c r="AW10" s="184"/>
      <c r="AX10" s="143"/>
      <c r="AY10" s="184"/>
      <c r="BM10" s="223"/>
    </row>
    <row r="11" spans="1:68" s="139" customFormat="1" ht="20.100000000000001" customHeight="1">
      <c r="A11" s="84" t="s">
        <v>9</v>
      </c>
      <c r="B11" s="134">
        <v>1208435.3019999999</v>
      </c>
      <c r="C11" s="134">
        <v>1492460.2250000001</v>
      </c>
      <c r="D11" s="134">
        <f>IF(B11=0, "   ---- ", IF(ABS(ROUND(100/B11*C11-100,1))&lt;999,ROUND(100/B11*C11-100,1),IF(ROUND(100/B11*C11-100,1)&gt;999,999,-999)))</f>
        <v>23.5</v>
      </c>
      <c r="E11" s="134">
        <f>100/$AU11*C11</f>
        <v>5.7531888554690891</v>
      </c>
      <c r="F11" s="134">
        <v>3606362</v>
      </c>
      <c r="G11" s="134">
        <v>4265795</v>
      </c>
      <c r="H11" s="134">
        <f t="shared" ref="H11:H16" si="0">IF(F11=0, "   ---- ", IF(ABS(ROUND(100/F11*G11-100,1))&lt;999,ROUND(100/F11*G11-100,1),IF(ROUND(100/F11*G11-100,1)&gt;999,999,-999)))</f>
        <v>18.3</v>
      </c>
      <c r="I11" s="134">
        <f t="shared" ref="I11:I16" si="1">100/$AU11*G11</f>
        <v>16.443938567083595</v>
      </c>
      <c r="J11" s="134"/>
      <c r="K11" s="134"/>
      <c r="L11" s="134"/>
      <c r="M11" s="154"/>
      <c r="N11" s="134">
        <v>167568.48800000001</v>
      </c>
      <c r="O11" s="134">
        <v>252927</v>
      </c>
      <c r="P11" s="134">
        <f t="shared" ref="P11:P16" si="2">IF(N11=0, "   ---- ", IF(ABS(ROUND(100/N11*O11-100,1))&lt;999,ROUND(100/N11*O11-100,1),IF(ROUND(100/N11*O11-100,1)&gt;999,999,-999)))</f>
        <v>50.9</v>
      </c>
      <c r="Q11" s="262">
        <f t="shared" ref="Q11:Q16" si="3">100/$AU11*O11</f>
        <v>0.97499201202982155</v>
      </c>
      <c r="R11" s="134"/>
      <c r="S11" s="134"/>
      <c r="T11" s="134"/>
      <c r="U11" s="134"/>
      <c r="V11" s="134"/>
      <c r="W11" s="134"/>
      <c r="X11" s="134"/>
      <c r="Y11" s="154"/>
      <c r="Z11" s="134">
        <v>9738494</v>
      </c>
      <c r="AA11" s="134">
        <v>13868915.967296138</v>
      </c>
      <c r="AB11" s="134">
        <f t="shared" ref="AB11:AB16" si="4">IF(Z11=0, "   ---- ", IF(ABS(ROUND(100/Z11*AA11-100,1))&lt;999,ROUND(100/Z11*AA11-100,1),IF(ROUND(100/Z11*AA11-100,1)&gt;999,999,-999)))</f>
        <v>42.4</v>
      </c>
      <c r="AC11" s="134">
        <f t="shared" ref="AC11:AC16" si="5">100/$AU11*AA11</f>
        <v>53.462391455347117</v>
      </c>
      <c r="AD11" s="134">
        <v>371896</v>
      </c>
      <c r="AE11" s="134">
        <v>535090</v>
      </c>
      <c r="AF11" s="134">
        <f t="shared" ref="AF11:AF16" si="6">IF(AD11=0, "   ---- ", IF(ABS(ROUND(100/AD11*AE11-100,1))&lt;999,ROUND(100/AD11*AE11-100,1),IF(ROUND(100/AD11*AE11-100,1)&gt;999,999,-999)))</f>
        <v>43.9</v>
      </c>
      <c r="AG11" s="134">
        <f t="shared" ref="AG11:AG16" si="7">100/$AU11*AE11</f>
        <v>2.0626839986123948</v>
      </c>
      <c r="AH11" s="134"/>
      <c r="AI11" s="134"/>
      <c r="AJ11" s="134"/>
      <c r="AK11" s="154"/>
      <c r="AL11" s="134">
        <v>1484170.0331999997</v>
      </c>
      <c r="AM11" s="134">
        <v>1688351.4757299994</v>
      </c>
      <c r="AN11" s="134">
        <f t="shared" ref="AN11:AN16" si="8">IF(AL11=0, "   ---- ", IF(ABS(ROUND(100/AL11*AM11-100,1))&lt;999,ROUND(100/AL11*AM11-100,1),IF(ROUND(100/AL11*AM11-100,1)&gt;999,999,-999)))</f>
        <v>13.8</v>
      </c>
      <c r="AO11" s="134">
        <f t="shared" ref="AO11:AO16" si="9">100/$AU11*AM11</f>
        <v>6.5083174288846601</v>
      </c>
      <c r="AP11" s="134">
        <v>2985104.6531599998</v>
      </c>
      <c r="AQ11" s="134">
        <v>3837903.6340000001</v>
      </c>
      <c r="AR11" s="134">
        <f t="shared" ref="AR11:AR16" si="10">IF(AP11=0, "   ---- ", IF(ABS(ROUND(100/AP11*AQ11-100,1))&lt;999,ROUND(100/AP11*AQ11-100,1),IF(ROUND(100/AP11*AQ11-100,1)&gt;999,999,-999)))</f>
        <v>28.6</v>
      </c>
      <c r="AS11" s="154">
        <f t="shared" ref="AS11:AS16" si="11">100/$AU11*AQ11</f>
        <v>14.794487682573326</v>
      </c>
      <c r="AT11" s="70">
        <f>+B11+F11+J11+N11+R11+V11+Z11+AD11+AH11+AL11+AP11</f>
        <v>19562030.476359997</v>
      </c>
      <c r="AU11" s="70">
        <f>+C11+G11+K11+O11+S11+W11+AA11+AE11+AI11+AM11+AQ11</f>
        <v>25941443.302026138</v>
      </c>
      <c r="AV11" s="155">
        <f>IF(AT11=0, "    ---- ", IF(ABS(ROUND(100/AT11*AU11-100,1))&lt;999,ROUND(100/AT11*AU11-100,1),IF(ROUND(100/AT11*AU11-100,1)&gt;999,999,-999)))</f>
        <v>32.6</v>
      </c>
      <c r="AW11" s="155">
        <f>'Tabell 3a'!CL11+AT11</f>
        <v>45536852.32778883</v>
      </c>
      <c r="AX11" s="155">
        <f>'Tabell 3a'!CM11+AU11</f>
        <v>53115754.222410545</v>
      </c>
      <c r="AY11" s="155">
        <f t="shared" ref="AY11:AY71" si="12">IF(AW11=0, "   ---- ", IF(ABS(ROUND(100/AW11*AX11-100,1))&lt;999,ROUND(100/AW11*AX11-100,1),IF(ROUND(100/AW11*AX11-100,1)&gt;999,999,-999)))</f>
        <v>16.600000000000001</v>
      </c>
      <c r="BI11" s="367"/>
      <c r="BM11" s="67"/>
      <c r="BO11" s="28"/>
      <c r="BP11" s="28"/>
    </row>
    <row r="12" spans="1:68" s="285" customFormat="1" ht="20.100000000000001" customHeight="1">
      <c r="A12" s="84" t="s">
        <v>10</v>
      </c>
      <c r="B12" s="134">
        <v>2382483.5109999999</v>
      </c>
      <c r="C12" s="134">
        <v>2364502.656</v>
      </c>
      <c r="D12" s="134">
        <f>IF(B12=0, "   ---- ", IF(ABS(ROUND(100/B12*C12-100,1))&lt;999,ROUND(100/B12*C12-100,1),IF(ROUND(100/B12*C12-100,1)&gt;999,999,-999)))</f>
        <v>-0.8</v>
      </c>
      <c r="E12" s="134">
        <f>100/$AU12*C12</f>
        <v>12.0086840999329</v>
      </c>
      <c r="F12" s="134">
        <v>5764483</v>
      </c>
      <c r="G12" s="134">
        <v>5800359</v>
      </c>
      <c r="H12" s="134">
        <f t="shared" si="0"/>
        <v>0.6</v>
      </c>
      <c r="I12" s="134">
        <f t="shared" si="1"/>
        <v>29.458490444259706</v>
      </c>
      <c r="J12" s="134">
        <v>64208</v>
      </c>
      <c r="K12" s="134">
        <v>71103</v>
      </c>
      <c r="L12" s="134">
        <f t="shared" ref="L12:L16" si="13">IF(J12=0, "   ---- ", IF(ABS(ROUND(100/J12*K12-100,1))&lt;999,ROUND(100/J12*K12-100,1),IF(ROUND(100/J12*K12-100,1)&gt;999,999,-999)))</f>
        <v>10.7</v>
      </c>
      <c r="M12" s="154">
        <f t="shared" ref="M12:M16" si="14">100/$AU12*K12</f>
        <v>0.36111334592534666</v>
      </c>
      <c r="N12" s="134">
        <v>1724746.8490000002</v>
      </c>
      <c r="O12" s="134">
        <v>1649797</v>
      </c>
      <c r="P12" s="134">
        <f t="shared" si="2"/>
        <v>-4.3</v>
      </c>
      <c r="Q12" s="262">
        <f t="shared" si="3"/>
        <v>8.3788829552564472</v>
      </c>
      <c r="R12" s="134"/>
      <c r="S12" s="134"/>
      <c r="T12" s="134"/>
      <c r="U12" s="134"/>
      <c r="V12" s="134"/>
      <c r="W12" s="134"/>
      <c r="X12" s="134"/>
      <c r="Y12" s="154"/>
      <c r="Z12" s="134">
        <v>2796767</v>
      </c>
      <c r="AA12" s="134">
        <v>3112346.86</v>
      </c>
      <c r="AB12" s="134">
        <f t="shared" si="4"/>
        <v>11.3</v>
      </c>
      <c r="AC12" s="134">
        <f t="shared" si="5"/>
        <v>15.80678717205809</v>
      </c>
      <c r="AD12" s="134">
        <v>926498</v>
      </c>
      <c r="AE12" s="134">
        <v>908925</v>
      </c>
      <c r="AF12" s="134">
        <f t="shared" si="6"/>
        <v>-1.9</v>
      </c>
      <c r="AG12" s="134">
        <f t="shared" si="7"/>
        <v>4.61618986463575</v>
      </c>
      <c r="AH12" s="134">
        <v>212767.95699999999</v>
      </c>
      <c r="AI12" s="134">
        <v>207943.34805</v>
      </c>
      <c r="AJ12" s="134">
        <f t="shared" ref="AJ12:AJ16" si="15">IF(AH12=0, "   ---- ", IF(ABS(ROUND(100/AH12*AI12-100,1))&lt;999,ROUND(100/AH12*AI12-100,1),IF(ROUND(100/AH12*AI12-100,1)&gt;999,999,-999)))</f>
        <v>-2.2999999999999998</v>
      </c>
      <c r="AK12" s="154">
        <f t="shared" ref="AK12:AK16" si="16">100/$AU12*AI12</f>
        <v>1.0560893095545112</v>
      </c>
      <c r="AL12" s="134">
        <v>1903722.3248099994</v>
      </c>
      <c r="AM12" s="134">
        <v>2001987.8099599993</v>
      </c>
      <c r="AN12" s="134">
        <f t="shared" si="8"/>
        <v>5.2</v>
      </c>
      <c r="AO12" s="134">
        <f t="shared" si="9"/>
        <v>10.167567002185736</v>
      </c>
      <c r="AP12" s="134">
        <v>3539816.3965100003</v>
      </c>
      <c r="AQ12" s="134">
        <v>3572975.0090000001</v>
      </c>
      <c r="AR12" s="134">
        <f t="shared" si="10"/>
        <v>0.9</v>
      </c>
      <c r="AS12" s="154">
        <f t="shared" si="11"/>
        <v>18.146195806191518</v>
      </c>
      <c r="AT12" s="134">
        <f t="shared" ref="AT12:AU39" si="17">+B12+F12+J12+N12+R12+V12+Z12+AD12+AH12+AL12+AP12</f>
        <v>19315493.038320001</v>
      </c>
      <c r="AU12" s="134">
        <f t="shared" si="17"/>
        <v>19689939.683009997</v>
      </c>
      <c r="AV12" s="154">
        <f>IF(AT12=0, "    ---- ", IF(ABS(ROUND(100/AT12*AU12-100,1))&lt;999,ROUND(100/AT12*AU12-100,1),IF(ROUND(100/AT12*AU12-100,1)&gt;999,999,-999)))</f>
        <v>1.9</v>
      </c>
      <c r="AW12" s="154">
        <f>'Tabell 3a'!CL12+AT12</f>
        <v>73161371.772813499</v>
      </c>
      <c r="AX12" s="154">
        <f>'Tabell 3a'!CM12+AU12</f>
        <v>71883266.622559994</v>
      </c>
      <c r="AY12" s="154">
        <f t="shared" si="12"/>
        <v>-1.7</v>
      </c>
      <c r="BI12" s="367"/>
      <c r="BM12" s="281"/>
      <c r="BO12" s="263"/>
      <c r="BP12" s="263"/>
    </row>
    <row r="13" spans="1:68" s="248" customFormat="1" ht="20.100000000000001" customHeight="1">
      <c r="A13" s="85" t="s">
        <v>361</v>
      </c>
      <c r="B13" s="158">
        <v>779826.05500000005</v>
      </c>
      <c r="C13" s="158">
        <v>772728.95200000005</v>
      </c>
      <c r="D13" s="158"/>
      <c r="E13" s="158"/>
      <c r="F13" s="158">
        <v>1658787</v>
      </c>
      <c r="G13" s="158">
        <v>1753320</v>
      </c>
      <c r="H13" s="158">
        <f t="shared" si="0"/>
        <v>5.7</v>
      </c>
      <c r="I13" s="158">
        <f t="shared" si="1"/>
        <v>39.441106007332159</v>
      </c>
      <c r="J13" s="158"/>
      <c r="K13" s="158"/>
      <c r="L13" s="158"/>
      <c r="M13" s="159"/>
      <c r="N13" s="158">
        <v>40054.493000000002</v>
      </c>
      <c r="O13" s="158">
        <v>37792</v>
      </c>
      <c r="P13" s="158">
        <f t="shared" si="2"/>
        <v>-5.6</v>
      </c>
      <c r="Q13" s="259">
        <f t="shared" si="3"/>
        <v>0.85013476047104752</v>
      </c>
      <c r="R13" s="158"/>
      <c r="S13" s="158"/>
      <c r="T13" s="158"/>
      <c r="U13" s="158"/>
      <c r="V13" s="158"/>
      <c r="W13" s="158"/>
      <c r="X13" s="158"/>
      <c r="Y13" s="159"/>
      <c r="Z13" s="158">
        <v>589691</v>
      </c>
      <c r="AA13" s="158">
        <v>579543.9</v>
      </c>
      <c r="AB13" s="158">
        <f t="shared" si="4"/>
        <v>-1.7</v>
      </c>
      <c r="AC13" s="158">
        <f t="shared" si="5"/>
        <v>13.03689708427595</v>
      </c>
      <c r="AD13" s="158">
        <v>148169</v>
      </c>
      <c r="AE13" s="158">
        <v>141307</v>
      </c>
      <c r="AF13" s="158">
        <f t="shared" si="6"/>
        <v>-4.5999999999999996</v>
      </c>
      <c r="AG13" s="158">
        <f t="shared" si="7"/>
        <v>3.178714876108232</v>
      </c>
      <c r="AH13" s="158"/>
      <c r="AI13" s="158"/>
      <c r="AJ13" s="158"/>
      <c r="AK13" s="159"/>
      <c r="AL13" s="158">
        <v>642451.4626699998</v>
      </c>
      <c r="AM13" s="158">
        <v>673283.90460999985</v>
      </c>
      <c r="AN13" s="158">
        <f t="shared" si="8"/>
        <v>4.8</v>
      </c>
      <c r="AO13" s="158">
        <f t="shared" si="9"/>
        <v>15.145587716305933</v>
      </c>
      <c r="AP13" s="158">
        <v>492293.05902000016</v>
      </c>
      <c r="AQ13" s="158">
        <v>487437.10700000002</v>
      </c>
      <c r="AR13" s="158">
        <f t="shared" si="10"/>
        <v>-1</v>
      </c>
      <c r="AS13" s="159">
        <f t="shared" si="11"/>
        <v>10.964945708196057</v>
      </c>
      <c r="AT13" s="158">
        <f t="shared" ref="AT13:AT15" si="18">+B13+F13+J13+N13+R13+V13+Z13+AD13+AH13+AL13+AP13</f>
        <v>4351272.0696900003</v>
      </c>
      <c r="AU13" s="158">
        <f t="shared" ref="AU13:AU15" si="19">+C13+G13+K13+O13+S13+W13+AA13+AE13+AI13+AM13+AQ13</f>
        <v>4445412.8636099994</v>
      </c>
      <c r="AV13" s="159">
        <f t="shared" ref="AV13:AV15" si="20">IF(AT13=0, "    ---- ", IF(ABS(ROUND(100/AT13*AU13-100,1))&lt;999,ROUND(100/AT13*AU13-100,1),IF(ROUND(100/AT13*AU13-100,1)&gt;999,999,-999)))</f>
        <v>2.2000000000000002</v>
      </c>
      <c r="AW13" s="159">
        <f>'Tabell 3a'!CL13+AT13</f>
        <v>19523488.641245566</v>
      </c>
      <c r="AX13" s="159">
        <f>'Tabell 3a'!CM13+AU13</f>
        <v>17896448.535785742</v>
      </c>
      <c r="AY13" s="159">
        <f t="shared" si="12"/>
        <v>-8.3000000000000007</v>
      </c>
      <c r="BI13" s="565"/>
      <c r="BM13" s="235"/>
      <c r="BO13" s="110"/>
      <c r="BP13" s="110"/>
    </row>
    <row r="14" spans="1:68" s="248" customFormat="1" ht="20.100000000000001" customHeight="1">
      <c r="A14" s="85" t="s">
        <v>362</v>
      </c>
      <c r="B14" s="158">
        <v>1557480.3829999999</v>
      </c>
      <c r="C14" s="158">
        <v>1536872.6850000001</v>
      </c>
      <c r="D14" s="158"/>
      <c r="E14" s="158"/>
      <c r="F14" s="158">
        <v>3861121</v>
      </c>
      <c r="G14" s="158">
        <v>3765328</v>
      </c>
      <c r="H14" s="158">
        <f t="shared" si="0"/>
        <v>-2.5</v>
      </c>
      <c r="I14" s="158">
        <f t="shared" si="1"/>
        <v>30.52080776279336</v>
      </c>
      <c r="J14" s="158"/>
      <c r="K14" s="158"/>
      <c r="L14" s="158"/>
      <c r="M14" s="159"/>
      <c r="N14" s="158">
        <v>1599305.31</v>
      </c>
      <c r="O14" s="158">
        <v>1513617</v>
      </c>
      <c r="P14" s="158">
        <f t="shared" si="2"/>
        <v>-5.4</v>
      </c>
      <c r="Q14" s="259">
        <f t="shared" si="3"/>
        <v>12.269001129117038</v>
      </c>
      <c r="R14" s="158"/>
      <c r="S14" s="158"/>
      <c r="T14" s="158"/>
      <c r="U14" s="158"/>
      <c r="V14" s="158"/>
      <c r="W14" s="158"/>
      <c r="X14" s="158"/>
      <c r="Y14" s="159"/>
      <c r="Z14" s="158">
        <v>1188801</v>
      </c>
      <c r="AA14" s="158">
        <v>1178811.96</v>
      </c>
      <c r="AB14" s="158">
        <f t="shared" si="4"/>
        <v>-0.8</v>
      </c>
      <c r="AC14" s="158">
        <f t="shared" si="5"/>
        <v>9.5551551470792599</v>
      </c>
      <c r="AD14" s="158">
        <v>778329</v>
      </c>
      <c r="AE14" s="158">
        <v>767618</v>
      </c>
      <c r="AF14" s="158">
        <f t="shared" si="6"/>
        <v>-1.4</v>
      </c>
      <c r="AG14" s="158">
        <f t="shared" si="7"/>
        <v>6.2221196701216774</v>
      </c>
      <c r="AH14" s="158">
        <v>212767.95699999999</v>
      </c>
      <c r="AI14" s="158">
        <v>207943.34805</v>
      </c>
      <c r="AJ14" s="158">
        <f>IF(AH14=0, "   ---- ", IF(ABS(ROUND(100/AH14*AI14-100,1))&lt;999,ROUND(100/AH14*AI14-100,1),IF(ROUND(100/AH14*AI14-100,1)&gt;999,999,-999)))</f>
        <v>-2.2999999999999998</v>
      </c>
      <c r="AK14" s="159">
        <f>100/$AU14*AI14</f>
        <v>1.6855368115037208</v>
      </c>
      <c r="AL14" s="158">
        <v>1049725.7572599999</v>
      </c>
      <c r="AM14" s="158">
        <v>1075492.1861399994</v>
      </c>
      <c r="AN14" s="158">
        <f t="shared" si="8"/>
        <v>2.5</v>
      </c>
      <c r="AO14" s="158">
        <f t="shared" si="9"/>
        <v>8.7176708811464234</v>
      </c>
      <c r="AP14" s="158">
        <v>2401621.6675900002</v>
      </c>
      <c r="AQ14" s="158">
        <v>2291238.0099999998</v>
      </c>
      <c r="AR14" s="158">
        <f t="shared" si="10"/>
        <v>-4.5999999999999996</v>
      </c>
      <c r="AS14" s="159">
        <f t="shared" si="11"/>
        <v>18.572202698414376</v>
      </c>
      <c r="AT14" s="158">
        <f t="shared" si="18"/>
        <v>12649152.07485</v>
      </c>
      <c r="AU14" s="158">
        <f t="shared" si="19"/>
        <v>12336921.189189998</v>
      </c>
      <c r="AV14" s="159">
        <f t="shared" si="20"/>
        <v>-2.5</v>
      </c>
      <c r="AW14" s="159">
        <f>'Tabell 3a'!CL14+AT14</f>
        <v>50450471.001787923</v>
      </c>
      <c r="AX14" s="159">
        <f>'Tabell 3a'!CM14+AU14</f>
        <v>49689547.622564256</v>
      </c>
      <c r="AY14" s="159">
        <f t="shared" si="12"/>
        <v>-1.5</v>
      </c>
      <c r="BI14" s="565"/>
      <c r="BM14" s="235"/>
      <c r="BO14" s="110"/>
      <c r="BP14" s="110"/>
    </row>
    <row r="15" spans="1:68" s="248" customFormat="1" ht="20.100000000000001" customHeight="1">
      <c r="A15" s="85" t="s">
        <v>363</v>
      </c>
      <c r="B15" s="158">
        <v>45177.072999999997</v>
      </c>
      <c r="C15" s="158">
        <v>54901.019</v>
      </c>
      <c r="D15" s="158"/>
      <c r="E15" s="158"/>
      <c r="F15" s="158">
        <v>244575</v>
      </c>
      <c r="G15" s="158">
        <v>281711</v>
      </c>
      <c r="H15" s="158">
        <f t="shared" si="0"/>
        <v>15.2</v>
      </c>
      <c r="I15" s="158">
        <f t="shared" si="1"/>
        <v>9.6887623642293477</v>
      </c>
      <c r="J15" s="158">
        <v>64208</v>
      </c>
      <c r="K15" s="158">
        <v>71103</v>
      </c>
      <c r="L15" s="158">
        <f>IF(J15=0, "   ---- ", IF(ABS(ROUND(100/J15*K15-100,1))&lt;999,ROUND(100/J15*K15-100,1),IF(ROUND(100/J15*K15-100,1)&gt;999,999,-999)))</f>
        <v>10.7</v>
      </c>
      <c r="M15" s="159">
        <f>100/$AU15*K15</f>
        <v>2.4454141669434257</v>
      </c>
      <c r="N15" s="158">
        <v>85387.046000000002</v>
      </c>
      <c r="O15" s="158">
        <v>98388</v>
      </c>
      <c r="P15" s="158">
        <f t="shared" si="2"/>
        <v>15.2</v>
      </c>
      <c r="Q15" s="259">
        <f t="shared" si="3"/>
        <v>3.383815156283557</v>
      </c>
      <c r="R15" s="158"/>
      <c r="S15" s="158"/>
      <c r="T15" s="158"/>
      <c r="U15" s="158"/>
      <c r="V15" s="158"/>
      <c r="W15" s="158"/>
      <c r="X15" s="158"/>
      <c r="Y15" s="159"/>
      <c r="Z15" s="158">
        <v>1018275</v>
      </c>
      <c r="AA15" s="158">
        <v>1353991</v>
      </c>
      <c r="AB15" s="158">
        <f t="shared" si="4"/>
        <v>33</v>
      </c>
      <c r="AC15" s="158">
        <f t="shared" si="5"/>
        <v>46.567216197824223</v>
      </c>
      <c r="AD15" s="158"/>
      <c r="AE15" s="158"/>
      <c r="AF15" s="158"/>
      <c r="AG15" s="158"/>
      <c r="AH15" s="158"/>
      <c r="AI15" s="158"/>
      <c r="AJ15" s="158"/>
      <c r="AK15" s="159"/>
      <c r="AL15" s="158">
        <v>211545.10488</v>
      </c>
      <c r="AM15" s="158">
        <v>253211.71920999995</v>
      </c>
      <c r="AN15" s="158">
        <f t="shared" si="8"/>
        <v>19.7</v>
      </c>
      <c r="AO15" s="158">
        <f t="shared" si="9"/>
        <v>8.7085991504188947</v>
      </c>
      <c r="AP15" s="158">
        <v>645901.66989999998</v>
      </c>
      <c r="AQ15" s="158">
        <v>794299.89199999999</v>
      </c>
      <c r="AR15" s="158">
        <f t="shared" si="10"/>
        <v>23</v>
      </c>
      <c r="AS15" s="159">
        <f t="shared" si="11"/>
        <v>27.318006394926133</v>
      </c>
      <c r="AT15" s="158">
        <f t="shared" si="18"/>
        <v>2315068.89378</v>
      </c>
      <c r="AU15" s="158">
        <f t="shared" si="19"/>
        <v>2907605.6302099996</v>
      </c>
      <c r="AV15" s="159">
        <f t="shared" si="20"/>
        <v>25.6</v>
      </c>
      <c r="AW15" s="159">
        <f>'Tabell 3a'!CL15+AT15</f>
        <v>3187412.1297800001</v>
      </c>
      <c r="AX15" s="159">
        <f>'Tabell 3a'!CM15+AU15</f>
        <v>4297270.4642099999</v>
      </c>
      <c r="AY15" s="159">
        <f t="shared" si="12"/>
        <v>34.799999999999997</v>
      </c>
      <c r="BI15" s="565"/>
      <c r="BM15" s="235"/>
      <c r="BO15" s="110"/>
      <c r="BP15" s="110"/>
    </row>
    <row r="16" spans="1:68" s="285" customFormat="1" ht="20.100000000000001" customHeight="1">
      <c r="A16" s="205" t="s">
        <v>52</v>
      </c>
      <c r="B16" s="134">
        <v>7084412.4280000003</v>
      </c>
      <c r="C16" s="134">
        <v>8473610.0439999998</v>
      </c>
      <c r="D16" s="134">
        <f t="shared" ref="D16:D28" si="21">IF(B16=0, "   ---- ", IF(ABS(ROUND(100/B16*C16-100,1))&lt;999,ROUND(100/B16*C16-100,1),IF(ROUND(100/B16*C16-100,1)&gt;999,999,-999)))</f>
        <v>19.600000000000001</v>
      </c>
      <c r="E16" s="134">
        <f t="shared" ref="E16:E28" si="22">100/$AU16*C16</f>
        <v>5.8044067871285181</v>
      </c>
      <c r="F16" s="134">
        <v>33495523.77</v>
      </c>
      <c r="G16" s="134">
        <v>39612988.280000001</v>
      </c>
      <c r="H16" s="134">
        <f t="shared" si="0"/>
        <v>18.3</v>
      </c>
      <c r="I16" s="134">
        <f t="shared" si="1"/>
        <v>27.134821739133887</v>
      </c>
      <c r="J16" s="134">
        <v>1907354</v>
      </c>
      <c r="K16" s="134">
        <v>2274705</v>
      </c>
      <c r="L16" s="134">
        <f t="shared" si="13"/>
        <v>19.3</v>
      </c>
      <c r="M16" s="154">
        <f t="shared" si="14"/>
        <v>1.5581686048987098</v>
      </c>
      <c r="N16" s="134">
        <v>11117252.289139999</v>
      </c>
      <c r="O16" s="134">
        <v>13252747</v>
      </c>
      <c r="P16" s="134">
        <f t="shared" si="2"/>
        <v>19.2</v>
      </c>
      <c r="Q16" s="262">
        <f t="shared" si="3"/>
        <v>9.0781065254903659</v>
      </c>
      <c r="R16" s="134"/>
      <c r="S16" s="134"/>
      <c r="T16" s="134"/>
      <c r="U16" s="134"/>
      <c r="V16" s="134">
        <v>841905</v>
      </c>
      <c r="W16" s="134">
        <v>1182480</v>
      </c>
      <c r="X16" s="134">
        <f t="shared" ref="X16" si="23">IF(V16=0, "   ---- ", IF(ABS(ROUND(100/V16*W16-100,1))&lt;999,ROUND(100/V16*W16-100,1),IF(ROUND(100/V16*W16-100,1)&gt;999,999,-999)))</f>
        <v>40.5</v>
      </c>
      <c r="Y16" s="154">
        <f t="shared" ref="Y16" si="24">100/$AU16*W16</f>
        <v>0.80999655424357286</v>
      </c>
      <c r="Z16" s="134">
        <v>19128594</v>
      </c>
      <c r="AA16" s="134">
        <v>22176387.033365458</v>
      </c>
      <c r="AB16" s="134">
        <f t="shared" si="4"/>
        <v>15.9</v>
      </c>
      <c r="AC16" s="134">
        <f t="shared" si="5"/>
        <v>15.190783000640916</v>
      </c>
      <c r="AD16" s="134">
        <v>157685</v>
      </c>
      <c r="AE16" s="134">
        <v>166941</v>
      </c>
      <c r="AF16" s="134">
        <f t="shared" si="6"/>
        <v>5.9</v>
      </c>
      <c r="AG16" s="134">
        <f t="shared" si="7"/>
        <v>0.11435426794700655</v>
      </c>
      <c r="AH16" s="134">
        <v>346475.58048</v>
      </c>
      <c r="AI16" s="134">
        <v>346712.41449</v>
      </c>
      <c r="AJ16" s="134">
        <f t="shared" si="15"/>
        <v>0.1</v>
      </c>
      <c r="AK16" s="154">
        <f t="shared" si="16"/>
        <v>0.23749734545224394</v>
      </c>
      <c r="AL16" s="134">
        <v>9802542.0899500009</v>
      </c>
      <c r="AM16" s="134">
        <v>12076206.314910002</v>
      </c>
      <c r="AN16" s="134">
        <f t="shared" si="8"/>
        <v>23.2</v>
      </c>
      <c r="AO16" s="134">
        <f t="shared" si="9"/>
        <v>8.2721783906802457</v>
      </c>
      <c r="AP16" s="134">
        <v>35295531.357929997</v>
      </c>
      <c r="AQ16" s="134">
        <v>46423029.125</v>
      </c>
      <c r="AR16" s="134">
        <f t="shared" si="10"/>
        <v>31.5</v>
      </c>
      <c r="AS16" s="154">
        <f t="shared" si="11"/>
        <v>31.799686784384537</v>
      </c>
      <c r="AT16" s="134">
        <f t="shared" si="17"/>
        <v>119177275.51549998</v>
      </c>
      <c r="AU16" s="134">
        <f t="shared" si="17"/>
        <v>145985806.21176547</v>
      </c>
      <c r="AV16" s="154">
        <f t="shared" ref="AV16:AV34" si="25">IF(AT16=0, "    ---- ", IF(ABS(ROUND(100/AT16*AU16-100,1))&lt;999,ROUND(100/AT16*AU16-100,1),IF(ROUND(100/AT16*AU16-100,1)&gt;999,999,-999)))</f>
        <v>22.5</v>
      </c>
      <c r="AW16" s="154">
        <f>'Tabell 3a'!CL16+AT16</f>
        <v>472000007.21756482</v>
      </c>
      <c r="AX16" s="154">
        <f>'Tabell 3a'!CM16+AU16</f>
        <v>514644250.08025128</v>
      </c>
      <c r="AY16" s="154">
        <f t="shared" si="12"/>
        <v>9</v>
      </c>
      <c r="BI16" s="565"/>
      <c r="BM16" s="281"/>
      <c r="BO16" s="263"/>
      <c r="BP16" s="263"/>
    </row>
    <row r="17" spans="1:68" s="248" customFormat="1" ht="20.100000000000001" customHeight="1">
      <c r="A17" s="85" t="s">
        <v>15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9"/>
      <c r="N17" s="158"/>
      <c r="O17" s="158"/>
      <c r="P17" s="158"/>
      <c r="Q17" s="259"/>
      <c r="R17" s="158"/>
      <c r="S17" s="158"/>
      <c r="T17" s="158"/>
      <c r="U17" s="158"/>
      <c r="V17" s="158"/>
      <c r="W17" s="158"/>
      <c r="X17" s="158"/>
      <c r="Y17" s="159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9"/>
      <c r="AL17" s="158"/>
      <c r="AM17" s="158"/>
      <c r="AN17" s="158"/>
      <c r="AO17" s="158"/>
      <c r="AP17" s="158"/>
      <c r="AQ17" s="158"/>
      <c r="AR17" s="158"/>
      <c r="AS17" s="159"/>
      <c r="AT17" s="158">
        <f t="shared" si="17"/>
        <v>0</v>
      </c>
      <c r="AU17" s="158">
        <f t="shared" si="17"/>
        <v>0</v>
      </c>
      <c r="AV17" s="159" t="str">
        <f t="shared" si="25"/>
        <v xml:space="preserve">    ---- </v>
      </c>
      <c r="AW17" s="159">
        <f>'Tabell 3a'!CL17+AT17</f>
        <v>351352735.63992488</v>
      </c>
      <c r="AX17" s="159">
        <f>'Tabell 3a'!CM17+AU17</f>
        <v>367063982.94532585</v>
      </c>
      <c r="AY17" s="159">
        <f t="shared" si="12"/>
        <v>4.5</v>
      </c>
      <c r="BI17" s="565"/>
      <c r="BM17" s="235"/>
      <c r="BO17" s="110"/>
      <c r="BP17" s="110"/>
    </row>
    <row r="18" spans="1:68" s="248" customFormat="1" ht="20.100000000000001" customHeight="1">
      <c r="A18" s="265" t="s">
        <v>158</v>
      </c>
      <c r="B18" s="158">
        <v>7084412.4280000003</v>
      </c>
      <c r="C18" s="158">
        <v>8473610.0439999998</v>
      </c>
      <c r="D18" s="158">
        <f t="shared" si="21"/>
        <v>19.600000000000001</v>
      </c>
      <c r="E18" s="158">
        <f t="shared" si="22"/>
        <v>5.8044067871285181</v>
      </c>
      <c r="F18" s="158">
        <v>33495523.77</v>
      </c>
      <c r="G18" s="158">
        <v>39612988.280000001</v>
      </c>
      <c r="H18" s="158">
        <f>IF(F18=0, "   ---- ", IF(ABS(ROUND(100/F18*G18-100,1))&lt;999,ROUND(100/F18*G18-100,1),IF(ROUND(100/F18*G18-100,1)&gt;999,999,-999)))</f>
        <v>18.3</v>
      </c>
      <c r="I18" s="158">
        <f>100/$AU18*G18</f>
        <v>27.134821739133887</v>
      </c>
      <c r="J18" s="158">
        <v>1907354</v>
      </c>
      <c r="K18" s="158">
        <v>2274705</v>
      </c>
      <c r="L18" s="158">
        <f>IF(J18=0, "   ---- ", IF(ABS(ROUND(100/J18*K18-100,1))&lt;999,ROUND(100/J18*K18-100,1),IF(ROUND(100/J18*K18-100,1)&gt;999,999,-999)))</f>
        <v>19.3</v>
      </c>
      <c r="M18" s="159">
        <f>100/$AU18*K18</f>
        <v>1.5581686048987098</v>
      </c>
      <c r="N18" s="158">
        <v>11117252.289139999</v>
      </c>
      <c r="O18" s="158">
        <v>13252747</v>
      </c>
      <c r="P18" s="158">
        <f>IF(N18=0, "   ---- ", IF(ABS(ROUND(100/N18*O18-100,1))&lt;999,ROUND(100/N18*O18-100,1),IF(ROUND(100/N18*O18-100,1)&gt;999,999,-999)))</f>
        <v>19.2</v>
      </c>
      <c r="Q18" s="259">
        <f>100/$AU18*O18</f>
        <v>9.0781065254903659</v>
      </c>
      <c r="R18" s="158"/>
      <c r="S18" s="158"/>
      <c r="T18" s="158"/>
      <c r="U18" s="158"/>
      <c r="V18" s="158">
        <v>841905</v>
      </c>
      <c r="W18" s="158">
        <v>1182480</v>
      </c>
      <c r="X18" s="158">
        <f>IF(V18=0, "   ---- ", IF(ABS(ROUND(100/V18*W18-100,1))&lt;999,ROUND(100/V18*W18-100,1),IF(ROUND(100/V18*W18-100,1)&gt;999,999,-999)))</f>
        <v>40.5</v>
      </c>
      <c r="Y18" s="159">
        <f>100/$AU18*W18</f>
        <v>0.80999655424357286</v>
      </c>
      <c r="Z18" s="158">
        <v>19128594</v>
      </c>
      <c r="AA18" s="158">
        <v>22176387.033365458</v>
      </c>
      <c r="AB18" s="158">
        <f>IF(Z18=0, "   ---- ", IF(ABS(ROUND(100/Z18*AA18-100,1))&lt;999,ROUND(100/Z18*AA18-100,1),IF(ROUND(100/Z18*AA18-100,1)&gt;999,999,-999)))</f>
        <v>15.9</v>
      </c>
      <c r="AC18" s="158">
        <f>100/$AU18*AA18</f>
        <v>15.190783000640916</v>
      </c>
      <c r="AD18" s="158">
        <v>157685</v>
      </c>
      <c r="AE18" s="158">
        <v>166941</v>
      </c>
      <c r="AF18" s="158">
        <f>IF(AD18=0, "   ---- ", IF(ABS(ROUND(100/AD18*AE18-100,1))&lt;999,ROUND(100/AD18*AE18-100,1),IF(ROUND(100/AD18*AE18-100,1)&gt;999,999,-999)))</f>
        <v>5.9</v>
      </c>
      <c r="AG18" s="158">
        <f>100/$AU18*AE18</f>
        <v>0.11435426794700655</v>
      </c>
      <c r="AH18" s="158">
        <v>346475.58048</v>
      </c>
      <c r="AI18" s="158">
        <v>346712.41449</v>
      </c>
      <c r="AJ18" s="158">
        <f>IF(AH18=0, "   ---- ", IF(ABS(ROUND(100/AH18*AI18-100,1))&lt;999,ROUND(100/AH18*AI18-100,1),IF(ROUND(100/AH18*AI18-100,1)&gt;999,999,-999)))</f>
        <v>0.1</v>
      </c>
      <c r="AK18" s="159">
        <f>100/$AU18*AI18</f>
        <v>0.23749734545224394</v>
      </c>
      <c r="AL18" s="158">
        <v>9802542.0899500009</v>
      </c>
      <c r="AM18" s="158">
        <v>12076206.314910002</v>
      </c>
      <c r="AN18" s="158">
        <f>IF(AL18=0, "   ---- ", IF(ABS(ROUND(100/AL18*AM18-100,1))&lt;999,ROUND(100/AL18*AM18-100,1),IF(ROUND(100/AL18*AM18-100,1)&gt;999,999,-999)))</f>
        <v>23.2</v>
      </c>
      <c r="AO18" s="158">
        <f>100/$AU18*AM18</f>
        <v>8.2721783906802457</v>
      </c>
      <c r="AP18" s="158">
        <v>35295531.357929997</v>
      </c>
      <c r="AQ18" s="158">
        <v>46423029.125</v>
      </c>
      <c r="AR18" s="158">
        <f>IF(AP18=0, "   ---- ", IF(ABS(ROUND(100/AP18*AQ18-100,1))&lt;999,ROUND(100/AP18*AQ18-100,1),IF(ROUND(100/AP18*AQ18-100,1)&gt;999,999,-999)))</f>
        <v>31.5</v>
      </c>
      <c r="AS18" s="159">
        <f>100/$AU18*AQ18</f>
        <v>31.799686784384537</v>
      </c>
      <c r="AT18" s="158">
        <f t="shared" si="17"/>
        <v>119177275.51549998</v>
      </c>
      <c r="AU18" s="158">
        <f t="shared" si="17"/>
        <v>145985806.21176547</v>
      </c>
      <c r="AV18" s="159">
        <f t="shared" si="25"/>
        <v>22.5</v>
      </c>
      <c r="AW18" s="159">
        <f>'Tabell 3a'!CL18+AT18</f>
        <v>120647271.57763998</v>
      </c>
      <c r="AX18" s="159">
        <f>'Tabell 3a'!CM18+AU18</f>
        <v>147530316.59792545</v>
      </c>
      <c r="AY18" s="159">
        <f t="shared" si="12"/>
        <v>22.3</v>
      </c>
      <c r="BB18" s="564"/>
      <c r="BI18" s="565"/>
      <c r="BM18" s="235"/>
      <c r="BO18" s="110"/>
      <c r="BP18" s="110"/>
    </row>
    <row r="19" spans="1:68" s="248" customFormat="1" ht="20.100000000000001" customHeight="1">
      <c r="A19" s="85" t="s">
        <v>320</v>
      </c>
      <c r="B19" s="158"/>
      <c r="C19" s="158"/>
      <c r="D19" s="158"/>
      <c r="E19" s="158"/>
      <c r="F19" s="158">
        <v>231754.68299999999</v>
      </c>
      <c r="G19" s="158">
        <v>190525</v>
      </c>
      <c r="H19" s="158">
        <f t="shared" ref="H19:H20" si="26">IF(F19=0, "   ---- ", IF(ABS(ROUND(100/F19*G19-100,1))&lt;999,ROUND(100/F19*G19-100,1),IF(ROUND(100/F19*G19-100,1)&gt;999,999,-999)))</f>
        <v>-17.8</v>
      </c>
      <c r="I19" s="158">
        <f t="shared" ref="I19:I20" si="27">100/$AU19*G19</f>
        <v>92.003811480928306</v>
      </c>
      <c r="J19" s="158"/>
      <c r="K19" s="158"/>
      <c r="L19" s="158"/>
      <c r="M19" s="159"/>
      <c r="N19" s="158"/>
      <c r="O19" s="158"/>
      <c r="P19" s="158"/>
      <c r="Q19" s="259"/>
      <c r="R19" s="158"/>
      <c r="S19" s="158"/>
      <c r="T19" s="158"/>
      <c r="U19" s="158"/>
      <c r="V19" s="158"/>
      <c r="W19" s="158"/>
      <c r="X19" s="158"/>
      <c r="Y19" s="159"/>
      <c r="Z19" s="158">
        <v>16578</v>
      </c>
      <c r="AA19" s="158">
        <v>16558.812000000002</v>
      </c>
      <c r="AB19" s="158">
        <f t="shared" ref="AB19:AB24" si="28">IF(Z19=0, "   ---- ", IF(ABS(ROUND(100/Z19*AA19-100,1))&lt;999,ROUND(100/Z19*AA19-100,1),IF(ROUND(100/Z19*AA19-100,1)&gt;999,999,-999)))</f>
        <v>-0.1</v>
      </c>
      <c r="AC19" s="158">
        <f t="shared" ref="AC19:AC24" si="29">100/$AU19*AA19</f>
        <v>7.9961885190716888</v>
      </c>
      <c r="AD19" s="158"/>
      <c r="AE19" s="158"/>
      <c r="AF19" s="158"/>
      <c r="AG19" s="158"/>
      <c r="AH19" s="158"/>
      <c r="AI19" s="158"/>
      <c r="AJ19" s="158"/>
      <c r="AK19" s="159"/>
      <c r="AL19" s="158"/>
      <c r="AM19" s="158"/>
      <c r="AN19" s="158"/>
      <c r="AO19" s="158"/>
      <c r="AP19" s="158"/>
      <c r="AQ19" s="158"/>
      <c r="AR19" s="158"/>
      <c r="AS19" s="159"/>
      <c r="AT19" s="158">
        <f t="shared" ref="AT19:AT24" si="30">+B19+F19+J19+N19+R19+V19+Z19+AD19+AH19+AL19+AP19</f>
        <v>248332.68299999999</v>
      </c>
      <c r="AU19" s="158">
        <f t="shared" ref="AU19:AU24" si="31">+C19+G19+K19+O19+S19+W19+AA19+AE19+AI19+AM19+AQ19</f>
        <v>207083.81200000001</v>
      </c>
      <c r="AV19" s="159">
        <f t="shared" si="25"/>
        <v>-16.600000000000001</v>
      </c>
      <c r="AW19" s="159">
        <f>'Tabell 3a'!CL19+AT19</f>
        <v>248361.68299999999</v>
      </c>
      <c r="AX19" s="159">
        <f>'Tabell 3a'!CM19+AU19</f>
        <v>207104.302</v>
      </c>
      <c r="AY19" s="159">
        <f t="shared" si="12"/>
        <v>-16.600000000000001</v>
      </c>
      <c r="BI19" s="565"/>
      <c r="BM19" s="235"/>
      <c r="BO19" s="110"/>
      <c r="BP19" s="110"/>
    </row>
    <row r="20" spans="1:68" s="248" customFormat="1" ht="20.100000000000001" customHeight="1">
      <c r="A20" s="85" t="s">
        <v>321</v>
      </c>
      <c r="B20" s="158"/>
      <c r="C20" s="158"/>
      <c r="D20" s="158"/>
      <c r="E20" s="158"/>
      <c r="F20" s="158">
        <v>231754.68299999999</v>
      </c>
      <c r="G20" s="158">
        <v>190525</v>
      </c>
      <c r="H20" s="158">
        <f t="shared" si="26"/>
        <v>-17.8</v>
      </c>
      <c r="I20" s="158">
        <f t="shared" si="27"/>
        <v>99.325219366440578</v>
      </c>
      <c r="J20" s="158"/>
      <c r="K20" s="158"/>
      <c r="L20" s="158"/>
      <c r="M20" s="159"/>
      <c r="N20" s="158"/>
      <c r="O20" s="158"/>
      <c r="P20" s="158"/>
      <c r="Q20" s="259"/>
      <c r="R20" s="158"/>
      <c r="S20" s="158"/>
      <c r="T20" s="158"/>
      <c r="U20" s="158"/>
      <c r="V20" s="158"/>
      <c r="W20" s="158"/>
      <c r="X20" s="158"/>
      <c r="Y20" s="159"/>
      <c r="Z20" s="158">
        <v>1469</v>
      </c>
      <c r="AA20" s="158">
        <v>1294.3598919686431</v>
      </c>
      <c r="AB20" s="158">
        <f t="shared" si="28"/>
        <v>-11.9</v>
      </c>
      <c r="AC20" s="158">
        <f t="shared" si="29"/>
        <v>0.67478063355941631</v>
      </c>
      <c r="AD20" s="158"/>
      <c r="AE20" s="158"/>
      <c r="AF20" s="158"/>
      <c r="AG20" s="158"/>
      <c r="AH20" s="158"/>
      <c r="AI20" s="158"/>
      <c r="AJ20" s="158"/>
      <c r="AK20" s="159"/>
      <c r="AL20" s="158"/>
      <c r="AM20" s="158"/>
      <c r="AN20" s="158"/>
      <c r="AO20" s="158"/>
      <c r="AP20" s="158"/>
      <c r="AQ20" s="158"/>
      <c r="AR20" s="158"/>
      <c r="AS20" s="159"/>
      <c r="AT20" s="158">
        <f t="shared" si="30"/>
        <v>233223.68299999999</v>
      </c>
      <c r="AU20" s="158">
        <f t="shared" si="31"/>
        <v>191819.35989196863</v>
      </c>
      <c r="AV20" s="159">
        <f t="shared" si="25"/>
        <v>-17.8</v>
      </c>
      <c r="AW20" s="159">
        <f>'Tabell 3a'!CL20+AT20</f>
        <v>233223.68299999999</v>
      </c>
      <c r="AX20" s="159">
        <f>'Tabell 3a'!CM20+AU20</f>
        <v>191819.35989196863</v>
      </c>
      <c r="AY20" s="159">
        <f t="shared" si="12"/>
        <v>-17.8</v>
      </c>
      <c r="BI20" s="565"/>
      <c r="BM20" s="235"/>
      <c r="BO20" s="110"/>
      <c r="BP20" s="110"/>
    </row>
    <row r="21" spans="1:68" s="248" customFormat="1" ht="20.100000000000001" customHeight="1">
      <c r="A21" s="85" t="s">
        <v>322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9"/>
      <c r="N21" s="158"/>
      <c r="O21" s="158"/>
      <c r="P21" s="158"/>
      <c r="Q21" s="259"/>
      <c r="R21" s="158"/>
      <c r="S21" s="158"/>
      <c r="T21" s="158"/>
      <c r="U21" s="158"/>
      <c r="V21" s="158"/>
      <c r="W21" s="158"/>
      <c r="X21" s="158"/>
      <c r="Y21" s="159"/>
      <c r="Z21" s="158">
        <v>15109</v>
      </c>
      <c r="AA21" s="158">
        <v>15264.452108031359</v>
      </c>
      <c r="AB21" s="158">
        <f t="shared" si="28"/>
        <v>1</v>
      </c>
      <c r="AC21" s="158">
        <f t="shared" si="29"/>
        <v>100</v>
      </c>
      <c r="AD21" s="158"/>
      <c r="AE21" s="158"/>
      <c r="AF21" s="158"/>
      <c r="AG21" s="158"/>
      <c r="AH21" s="158"/>
      <c r="AI21" s="158"/>
      <c r="AJ21" s="158"/>
      <c r="AK21" s="159"/>
      <c r="AL21" s="158"/>
      <c r="AM21" s="158"/>
      <c r="AN21" s="158"/>
      <c r="AO21" s="158"/>
      <c r="AP21" s="158"/>
      <c r="AQ21" s="158"/>
      <c r="AR21" s="158"/>
      <c r="AS21" s="159"/>
      <c r="AT21" s="158">
        <f t="shared" si="30"/>
        <v>15109</v>
      </c>
      <c r="AU21" s="158">
        <f t="shared" si="31"/>
        <v>15264.452108031359</v>
      </c>
      <c r="AV21" s="159">
        <f t="shared" si="25"/>
        <v>1</v>
      </c>
      <c r="AW21" s="159">
        <f>'Tabell 3a'!CL21+AT21</f>
        <v>15109</v>
      </c>
      <c r="AX21" s="159">
        <f>'Tabell 3a'!CM21+AU21</f>
        <v>15264.452108031359</v>
      </c>
      <c r="AY21" s="159">
        <f t="shared" si="12"/>
        <v>1</v>
      </c>
      <c r="BI21" s="565"/>
      <c r="BM21" s="235"/>
      <c r="BO21" s="110"/>
      <c r="BP21" s="110"/>
    </row>
    <row r="22" spans="1:68" s="248" customFormat="1" ht="20.100000000000001" customHeight="1">
      <c r="A22" s="85" t="s">
        <v>323</v>
      </c>
      <c r="B22" s="158">
        <v>7084412.4280000003</v>
      </c>
      <c r="C22" s="158">
        <v>8473610.0439999998</v>
      </c>
      <c r="D22" s="158">
        <f t="shared" ref="D22" si="32">IF(B22=0, "   ---- ", IF(ABS(ROUND(100/B22*C22-100,1))&lt;999,ROUND(100/B22*C22-100,1),IF(ROUND(100/B22*C22-100,1)&gt;999,999,-999)))</f>
        <v>19.600000000000001</v>
      </c>
      <c r="E22" s="158">
        <f t="shared" ref="E22" si="33">100/$AU22*C22</f>
        <v>5.8126521515005631</v>
      </c>
      <c r="F22" s="158">
        <v>33263769.087000001</v>
      </c>
      <c r="G22" s="158">
        <v>39422463.280000001</v>
      </c>
      <c r="H22" s="158">
        <f t="shared" ref="H22" si="34">IF(F22=0, "   ---- ", IF(ABS(ROUND(100/F22*G22-100,1))&lt;999,ROUND(100/F22*G22-100,1),IF(ROUND(100/F22*G22-100,1)&gt;999,999,-999)))</f>
        <v>18.5</v>
      </c>
      <c r="I22" s="158">
        <f t="shared" ref="I22" si="35">100/$AU22*G22</f>
        <v>27.042673053405377</v>
      </c>
      <c r="J22" s="158">
        <v>1907354</v>
      </c>
      <c r="K22" s="158">
        <v>2274705</v>
      </c>
      <c r="L22" s="158">
        <f>IF(J22=0, "   ---- ", IF(ABS(ROUND(100/J22*K22-100,1))&lt;999,ROUND(100/J22*K22-100,1),IF(ROUND(100/J22*K22-100,1)&gt;999,999,-999)))</f>
        <v>19.3</v>
      </c>
      <c r="M22" s="159">
        <f>100/$AU22*K22</f>
        <v>1.5603820383074367</v>
      </c>
      <c r="N22" s="158">
        <v>11117252.289139999</v>
      </c>
      <c r="O22" s="158">
        <v>13252747</v>
      </c>
      <c r="P22" s="158">
        <f>IF(N22=0, "   ---- ", IF(ABS(ROUND(100/N22*O22-100,1))&lt;999,ROUND(100/N22*O22-100,1),IF(ROUND(100/N22*O22-100,1)&gt;999,999,-999)))</f>
        <v>19.2</v>
      </c>
      <c r="Q22" s="259">
        <f>100/$AU22*O22</f>
        <v>9.0910022956967023</v>
      </c>
      <c r="R22" s="158"/>
      <c r="S22" s="158"/>
      <c r="T22" s="158"/>
      <c r="U22" s="158"/>
      <c r="V22" s="158">
        <v>841905</v>
      </c>
      <c r="W22" s="158">
        <v>1182480</v>
      </c>
      <c r="X22" s="158">
        <f t="shared" ref="X22:X23" si="36">IF(V22=0, "   ---- ", IF(ABS(ROUND(100/V22*W22-100,1))&lt;999,ROUND(100/V22*W22-100,1),IF(ROUND(100/V22*W22-100,1)&gt;999,999,-999)))</f>
        <v>40.5</v>
      </c>
      <c r="Y22" s="159">
        <f t="shared" ref="Y22:Y23" si="37">100/$AU22*W22</f>
        <v>0.81114718289087051</v>
      </c>
      <c r="Z22" s="158">
        <v>19112016</v>
      </c>
      <c r="AA22" s="158">
        <v>22159828.221365459</v>
      </c>
      <c r="AB22" s="158">
        <f t="shared" si="28"/>
        <v>15.9</v>
      </c>
      <c r="AC22" s="158">
        <f t="shared" si="29"/>
        <v>15.20100317561921</v>
      </c>
      <c r="AD22" s="158">
        <v>157685</v>
      </c>
      <c r="AE22" s="158">
        <v>166941</v>
      </c>
      <c r="AF22" s="158">
        <f t="shared" ref="AF22:AF23" si="38">IF(AD22=0, "   ---- ", IF(ABS(ROUND(100/AD22*AE22-100,1))&lt;999,ROUND(100/AD22*AE22-100,1),IF(ROUND(100/AD22*AE22-100,1)&gt;999,999,-999)))</f>
        <v>5.9</v>
      </c>
      <c r="AG22" s="158">
        <f>100/$AU22*AE22</f>
        <v>0.11451671221414723</v>
      </c>
      <c r="AH22" s="158">
        <v>346475.58048</v>
      </c>
      <c r="AI22" s="158">
        <v>346712.41449</v>
      </c>
      <c r="AJ22" s="158">
        <f>IF(AH22=0, "   ---- ", IF(ABS(ROUND(100/AH22*AI22-100,1))&lt;999,ROUND(100/AH22*AI22-100,1),IF(ROUND(100/AH22*AI22-100,1)&gt;999,999,-999)))</f>
        <v>0.1</v>
      </c>
      <c r="AK22" s="159">
        <f>100/$AU22*AI22</f>
        <v>0.23783471880019563</v>
      </c>
      <c r="AL22" s="158">
        <v>9802542.0899500009</v>
      </c>
      <c r="AM22" s="158">
        <v>12076206.314910002</v>
      </c>
      <c r="AN22" s="158">
        <f>IF(AL22=0, "   ---- ", IF(ABS(ROUND(100/AL22*AM22-100,1))&lt;999,ROUND(100/AL22*AM22-100,1),IF(ROUND(100/AL22*AM22-100,1)&gt;999,999,-999)))</f>
        <v>23.2</v>
      </c>
      <c r="AO22" s="158">
        <f>100/$AU22*AM22</f>
        <v>8.2839293115724484</v>
      </c>
      <c r="AP22" s="158">
        <v>35295531.357929997</v>
      </c>
      <c r="AQ22" s="158">
        <v>46423029.125</v>
      </c>
      <c r="AR22" s="158">
        <f>IF(AP22=0, "   ---- ", IF(ABS(ROUND(100/AP22*AQ22-100,1))&lt;999,ROUND(100/AP22*AQ22-100,1),IF(ROUND(100/AP22*AQ22-100,1)&gt;999,999,-999)))</f>
        <v>31.5</v>
      </c>
      <c r="AS22" s="159">
        <f>100/$AU22*AQ22</f>
        <v>31.844859359993052</v>
      </c>
      <c r="AT22" s="158">
        <f t="shared" si="30"/>
        <v>118928942.83249998</v>
      </c>
      <c r="AU22" s="158">
        <f t="shared" si="31"/>
        <v>145778722.39976546</v>
      </c>
      <c r="AV22" s="159">
        <f t="shared" si="25"/>
        <v>22.6</v>
      </c>
      <c r="AW22" s="159">
        <f>'Tabell 3a'!CL22+AT22</f>
        <v>120398909.89463998</v>
      </c>
      <c r="AX22" s="159">
        <f>'Tabell 3a'!CM22+AU22</f>
        <v>147323212.29592547</v>
      </c>
      <c r="AY22" s="159">
        <f t="shared" si="12"/>
        <v>22.4</v>
      </c>
      <c r="BI22" s="565"/>
      <c r="BM22" s="235"/>
      <c r="BO22" s="110"/>
      <c r="BP22" s="110"/>
    </row>
    <row r="23" spans="1:68" s="248" customFormat="1" ht="20.100000000000001" customHeight="1">
      <c r="A23" s="85" t="s">
        <v>321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  <c r="N23" s="158"/>
      <c r="O23" s="158"/>
      <c r="P23" s="158"/>
      <c r="Q23" s="259"/>
      <c r="R23" s="158"/>
      <c r="S23" s="158"/>
      <c r="T23" s="158"/>
      <c r="U23" s="158"/>
      <c r="V23" s="158">
        <v>841905</v>
      </c>
      <c r="W23" s="158">
        <v>1182480</v>
      </c>
      <c r="X23" s="158">
        <f t="shared" si="36"/>
        <v>40.5</v>
      </c>
      <c r="Y23" s="159">
        <f t="shared" si="37"/>
        <v>25.797635601449237</v>
      </c>
      <c r="Z23" s="158">
        <v>3296329</v>
      </c>
      <c r="AA23" s="158">
        <v>3234254.8773876615</v>
      </c>
      <c r="AB23" s="158">
        <f t="shared" si="28"/>
        <v>-1.9</v>
      </c>
      <c r="AC23" s="158">
        <f t="shared" si="29"/>
        <v>70.560287505122091</v>
      </c>
      <c r="AD23" s="158">
        <v>157685</v>
      </c>
      <c r="AE23" s="158">
        <v>166941</v>
      </c>
      <c r="AF23" s="158">
        <f t="shared" si="38"/>
        <v>5.9</v>
      </c>
      <c r="AG23" s="158">
        <f>100/$AU23*AE23</f>
        <v>3.6420768934286727</v>
      </c>
      <c r="AH23" s="158"/>
      <c r="AI23" s="158"/>
      <c r="AJ23" s="158"/>
      <c r="AK23" s="159"/>
      <c r="AL23" s="158"/>
      <c r="AM23" s="158"/>
      <c r="AN23" s="158"/>
      <c r="AO23" s="158"/>
      <c r="AP23" s="158"/>
      <c r="AQ23" s="158"/>
      <c r="AR23" s="158"/>
      <c r="AS23" s="159"/>
      <c r="AT23" s="158">
        <f t="shared" si="30"/>
        <v>4295919</v>
      </c>
      <c r="AU23" s="158">
        <f t="shared" si="31"/>
        <v>4583675.8773876615</v>
      </c>
      <c r="AV23" s="159">
        <f t="shared" si="25"/>
        <v>6.7</v>
      </c>
      <c r="AW23" s="159">
        <f>'Tabell 3a'!CL23+AT23</f>
        <v>4295919</v>
      </c>
      <c r="AX23" s="159">
        <f>'Tabell 3a'!CM23+AU23</f>
        <v>4583675.8773876615</v>
      </c>
      <c r="AY23" s="159">
        <f t="shared" si="12"/>
        <v>6.7</v>
      </c>
      <c r="BI23" s="565"/>
      <c r="BM23" s="235"/>
      <c r="BO23" s="110"/>
      <c r="BP23" s="110"/>
    </row>
    <row r="24" spans="1:68" s="248" customFormat="1" ht="20.100000000000001" customHeight="1">
      <c r="A24" s="85" t="s">
        <v>322</v>
      </c>
      <c r="B24" s="158">
        <v>7084412.4280000003</v>
      </c>
      <c r="C24" s="158">
        <v>8473610.0439999998</v>
      </c>
      <c r="D24" s="158">
        <f t="shared" ref="D24" si="39">IF(B24=0, "   ---- ", IF(ABS(ROUND(100/B24*C24-100,1))&lt;999,ROUND(100/B24*C24-100,1),IF(ROUND(100/B24*C24-100,1)&gt;999,999,-999)))</f>
        <v>19.600000000000001</v>
      </c>
      <c r="E24" s="158">
        <f t="shared" ref="E24" si="40">100/$AU24*C24</f>
        <v>6.001350792895578</v>
      </c>
      <c r="F24" s="158">
        <v>33263769.087000001</v>
      </c>
      <c r="G24" s="158">
        <v>39422463.280000001</v>
      </c>
      <c r="H24" s="158">
        <f t="shared" ref="H24" si="41">IF(F24=0, "   ---- ", IF(ABS(ROUND(100/F24*G24-100,1))&lt;999,ROUND(100/F24*G24-100,1),IF(ROUND(100/F24*G24-100,1)&gt;999,999,-999)))</f>
        <v>18.5</v>
      </c>
      <c r="I24" s="158">
        <f t="shared" ref="I24" si="42">100/$AU24*G24</f>
        <v>27.920571047619571</v>
      </c>
      <c r="J24" s="158">
        <v>1907354</v>
      </c>
      <c r="K24" s="158">
        <v>2274705</v>
      </c>
      <c r="L24" s="158">
        <f>IF(J24=0, "   ---- ", IF(ABS(ROUND(100/J24*K24-100,1))&lt;999,ROUND(100/J24*K24-100,1),IF(ROUND(100/J24*K24-100,1)&gt;999,999,-999)))</f>
        <v>19.3</v>
      </c>
      <c r="M24" s="159">
        <f>100/$AU24*K24</f>
        <v>1.6110373954510404</v>
      </c>
      <c r="N24" s="158">
        <v>11117252.289139999</v>
      </c>
      <c r="O24" s="158">
        <v>13252747</v>
      </c>
      <c r="P24" s="158">
        <f>IF(N24=0, "   ---- ", IF(ABS(ROUND(100/N24*O24-100,1))&lt;999,ROUND(100/N24*O24-100,1),IF(ROUND(100/N24*O24-100,1)&gt;999,999,-999)))</f>
        <v>19.2</v>
      </c>
      <c r="Q24" s="259">
        <f>100/$AU24*O24</f>
        <v>9.3861274360638358</v>
      </c>
      <c r="R24" s="158"/>
      <c r="S24" s="158"/>
      <c r="T24" s="158"/>
      <c r="U24" s="158"/>
      <c r="V24" s="158"/>
      <c r="W24" s="158"/>
      <c r="X24" s="158"/>
      <c r="Y24" s="159"/>
      <c r="Z24" s="158">
        <v>15815687</v>
      </c>
      <c r="AA24" s="158">
        <v>18925573.343977798</v>
      </c>
      <c r="AB24" s="158">
        <f t="shared" si="28"/>
        <v>19.7</v>
      </c>
      <c r="AC24" s="158">
        <f t="shared" si="29"/>
        <v>13.403850779551471</v>
      </c>
      <c r="AD24" s="158"/>
      <c r="AE24" s="158"/>
      <c r="AF24" s="158"/>
      <c r="AG24" s="158"/>
      <c r="AH24" s="158">
        <v>346475.58048</v>
      </c>
      <c r="AI24" s="158">
        <v>346712.41449</v>
      </c>
      <c r="AJ24" s="158">
        <f>IF(AH24=0, "   ---- ", IF(ABS(ROUND(100/AH24*AI24-100,1))&lt;999,ROUND(100/AH24*AI24-100,1),IF(ROUND(100/AH24*AI24-100,1)&gt;999,999,-999)))</f>
        <v>0.1</v>
      </c>
      <c r="AK24" s="159">
        <f>100/$AU24*AI24</f>
        <v>0.24555565016585057</v>
      </c>
      <c r="AL24" s="158">
        <v>9802542.0899500009</v>
      </c>
      <c r="AM24" s="158">
        <v>12076206.314910002</v>
      </c>
      <c r="AN24" s="158">
        <f>IF(AL24=0, "   ---- ", IF(ABS(ROUND(100/AL24*AM24-100,1))&lt;999,ROUND(100/AL24*AM24-100,1),IF(ROUND(100/AL24*AM24-100,1)&gt;999,999,-999)))</f>
        <v>23.2</v>
      </c>
      <c r="AO24" s="158">
        <f>100/$AU24*AM24</f>
        <v>8.5528540925095857</v>
      </c>
      <c r="AP24" s="158">
        <v>35295531.357929997</v>
      </c>
      <c r="AQ24" s="158">
        <v>46423029.125</v>
      </c>
      <c r="AR24" s="158">
        <f>IF(AP24=0, "   ---- ", IF(ABS(ROUND(100/AP24*AQ24-100,1))&lt;999,ROUND(100/AP24*AQ24-100,1),IF(ROUND(100/AP24*AQ24-100,1)&gt;999,999,-999)))</f>
        <v>31.5</v>
      </c>
      <c r="AS24" s="159">
        <f>100/$AU24*AQ24</f>
        <v>32.878652805743073</v>
      </c>
      <c r="AT24" s="158">
        <f t="shared" si="30"/>
        <v>114633023.83249998</v>
      </c>
      <c r="AU24" s="158">
        <f t="shared" si="31"/>
        <v>141195046.52237779</v>
      </c>
      <c r="AV24" s="159">
        <f t="shared" si="25"/>
        <v>23.2</v>
      </c>
      <c r="AW24" s="159">
        <f>'Tabell 3a'!CL24+AT24</f>
        <v>114633023.83249998</v>
      </c>
      <c r="AX24" s="159">
        <f>'Tabell 3a'!CM24+AU24</f>
        <v>141195046.52237779</v>
      </c>
      <c r="AY24" s="159">
        <f t="shared" si="12"/>
        <v>23.2</v>
      </c>
      <c r="BI24" s="565"/>
      <c r="BM24" s="235"/>
      <c r="BO24" s="110"/>
      <c r="BP24" s="110"/>
    </row>
    <row r="25" spans="1:68" s="248" customFormat="1" ht="20.100000000000001" customHeight="1">
      <c r="A25" s="583" t="s">
        <v>466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9"/>
      <c r="N25" s="158"/>
      <c r="O25" s="158"/>
      <c r="P25" s="158"/>
      <c r="Q25" s="259"/>
      <c r="R25" s="158"/>
      <c r="S25" s="158"/>
      <c r="T25" s="158"/>
      <c r="U25" s="158"/>
      <c r="V25" s="158"/>
      <c r="W25" s="158"/>
      <c r="X25" s="158"/>
      <c r="Y25" s="159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9"/>
      <c r="AL25" s="158"/>
      <c r="AM25" s="158"/>
      <c r="AN25" s="158"/>
      <c r="AO25" s="158"/>
      <c r="AP25" s="158"/>
      <c r="AQ25" s="158"/>
      <c r="AR25" s="158"/>
      <c r="AS25" s="159"/>
      <c r="AT25" s="158">
        <f t="shared" ref="AT25" si="43">+B25+F25+J25+N25+R25+V25+Z25+AD25+AH25+AL25+AP25</f>
        <v>0</v>
      </c>
      <c r="AU25" s="158">
        <f t="shared" ref="AU25" si="44">+C25+G25+K25+O25+S25+W25+AA25+AE25+AI25+AM25+AQ25</f>
        <v>0</v>
      </c>
      <c r="AV25" s="159" t="str">
        <f t="shared" ref="AV25" si="45">IF(AT25=0, "    ---- ", IF(ABS(ROUND(100/AT25*AU25-100,1))&lt;999,ROUND(100/AT25*AU25-100,1),IF(ROUND(100/AT25*AU25-100,1)&gt;999,999,-999)))</f>
        <v xml:space="preserve">    ---- </v>
      </c>
      <c r="AW25" s="159">
        <f>'Tabell 3a'!CL25+AT25</f>
        <v>0</v>
      </c>
      <c r="AX25" s="159">
        <f>'Tabell 3a'!CM25+AU25</f>
        <v>49950.536999999997</v>
      </c>
      <c r="AY25" s="159" t="str">
        <f t="shared" ref="AY25" si="46">IF(AW25=0, "   ---- ", IF(ABS(ROUND(100/AW25*AX25-100,1))&lt;999,ROUND(100/AW25*AX25-100,1),IF(ROUND(100/AW25*AX25-100,1)&gt;999,999,-999)))</f>
        <v xml:space="preserve">   ---- </v>
      </c>
      <c r="BI25" s="565"/>
      <c r="BM25" s="235"/>
      <c r="BO25" s="110"/>
      <c r="BP25" s="110"/>
    </row>
    <row r="26" spans="1:68" s="248" customFormat="1" ht="20.100000000000001" customHeight="1">
      <c r="A26" s="85" t="s">
        <v>288</v>
      </c>
      <c r="B26" s="158">
        <v>7084412.4280000003</v>
      </c>
      <c r="C26" s="158">
        <v>8473610.0439999998</v>
      </c>
      <c r="D26" s="158">
        <f t="shared" si="21"/>
        <v>19.600000000000001</v>
      </c>
      <c r="E26" s="158">
        <f t="shared" si="22"/>
        <v>5.8245402990895361</v>
      </c>
      <c r="F26" s="158">
        <v>33263769.087000001</v>
      </c>
      <c r="G26" s="158">
        <v>39422463.280000001</v>
      </c>
      <c r="H26" s="158">
        <f>IF(F26=0, "   ---- ", IF(ABS(ROUND(100/F26*G26-100,1))&lt;999,ROUND(100/F26*G26-100,1),IF(ROUND(100/F26*G26-100,1)&gt;999,999,-999)))</f>
        <v>18.5</v>
      </c>
      <c r="I26" s="158">
        <f>100/$AU26*G26</f>
        <v>27.097981246650047</v>
      </c>
      <c r="J26" s="158">
        <v>1907354</v>
      </c>
      <c r="K26" s="158">
        <v>2274705</v>
      </c>
      <c r="L26" s="158">
        <f>IF(J26=0, "   ---- ", IF(ABS(ROUND(100/J26*K26-100,1))&lt;999,ROUND(100/J26*K26-100,1),IF(ROUND(100/J26*K26-100,1)&gt;999,999,-999)))</f>
        <v>19.3</v>
      </c>
      <c r="M26" s="159">
        <f>100/$AU26*K26</f>
        <v>1.563573361559387</v>
      </c>
      <c r="N26" s="158">
        <v>11117252.289139999</v>
      </c>
      <c r="O26" s="158">
        <v>13252747</v>
      </c>
      <c r="P26" s="158">
        <f>IF(N26=0, "   ---- ", IF(ABS(ROUND(100/N26*O26-100,1))&lt;999,ROUND(100/N26*O26-100,1),IF(ROUND(100/N26*O26-100,1)&gt;999,999,-999)))</f>
        <v>19.2</v>
      </c>
      <c r="Q26" s="259">
        <f>100/$AU26*O26</f>
        <v>9.1095953878353804</v>
      </c>
      <c r="R26" s="158"/>
      <c r="S26" s="158"/>
      <c r="T26" s="158"/>
      <c r="U26" s="158"/>
      <c r="V26" s="158">
        <v>841905</v>
      </c>
      <c r="W26" s="158">
        <v>1182480</v>
      </c>
      <c r="X26" s="158">
        <f>IF(V26=0, "   ---- ", IF(ABS(ROUND(100/V26*W26-100,1))&lt;999,ROUND(100/V26*W26-100,1),IF(ROUND(100/V26*W26-100,1)&gt;999,999,-999)))</f>
        <v>40.5</v>
      </c>
      <c r="Y26" s="159">
        <f>100/$AU26*W26</f>
        <v>0.812806156656245</v>
      </c>
      <c r="Z26" s="158">
        <v>19112016</v>
      </c>
      <c r="AA26" s="158">
        <v>22159828.221365459</v>
      </c>
      <c r="AB26" s="158">
        <f>IF(Z26=0, "   ---- ", IF(ABS(ROUND(100/Z26*AA26-100,1))&lt;999,ROUND(100/Z26*AA26-100,1),IF(ROUND(100/Z26*AA26-100,1)&gt;999,999,-999)))</f>
        <v>15.9</v>
      </c>
      <c r="AC26" s="158">
        <f>100/$AU26*AA26</f>
        <v>15.232092558665391</v>
      </c>
      <c r="AD26" s="158"/>
      <c r="AE26" s="158"/>
      <c r="AF26" s="158"/>
      <c r="AG26" s="158"/>
      <c r="AH26" s="158">
        <v>346475.58048</v>
      </c>
      <c r="AI26" s="158">
        <v>346712.41449</v>
      </c>
      <c r="AJ26" s="158">
        <f>IF(AH26=0, "   ---- ", IF(ABS(ROUND(100/AH26*AI26-100,1))&lt;999,ROUND(100/AH26*AI26-100,1),IF(ROUND(100/AH26*AI26-100,1)&gt;999,999,-999)))</f>
        <v>0.1</v>
      </c>
      <c r="AK26" s="159">
        <f>100/$AU26*AI26</f>
        <v>0.2383211429255665</v>
      </c>
      <c r="AL26" s="158">
        <v>9678115.7205000017</v>
      </c>
      <c r="AM26" s="158">
        <v>11945606.414130002</v>
      </c>
      <c r="AN26" s="158">
        <f>IF(AL26=0, "   ---- ", IF(ABS(ROUND(100/AL26*AM26-100,1))&lt;999,ROUND(100/AL26*AM26-100,1),IF(ROUND(100/AL26*AM26-100,1)&gt;999,999,-999)))</f>
        <v>23.4</v>
      </c>
      <c r="AO26" s="158">
        <f>100/$AU26*AM26</f>
        <v>8.2111007699049416</v>
      </c>
      <c r="AP26" s="158">
        <v>35295531.357929997</v>
      </c>
      <c r="AQ26" s="158">
        <v>46423029.125</v>
      </c>
      <c r="AR26" s="158">
        <f>IF(AP26=0, "   ---- ", IF(ABS(ROUND(100/AP26*AQ26-100,1))&lt;999,ROUND(100/AP26*AQ26-100,1),IF(ROUND(100/AP26*AQ26-100,1)&gt;999,999,-999)))</f>
        <v>31.5</v>
      </c>
      <c r="AS26" s="159">
        <f>100/$AU26*AQ26</f>
        <v>31.909989076713497</v>
      </c>
      <c r="AT26" s="158">
        <f t="shared" si="17"/>
        <v>118646831.46305001</v>
      </c>
      <c r="AU26" s="158">
        <f t="shared" si="17"/>
        <v>145481181.49898547</v>
      </c>
      <c r="AV26" s="159">
        <f t="shared" si="25"/>
        <v>22.6</v>
      </c>
      <c r="AW26" s="159">
        <f>'Tabell 3a'!CL26+AT26</f>
        <v>467011642.45611489</v>
      </c>
      <c r="AX26" s="159">
        <f>'Tabell 3a'!CM26+AU26</f>
        <v>509447363.13087124</v>
      </c>
      <c r="AY26" s="159">
        <f t="shared" si="12"/>
        <v>9.1</v>
      </c>
      <c r="BI26" s="564"/>
      <c r="BM26" s="235"/>
      <c r="BO26" s="110"/>
      <c r="BP26" s="110"/>
    </row>
    <row r="27" spans="1:68" s="248" customFormat="1" ht="20.100000000000001" customHeight="1">
      <c r="A27" s="85" t="s">
        <v>15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9"/>
      <c r="N27" s="158"/>
      <c r="O27" s="158"/>
      <c r="P27" s="158"/>
      <c r="Q27" s="259"/>
      <c r="R27" s="158"/>
      <c r="S27" s="158"/>
      <c r="T27" s="158"/>
      <c r="U27" s="158"/>
      <c r="V27" s="158"/>
      <c r="W27" s="158"/>
      <c r="X27" s="158"/>
      <c r="Y27" s="159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9"/>
      <c r="AL27" s="158"/>
      <c r="AM27" s="158"/>
      <c r="AN27" s="158"/>
      <c r="AO27" s="158"/>
      <c r="AP27" s="158"/>
      <c r="AQ27" s="158"/>
      <c r="AR27" s="158"/>
      <c r="AS27" s="159"/>
      <c r="AT27" s="158">
        <f t="shared" si="17"/>
        <v>0</v>
      </c>
      <c r="AU27" s="158">
        <f t="shared" si="17"/>
        <v>0</v>
      </c>
      <c r="AV27" s="159" t="str">
        <f t="shared" si="25"/>
        <v xml:space="preserve">    ---- </v>
      </c>
      <c r="AW27" s="159">
        <f>'Tabell 3a'!CL27+AT27</f>
        <v>346894814.93092489</v>
      </c>
      <c r="AX27" s="159">
        <f>'Tabell 3a'!CM27+AU27</f>
        <v>362421671.24572587</v>
      </c>
      <c r="AY27" s="159">
        <f t="shared" si="12"/>
        <v>4.5</v>
      </c>
      <c r="BI27" s="565"/>
      <c r="BM27" s="235"/>
      <c r="BO27" s="110"/>
      <c r="BP27" s="110"/>
    </row>
    <row r="28" spans="1:68" s="248" customFormat="1" ht="20.100000000000001" customHeight="1">
      <c r="A28" s="265" t="s">
        <v>158</v>
      </c>
      <c r="B28" s="158">
        <v>7084412.4280000003</v>
      </c>
      <c r="C28" s="158">
        <v>8473610.0439999998</v>
      </c>
      <c r="D28" s="158">
        <f t="shared" si="21"/>
        <v>19.600000000000001</v>
      </c>
      <c r="E28" s="158">
        <f t="shared" si="22"/>
        <v>5.8245402990895361</v>
      </c>
      <c r="F28" s="158">
        <v>33263769.087000001</v>
      </c>
      <c r="G28" s="158">
        <v>39422463.280000001</v>
      </c>
      <c r="H28" s="158">
        <f>IF(F28=0, "   ---- ", IF(ABS(ROUND(100/F28*G28-100,1))&lt;999,ROUND(100/F28*G28-100,1),IF(ROUND(100/F28*G28-100,1)&gt;999,999,-999)))</f>
        <v>18.5</v>
      </c>
      <c r="I28" s="158">
        <f>100/$AU28*G28</f>
        <v>27.097981246650047</v>
      </c>
      <c r="J28" s="158">
        <v>1907354</v>
      </c>
      <c r="K28" s="158">
        <v>2274705</v>
      </c>
      <c r="L28" s="158">
        <f>IF(J28=0, "   ---- ", IF(ABS(ROUND(100/J28*K28-100,1))&lt;999,ROUND(100/J28*K28-100,1),IF(ROUND(100/J28*K28-100,1)&gt;999,999,-999)))</f>
        <v>19.3</v>
      </c>
      <c r="M28" s="159">
        <f>100/$AU28*K28</f>
        <v>1.563573361559387</v>
      </c>
      <c r="N28" s="158">
        <v>11117252.289139999</v>
      </c>
      <c r="O28" s="158">
        <v>13252747</v>
      </c>
      <c r="P28" s="158">
        <f>IF(N28=0, "   ---- ", IF(ABS(ROUND(100/N28*O28-100,1))&lt;999,ROUND(100/N28*O28-100,1),IF(ROUND(100/N28*O28-100,1)&gt;999,999,-999)))</f>
        <v>19.2</v>
      </c>
      <c r="Q28" s="259">
        <f>100/$AU28*O28</f>
        <v>9.1095953878353804</v>
      </c>
      <c r="R28" s="158"/>
      <c r="S28" s="158"/>
      <c r="T28" s="158"/>
      <c r="U28" s="158"/>
      <c r="V28" s="158">
        <v>841905</v>
      </c>
      <c r="W28" s="158">
        <v>1182480</v>
      </c>
      <c r="X28" s="158">
        <f>IF(V28=0, "   ---- ", IF(ABS(ROUND(100/V28*W28-100,1))&lt;999,ROUND(100/V28*W28-100,1),IF(ROUND(100/V28*W28-100,1)&gt;999,999,-999)))</f>
        <v>40.5</v>
      </c>
      <c r="Y28" s="159">
        <f>100/$AU28*W28</f>
        <v>0.812806156656245</v>
      </c>
      <c r="Z28" s="158">
        <v>19112016</v>
      </c>
      <c r="AA28" s="158">
        <v>22159828.221365459</v>
      </c>
      <c r="AB28" s="158">
        <f>IF(Z28=0, "   ---- ", IF(ABS(ROUND(100/Z28*AA28-100,1))&lt;999,ROUND(100/Z28*AA28-100,1),IF(ROUND(100/Z28*AA28-100,1)&gt;999,999,-999)))</f>
        <v>15.9</v>
      </c>
      <c r="AC28" s="158">
        <f>100/$AU28*AA28</f>
        <v>15.232092558665391</v>
      </c>
      <c r="AD28" s="158"/>
      <c r="AE28" s="158"/>
      <c r="AF28" s="158"/>
      <c r="AG28" s="158"/>
      <c r="AH28" s="158">
        <v>346475.58048</v>
      </c>
      <c r="AI28" s="158">
        <v>346712.41449</v>
      </c>
      <c r="AJ28" s="158">
        <f>IF(AH28=0, "   ---- ", IF(ABS(ROUND(100/AH28*AI28-100,1))&lt;999,ROUND(100/AH28*AI28-100,1),IF(ROUND(100/AH28*AI28-100,1)&gt;999,999,-999)))</f>
        <v>0.1</v>
      </c>
      <c r="AK28" s="159">
        <f>100/$AU28*AI28</f>
        <v>0.2383211429255665</v>
      </c>
      <c r="AL28" s="158">
        <v>9678115.7205000017</v>
      </c>
      <c r="AM28" s="158">
        <v>11945606.414130002</v>
      </c>
      <c r="AN28" s="158">
        <f>IF(AL28=0, "   ---- ", IF(ABS(ROUND(100/AL28*AM28-100,1))&lt;999,ROUND(100/AL28*AM28-100,1),IF(ROUND(100/AL28*AM28-100,1)&gt;999,999,-999)))</f>
        <v>23.4</v>
      </c>
      <c r="AO28" s="158">
        <f>100/$AU28*AM28</f>
        <v>8.2111007699049416</v>
      </c>
      <c r="AP28" s="158">
        <v>35295531.357929997</v>
      </c>
      <c r="AQ28" s="158">
        <v>46423029.125</v>
      </c>
      <c r="AR28" s="158">
        <f>IF(AP28=0, "   ---- ", IF(ABS(ROUND(100/AP28*AQ28-100,1))&lt;999,ROUND(100/AP28*AQ28-100,1),IF(ROUND(100/AP28*AQ28-100,1)&gt;999,999,-999)))</f>
        <v>31.5</v>
      </c>
      <c r="AS28" s="159">
        <f>100/$AU28*AQ28</f>
        <v>31.909989076713497</v>
      </c>
      <c r="AT28" s="158">
        <f t="shared" si="17"/>
        <v>118646831.46305001</v>
      </c>
      <c r="AU28" s="158">
        <f t="shared" si="17"/>
        <v>145481181.49898547</v>
      </c>
      <c r="AV28" s="159">
        <f t="shared" si="25"/>
        <v>22.6</v>
      </c>
      <c r="AW28" s="159">
        <f>'Tabell 3a'!CL28+AT28</f>
        <v>120116827.52519001</v>
      </c>
      <c r="AX28" s="159">
        <f>'Tabell 3a'!CM28+AU28</f>
        <v>147025691.88514546</v>
      </c>
      <c r="AY28" s="159">
        <f t="shared" si="12"/>
        <v>22.4</v>
      </c>
      <c r="BI28" s="565"/>
      <c r="BM28" s="235"/>
      <c r="BO28" s="110"/>
      <c r="BP28" s="110"/>
    </row>
    <row r="29" spans="1:68" s="248" customFormat="1" ht="20.100000000000001" customHeight="1">
      <c r="A29" s="85" t="s">
        <v>320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9"/>
      <c r="N29" s="158"/>
      <c r="O29" s="158"/>
      <c r="P29" s="158"/>
      <c r="Q29" s="259"/>
      <c r="R29" s="158"/>
      <c r="S29" s="158"/>
      <c r="T29" s="158"/>
      <c r="U29" s="158"/>
      <c r="V29" s="158"/>
      <c r="W29" s="158"/>
      <c r="X29" s="158"/>
      <c r="Y29" s="159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9"/>
      <c r="AL29" s="158"/>
      <c r="AM29" s="158"/>
      <c r="AN29" s="158"/>
      <c r="AO29" s="158"/>
      <c r="AP29" s="158"/>
      <c r="AQ29" s="158"/>
      <c r="AR29" s="158"/>
      <c r="AS29" s="159"/>
      <c r="AT29" s="158">
        <f t="shared" ref="AT29:AT34" si="47">+B29+F29+J29+N29+R29+V29+Z29+AD29+AH29+AL29+AP29</f>
        <v>0</v>
      </c>
      <c r="AU29" s="158">
        <f t="shared" ref="AU29:AU34" si="48">+C29+G29+K29+O29+S29+W29+AA29+AE29+AI29+AM29+AQ29</f>
        <v>0</v>
      </c>
      <c r="AV29" s="159" t="str">
        <f t="shared" si="25"/>
        <v xml:space="preserve">    ---- </v>
      </c>
      <c r="AW29" s="159">
        <f>'Tabell 3a'!CL29+AT29</f>
        <v>0</v>
      </c>
      <c r="AX29" s="159">
        <f>'Tabell 3a'!CM29+AU29</f>
        <v>0</v>
      </c>
      <c r="AY29" s="159" t="str">
        <f t="shared" si="12"/>
        <v xml:space="preserve">   ---- </v>
      </c>
      <c r="BI29" s="565"/>
      <c r="BM29" s="235"/>
      <c r="BO29" s="110"/>
      <c r="BP29" s="110"/>
    </row>
    <row r="30" spans="1:68" s="248" customFormat="1" ht="20.100000000000001" customHeight="1">
      <c r="A30" s="85" t="s">
        <v>321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9"/>
      <c r="N30" s="158"/>
      <c r="O30" s="158"/>
      <c r="P30" s="158"/>
      <c r="Q30" s="259"/>
      <c r="R30" s="158"/>
      <c r="S30" s="158"/>
      <c r="T30" s="158"/>
      <c r="U30" s="158"/>
      <c r="V30" s="158"/>
      <c r="W30" s="158"/>
      <c r="X30" s="158"/>
      <c r="Y30" s="159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9"/>
      <c r="AL30" s="158"/>
      <c r="AM30" s="158"/>
      <c r="AN30" s="158"/>
      <c r="AO30" s="158"/>
      <c r="AP30" s="158"/>
      <c r="AQ30" s="158"/>
      <c r="AR30" s="158"/>
      <c r="AS30" s="159"/>
      <c r="AT30" s="158">
        <f t="shared" si="47"/>
        <v>0</v>
      </c>
      <c r="AU30" s="158">
        <f t="shared" si="48"/>
        <v>0</v>
      </c>
      <c r="AV30" s="159" t="str">
        <f t="shared" si="25"/>
        <v xml:space="preserve">    ---- </v>
      </c>
      <c r="AW30" s="159">
        <f>'Tabell 3a'!CL30+AT30</f>
        <v>0</v>
      </c>
      <c r="AX30" s="159">
        <f>'Tabell 3a'!CM30+AU30</f>
        <v>0</v>
      </c>
      <c r="AY30" s="159" t="str">
        <f t="shared" si="12"/>
        <v xml:space="preserve">   ---- </v>
      </c>
      <c r="BI30" s="565"/>
      <c r="BM30" s="235"/>
      <c r="BO30" s="110"/>
      <c r="BP30" s="110"/>
    </row>
    <row r="31" spans="1:68" s="248" customFormat="1" ht="20.100000000000001" customHeight="1">
      <c r="A31" s="85" t="s">
        <v>322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9"/>
      <c r="N31" s="158"/>
      <c r="O31" s="158"/>
      <c r="P31" s="158"/>
      <c r="Q31" s="259"/>
      <c r="R31" s="158"/>
      <c r="S31" s="158"/>
      <c r="T31" s="158"/>
      <c r="U31" s="158"/>
      <c r="V31" s="158"/>
      <c r="W31" s="158"/>
      <c r="X31" s="158"/>
      <c r="Y31" s="159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9"/>
      <c r="AL31" s="158"/>
      <c r="AM31" s="158"/>
      <c r="AN31" s="158"/>
      <c r="AO31" s="158"/>
      <c r="AP31" s="158"/>
      <c r="AQ31" s="158"/>
      <c r="AR31" s="158"/>
      <c r="AS31" s="159"/>
      <c r="AT31" s="158">
        <f t="shared" si="47"/>
        <v>0</v>
      </c>
      <c r="AU31" s="158">
        <f t="shared" si="48"/>
        <v>0</v>
      </c>
      <c r="AV31" s="159" t="str">
        <f t="shared" si="25"/>
        <v xml:space="preserve">    ---- </v>
      </c>
      <c r="AW31" s="159">
        <f>'Tabell 3a'!CL31+AT31</f>
        <v>0</v>
      </c>
      <c r="AX31" s="159">
        <f>'Tabell 3a'!CM31+AU31</f>
        <v>0</v>
      </c>
      <c r="AY31" s="159" t="str">
        <f t="shared" si="12"/>
        <v xml:space="preserve">   ---- </v>
      </c>
      <c r="BI31" s="565"/>
      <c r="BM31" s="235"/>
      <c r="BO31" s="110"/>
      <c r="BP31" s="110"/>
    </row>
    <row r="32" spans="1:68" s="248" customFormat="1" ht="20.100000000000001" customHeight="1">
      <c r="A32" s="85" t="s">
        <v>323</v>
      </c>
      <c r="B32" s="158">
        <v>7084412.4280000003</v>
      </c>
      <c r="C32" s="158">
        <v>8473610.0439999998</v>
      </c>
      <c r="D32" s="158"/>
      <c r="E32" s="158"/>
      <c r="F32" s="158">
        <v>33263769.087000001</v>
      </c>
      <c r="G32" s="158">
        <v>39422463.280000001</v>
      </c>
      <c r="H32" s="158">
        <f t="shared" ref="H32" si="49">IF(F32=0, "   ---- ", IF(ABS(ROUND(100/F32*G32-100,1))&lt;999,ROUND(100/F32*G32-100,1),IF(ROUND(100/F32*G32-100,1)&gt;999,999,-999)))</f>
        <v>18.5</v>
      </c>
      <c r="I32" s="158">
        <f t="shared" ref="I32" si="50">100/$AU32*G32</f>
        <v>27.097981246650047</v>
      </c>
      <c r="J32" s="158">
        <v>1907354</v>
      </c>
      <c r="K32" s="158">
        <v>2274705</v>
      </c>
      <c r="L32" s="158">
        <f>IF(J32=0, "   ---- ", IF(ABS(ROUND(100/J32*K32-100,1))&lt;999,ROUND(100/J32*K32-100,1),IF(ROUND(100/J32*K32-100,1)&gt;999,999,-999)))</f>
        <v>19.3</v>
      </c>
      <c r="M32" s="159">
        <f>100/$AU32*K32</f>
        <v>1.563573361559387</v>
      </c>
      <c r="N32" s="158">
        <v>11117252.289139999</v>
      </c>
      <c r="O32" s="158">
        <v>13252747</v>
      </c>
      <c r="P32" s="158">
        <f>IF(N32=0, "   ---- ", IF(ABS(ROUND(100/N32*O32-100,1))&lt;999,ROUND(100/N32*O32-100,1),IF(ROUND(100/N32*O32-100,1)&gt;999,999,-999)))</f>
        <v>19.2</v>
      </c>
      <c r="Q32" s="259">
        <f>100/$AU32*O32</f>
        <v>9.1095953878353804</v>
      </c>
      <c r="R32" s="158"/>
      <c r="S32" s="158"/>
      <c r="T32" s="158"/>
      <c r="U32" s="158"/>
      <c r="V32" s="158">
        <v>841905</v>
      </c>
      <c r="W32" s="158">
        <v>1182480</v>
      </c>
      <c r="X32" s="158">
        <f t="shared" ref="X32:X33" si="51">IF(V32=0, "   ---- ", IF(ABS(ROUND(100/V32*W32-100,1))&lt;999,ROUND(100/V32*W32-100,1),IF(ROUND(100/V32*W32-100,1)&gt;999,999,-999)))</f>
        <v>40.5</v>
      </c>
      <c r="Y32" s="159">
        <f t="shared" ref="Y32:Y33" si="52">100/$AU32*W32</f>
        <v>0.812806156656245</v>
      </c>
      <c r="Z32" s="158">
        <v>19112016</v>
      </c>
      <c r="AA32" s="158">
        <v>22159828.221365459</v>
      </c>
      <c r="AB32" s="158">
        <f t="shared" ref="AB32:AB35" si="53">IF(Z32=0, "   ---- ", IF(ABS(ROUND(100/Z32*AA32-100,1))&lt;999,ROUND(100/Z32*AA32-100,1),IF(ROUND(100/Z32*AA32-100,1)&gt;999,999,-999)))</f>
        <v>15.9</v>
      </c>
      <c r="AC32" s="158">
        <f t="shared" ref="AC32:AC35" si="54">100/$AU32*AA32</f>
        <v>15.232092558665391</v>
      </c>
      <c r="AD32" s="158"/>
      <c r="AE32" s="158"/>
      <c r="AF32" s="158"/>
      <c r="AG32" s="158"/>
      <c r="AH32" s="158">
        <v>346475.58048</v>
      </c>
      <c r="AI32" s="158">
        <v>346712.41449</v>
      </c>
      <c r="AJ32" s="158">
        <f>IF(AH32=0, "   ---- ", IF(ABS(ROUND(100/AH32*AI32-100,1))&lt;999,ROUND(100/AH32*AI32-100,1),IF(ROUND(100/AH32*AI32-100,1)&gt;999,999,-999)))</f>
        <v>0.1</v>
      </c>
      <c r="AK32" s="159">
        <f>100/$AU32*AI32</f>
        <v>0.2383211429255665</v>
      </c>
      <c r="AL32" s="158">
        <v>9678115.7205000017</v>
      </c>
      <c r="AM32" s="158">
        <v>11945606.414130002</v>
      </c>
      <c r="AN32" s="158">
        <f>IF(AL32=0, "   ---- ", IF(ABS(ROUND(100/AL32*AM32-100,1))&lt;999,ROUND(100/AL32*AM32-100,1),IF(ROUND(100/AL32*AM32-100,1)&gt;999,999,-999)))</f>
        <v>23.4</v>
      </c>
      <c r="AO32" s="158">
        <f>100/$AU32*AM32</f>
        <v>8.2111007699049416</v>
      </c>
      <c r="AP32" s="158">
        <v>35295531.357929997</v>
      </c>
      <c r="AQ32" s="158">
        <v>46423029.125</v>
      </c>
      <c r="AR32" s="158">
        <f>IF(AP32=0, "   ---- ", IF(ABS(ROUND(100/AP32*AQ32-100,1))&lt;999,ROUND(100/AP32*AQ32-100,1),IF(ROUND(100/AP32*AQ32-100,1)&gt;999,999,-999)))</f>
        <v>31.5</v>
      </c>
      <c r="AS32" s="159">
        <f>100/$AU32*AQ32</f>
        <v>31.909989076713497</v>
      </c>
      <c r="AT32" s="158">
        <f t="shared" si="47"/>
        <v>118646831.46305001</v>
      </c>
      <c r="AU32" s="158">
        <f t="shared" si="48"/>
        <v>145481181.49898547</v>
      </c>
      <c r="AV32" s="159">
        <f t="shared" si="25"/>
        <v>22.6</v>
      </c>
      <c r="AW32" s="159">
        <f>'Tabell 3a'!CL32+AT32</f>
        <v>120116827.52519001</v>
      </c>
      <c r="AX32" s="159">
        <f>'Tabell 3a'!CM32+AU32</f>
        <v>147025691.88514546</v>
      </c>
      <c r="AY32" s="159">
        <f t="shared" si="12"/>
        <v>22.4</v>
      </c>
      <c r="BI32" s="565"/>
      <c r="BM32" s="235"/>
      <c r="BO32" s="110"/>
      <c r="BP32" s="110"/>
    </row>
    <row r="33" spans="1:68" s="248" customFormat="1" ht="20.100000000000001" customHeight="1">
      <c r="A33" s="85" t="s">
        <v>321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9"/>
      <c r="N33" s="158"/>
      <c r="O33" s="158"/>
      <c r="P33" s="158"/>
      <c r="Q33" s="259"/>
      <c r="R33" s="158"/>
      <c r="S33" s="158"/>
      <c r="T33" s="158"/>
      <c r="U33" s="158"/>
      <c r="V33" s="158">
        <v>841905</v>
      </c>
      <c r="W33" s="158">
        <v>1182480</v>
      </c>
      <c r="X33" s="158">
        <f t="shared" si="51"/>
        <v>40.5</v>
      </c>
      <c r="Y33" s="159">
        <f t="shared" si="52"/>
        <v>26.772718599296908</v>
      </c>
      <c r="Z33" s="158">
        <v>3296329</v>
      </c>
      <c r="AA33" s="158">
        <v>3234254.8773876615</v>
      </c>
      <c r="AB33" s="158">
        <f t="shared" si="53"/>
        <v>-1.9</v>
      </c>
      <c r="AC33" s="158">
        <f t="shared" si="54"/>
        <v>73.227281400703092</v>
      </c>
      <c r="AD33" s="158"/>
      <c r="AE33" s="158"/>
      <c r="AF33" s="158"/>
      <c r="AG33" s="158"/>
      <c r="AH33" s="158"/>
      <c r="AI33" s="158"/>
      <c r="AJ33" s="158"/>
      <c r="AK33" s="159"/>
      <c r="AL33" s="158"/>
      <c r="AM33" s="158"/>
      <c r="AN33" s="158"/>
      <c r="AO33" s="158"/>
      <c r="AP33" s="158"/>
      <c r="AQ33" s="158"/>
      <c r="AR33" s="158"/>
      <c r="AS33" s="159"/>
      <c r="AT33" s="158">
        <f t="shared" si="47"/>
        <v>4138234</v>
      </c>
      <c r="AU33" s="158">
        <f t="shared" si="48"/>
        <v>4416734.8773876615</v>
      </c>
      <c r="AV33" s="159">
        <f t="shared" si="25"/>
        <v>6.7</v>
      </c>
      <c r="AW33" s="159">
        <f>'Tabell 3a'!CL33+AT33</f>
        <v>4138234</v>
      </c>
      <c r="AX33" s="159">
        <f>'Tabell 3a'!CM33+AU33</f>
        <v>4416734.8773876615</v>
      </c>
      <c r="AY33" s="159">
        <f t="shared" si="12"/>
        <v>6.7</v>
      </c>
      <c r="BI33" s="565"/>
      <c r="BM33" s="235"/>
      <c r="BO33" s="110"/>
      <c r="BP33" s="110"/>
    </row>
    <row r="34" spans="1:68" s="248" customFormat="1" ht="20.100000000000001" customHeight="1">
      <c r="A34" s="85" t="s">
        <v>322</v>
      </c>
      <c r="B34" s="158">
        <v>7084412.4280000003</v>
      </c>
      <c r="C34" s="158">
        <v>8473610.0439999998</v>
      </c>
      <c r="D34" s="158"/>
      <c r="E34" s="158"/>
      <c r="F34" s="158">
        <v>33263769.087000001</v>
      </c>
      <c r="G34" s="158">
        <v>39422463.280000001</v>
      </c>
      <c r="H34" s="158">
        <f t="shared" ref="H34:H35" si="55">IF(F34=0, "   ---- ", IF(ABS(ROUND(100/F34*G34-100,1))&lt;999,ROUND(100/F34*G34-100,1),IF(ROUND(100/F34*G34-100,1)&gt;999,999,-999)))</f>
        <v>18.5</v>
      </c>
      <c r="I34" s="158">
        <f t="shared" ref="I34:I35" si="56">100/$AU34*G34</f>
        <v>27.946420394466845</v>
      </c>
      <c r="J34" s="158">
        <v>1907354</v>
      </c>
      <c r="K34" s="158">
        <v>2274705</v>
      </c>
      <c r="L34" s="158">
        <f>IF(J34=0, "   ---- ", IF(ABS(ROUND(100/J34*K34-100,1))&lt;999,ROUND(100/J34*K34-100,1),IF(ROUND(100/J34*K34-100,1)&gt;999,999,-999)))</f>
        <v>19.3</v>
      </c>
      <c r="M34" s="159">
        <f>100/$AU34*K34</f>
        <v>1.6125289216933911</v>
      </c>
      <c r="N34" s="158">
        <v>11117252.289139999</v>
      </c>
      <c r="O34" s="158">
        <v>13252747</v>
      </c>
      <c r="P34" s="158">
        <f>IF(N34=0, "   ---- ", IF(ABS(ROUND(100/N34*O34-100,1))&lt;999,ROUND(100/N34*O34-100,1),IF(ROUND(100/N34*O34-100,1)&gt;999,999,-999)))</f>
        <v>19.2</v>
      </c>
      <c r="Q34" s="259">
        <f>100/$AU34*O34</f>
        <v>9.3948172749368926</v>
      </c>
      <c r="R34" s="158"/>
      <c r="S34" s="158"/>
      <c r="T34" s="158"/>
      <c r="U34" s="158"/>
      <c r="V34" s="158"/>
      <c r="W34" s="158"/>
      <c r="X34" s="158"/>
      <c r="Y34" s="159"/>
      <c r="Z34" s="158">
        <v>15815687</v>
      </c>
      <c r="AA34" s="158">
        <v>18925573.343977798</v>
      </c>
      <c r="AB34" s="158">
        <f t="shared" si="53"/>
        <v>19.7</v>
      </c>
      <c r="AC34" s="158">
        <f t="shared" si="54"/>
        <v>13.41626029607958</v>
      </c>
      <c r="AD34" s="158"/>
      <c r="AE34" s="158"/>
      <c r="AF34" s="158"/>
      <c r="AG34" s="158"/>
      <c r="AH34" s="158">
        <v>346475.58048</v>
      </c>
      <c r="AI34" s="158">
        <v>346712.41449</v>
      </c>
      <c r="AJ34" s="158">
        <f>IF(AH34=0, "   ---- ", IF(ABS(ROUND(100/AH34*AI34-100,1))&lt;999,ROUND(100/AH34*AI34-100,1),IF(ROUND(100/AH34*AI34-100,1)&gt;999,999,-999)))</f>
        <v>0.1</v>
      </c>
      <c r="AK34" s="159">
        <f>100/$AU34*AI34</f>
        <v>0.24578298982737179</v>
      </c>
      <c r="AL34" s="158">
        <v>9678115.7205000017</v>
      </c>
      <c r="AM34" s="158">
        <v>11945606.414130002</v>
      </c>
      <c r="AN34" s="158">
        <f>IF(AL34=0, "   ---- ", IF(ABS(ROUND(100/AL34*AM34-100,1))&lt;999,ROUND(100/AL34*AM34-100,1),IF(ROUND(100/AL34*AM34-100,1)&gt;999,999,-999)))</f>
        <v>23.4</v>
      </c>
      <c r="AO34" s="158">
        <f>100/$AU34*AM34</f>
        <v>8.4681907455914978</v>
      </c>
      <c r="AP34" s="158">
        <v>35295531.357929997</v>
      </c>
      <c r="AQ34" s="158">
        <v>46423029.125</v>
      </c>
      <c r="AR34" s="158">
        <f>IF(AP34=0, "   ---- ", IF(ABS(ROUND(100/AP34*AQ34-100,1))&lt;999,ROUND(100/AP34*AQ34-100,1),IF(ROUND(100/AP34*AQ34-100,1)&gt;999,999,-999)))</f>
        <v>31.5</v>
      </c>
      <c r="AS34" s="159">
        <f>100/$AU34*AQ34</f>
        <v>32.909092430305087</v>
      </c>
      <c r="AT34" s="158">
        <f t="shared" si="47"/>
        <v>114508597.46305001</v>
      </c>
      <c r="AU34" s="158">
        <f t="shared" si="48"/>
        <v>141064446.6215978</v>
      </c>
      <c r="AV34" s="159">
        <f t="shared" si="25"/>
        <v>23.2</v>
      </c>
      <c r="AW34" s="159">
        <f>'Tabell 3a'!CL34+AT34</f>
        <v>114508597.46305001</v>
      </c>
      <c r="AX34" s="159">
        <f>'Tabell 3a'!CM34+AU34</f>
        <v>141064446.6215978</v>
      </c>
      <c r="AY34" s="159">
        <f t="shared" si="12"/>
        <v>23.2</v>
      </c>
      <c r="BI34" s="565"/>
      <c r="BM34" s="235"/>
      <c r="BO34" s="110"/>
      <c r="BP34" s="110"/>
    </row>
    <row r="35" spans="1:68" s="248" customFormat="1" ht="20.100000000000001" customHeight="1">
      <c r="A35" s="85" t="s">
        <v>291</v>
      </c>
      <c r="B35" s="158"/>
      <c r="C35" s="158"/>
      <c r="D35" s="158"/>
      <c r="E35" s="158"/>
      <c r="F35" s="158">
        <v>231754.68299999999</v>
      </c>
      <c r="G35" s="158">
        <v>190525</v>
      </c>
      <c r="H35" s="158">
        <f t="shared" si="55"/>
        <v>-17.8</v>
      </c>
      <c r="I35" s="158">
        <f t="shared" si="56"/>
        <v>37.755780716800274</v>
      </c>
      <c r="J35" s="158"/>
      <c r="K35" s="158"/>
      <c r="L35" s="158"/>
      <c r="M35" s="159"/>
      <c r="N35" s="158"/>
      <c r="O35" s="158"/>
      <c r="P35" s="158"/>
      <c r="Q35" s="259"/>
      <c r="R35" s="158"/>
      <c r="S35" s="158"/>
      <c r="T35" s="158"/>
      <c r="U35" s="158"/>
      <c r="V35" s="158"/>
      <c r="W35" s="158"/>
      <c r="X35" s="158"/>
      <c r="Y35" s="159"/>
      <c r="Z35" s="158">
        <v>16578</v>
      </c>
      <c r="AA35" s="158">
        <v>16558.812000000002</v>
      </c>
      <c r="AB35" s="158">
        <f t="shared" si="53"/>
        <v>-0.1</v>
      </c>
      <c r="AC35" s="158">
        <f t="shared" si="54"/>
        <v>3.2814112310863197</v>
      </c>
      <c r="AD35" s="158">
        <v>157685</v>
      </c>
      <c r="AE35" s="158">
        <v>166941</v>
      </c>
      <c r="AF35" s="158">
        <f>IF(AD35=0, "   ---- ", IF(ABS(ROUND(100/AD35*AE35-100,1))&lt;999,ROUND(100/AD35*AE35-100,1),IF(ROUND(100/AD35*AE35-100,1)&gt;999,999,-999)))</f>
        <v>5.9</v>
      </c>
      <c r="AG35" s="158">
        <f>100/$AU35*AE35</f>
        <v>33.08220857443041</v>
      </c>
      <c r="AH35" s="158"/>
      <c r="AI35" s="158"/>
      <c r="AJ35" s="158"/>
      <c r="AK35" s="159"/>
      <c r="AL35" s="158">
        <v>124426.36944999995</v>
      </c>
      <c r="AM35" s="158">
        <v>130599.90077999998</v>
      </c>
      <c r="AN35" s="158">
        <f>IF(AL35=0, "   ---- ", IF(ABS(ROUND(100/AL35*AM35-100,1))&lt;999,ROUND(100/AL35*AM35-100,1),IF(ROUND(100/AL35*AM35-100,1)&gt;999,999,-999)))</f>
        <v>5</v>
      </c>
      <c r="AO35" s="158">
        <f>100/$AU35*AM35</f>
        <v>25.880599477682992</v>
      </c>
      <c r="AP35" s="158"/>
      <c r="AQ35" s="158"/>
      <c r="AR35" s="158"/>
      <c r="AS35" s="159"/>
      <c r="AT35" s="158">
        <f t="shared" si="17"/>
        <v>530444.05244999996</v>
      </c>
      <c r="AU35" s="158">
        <f t="shared" si="17"/>
        <v>504624.71278</v>
      </c>
      <c r="AV35" s="159">
        <f>IF(AT35=0, "    ---- ", IF(ABS(ROUND(100/AT35*AU35-100,1))&lt;999,ROUND(100/AT35*AU35-100,1),IF(ROUND(100/AT35*AU35-100,1)&gt;999,999,-999)))</f>
        <v>-4.9000000000000004</v>
      </c>
      <c r="AW35" s="159">
        <f>'Tabell 3a'!CL35+AT35</f>
        <v>4988364.7614500001</v>
      </c>
      <c r="AX35" s="159">
        <f>'Tabell 3a'!CM35+AU35</f>
        <v>5146936.4123799996</v>
      </c>
      <c r="AY35" s="159">
        <f t="shared" si="12"/>
        <v>3.2</v>
      </c>
      <c r="BI35" s="368"/>
      <c r="BM35" s="235"/>
      <c r="BO35" s="110"/>
      <c r="BP35" s="110"/>
    </row>
    <row r="36" spans="1:68" s="248" customFormat="1" ht="20.100000000000001" customHeight="1">
      <c r="A36" s="85" t="s">
        <v>331</v>
      </c>
      <c r="B36" s="158"/>
      <c r="C36" s="158">
        <v>77605.062000000005</v>
      </c>
      <c r="D36" s="158" t="str">
        <f>IF(B36=0, "    ---- ", IF(ABS(ROUND(100/B36*C36-100,1))&lt;999,ROUND(100/B36*C36-100,1),IF(ROUND(100/B36*C36-100,1)&gt;999,999,-999)))</f>
        <v xml:space="preserve">    ---- </v>
      </c>
      <c r="E36" s="158">
        <f>100/$AU36*C36</f>
        <v>1.623430981620213</v>
      </c>
      <c r="F36" s="158">
        <v>7495.6</v>
      </c>
      <c r="G36" s="158">
        <v>111320</v>
      </c>
      <c r="H36" s="158">
        <f>IF(F36=0, "    ---- ", IF(ABS(ROUND(100/F36*G36-100,1))&lt;999,ROUND(100/F36*G36-100,1),IF(ROUND(100/F36*G36-100,1)&gt;999,999,-999)))</f>
        <v>999</v>
      </c>
      <c r="I36" s="158">
        <f>100/$AU36*G36</f>
        <v>2.3287184136772172</v>
      </c>
      <c r="J36" s="158"/>
      <c r="K36" s="158"/>
      <c r="L36" s="158"/>
      <c r="M36" s="159"/>
      <c r="N36" s="158"/>
      <c r="O36" s="158"/>
      <c r="P36" s="158"/>
      <c r="Q36" s="259"/>
      <c r="R36" s="158"/>
      <c r="S36" s="158"/>
      <c r="T36" s="158"/>
      <c r="U36" s="158"/>
      <c r="V36" s="158"/>
      <c r="W36" s="158"/>
      <c r="X36" s="158"/>
      <c r="Y36" s="159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9"/>
      <c r="AL36" s="158"/>
      <c r="AM36" s="158"/>
      <c r="AN36" s="158"/>
      <c r="AO36" s="158"/>
      <c r="AP36" s="158">
        <v>888994.16205000004</v>
      </c>
      <c r="AQ36" s="158">
        <v>4591386.6900000004</v>
      </c>
      <c r="AR36" s="158">
        <f>IF(AP36=0, "    ---- ", IF(ABS(ROUND(100/AP36*AQ36-100,1))&lt;999,ROUND(100/AP36*AQ36-100,1),IF(ROUND(100/AP36*AQ36-100,1)&gt;999,999,-999)))</f>
        <v>416.5</v>
      </c>
      <c r="AS36" s="159">
        <f>100/$AU36*AQ36</f>
        <v>96.047850604702575</v>
      </c>
      <c r="AT36" s="158">
        <f t="shared" si="17"/>
        <v>896489.76205000002</v>
      </c>
      <c r="AU36" s="158">
        <f t="shared" si="17"/>
        <v>4780311.7520000003</v>
      </c>
      <c r="AV36" s="159">
        <f>IF(AT36=0, "    ---- ", IF(ABS(ROUND(100/AT36*AU36-100,1))&lt;999,ROUND(100/AT36*AU36-100,1),IF(ROUND(100/AT36*AU36-100,1)&gt;999,999,-999)))</f>
        <v>433.2</v>
      </c>
      <c r="AW36" s="159">
        <f>'Tabell 3a'!CL36+AT36</f>
        <v>208833544.11981001</v>
      </c>
      <c r="AX36" s="159">
        <f>'Tabell 3a'!CM36+AU36</f>
        <v>237934436.21460971</v>
      </c>
      <c r="AY36" s="159">
        <f t="shared" si="12"/>
        <v>13.9</v>
      </c>
      <c r="BI36" s="368"/>
      <c r="BM36" s="235"/>
      <c r="BO36" s="110"/>
      <c r="BP36" s="110"/>
    </row>
    <row r="37" spans="1:68" s="248" customFormat="1" ht="20.100000000000001" customHeight="1">
      <c r="A37" s="85" t="s">
        <v>332</v>
      </c>
      <c r="B37" s="158">
        <v>2282616.344</v>
      </c>
      <c r="C37" s="158">
        <v>2896561.3810000001</v>
      </c>
      <c r="D37" s="158">
        <f>IF(B37=0, "   ---- ", IF(ABS(ROUND(100/B37*C37-100,1))&lt;999,ROUND(100/B37*C37-100,1),IF(ROUND(100/B37*C37-100,1)&gt;999,999,-999)))</f>
        <v>26.9</v>
      </c>
      <c r="E37" s="158">
        <f>100/$AU37*C37</f>
        <v>6.5139728716823173</v>
      </c>
      <c r="F37" s="158">
        <v>9176001</v>
      </c>
      <c r="G37" s="158">
        <v>11564834</v>
      </c>
      <c r="H37" s="158">
        <f>IF(F37=0, "   ---- ", IF(ABS(ROUND(100/F37*G37-100,1))&lt;999,ROUND(100/F37*G37-100,1),IF(ROUND(100/F37*G37-100,1)&gt;999,999,-999)))</f>
        <v>26</v>
      </c>
      <c r="I37" s="158">
        <f>100/$AU37*G37</f>
        <v>26.007739879312194</v>
      </c>
      <c r="J37" s="158"/>
      <c r="K37" s="158"/>
      <c r="L37" s="158"/>
      <c r="M37" s="159"/>
      <c r="N37" s="158">
        <v>3479667.196</v>
      </c>
      <c r="O37" s="158">
        <v>4410799.2220000001</v>
      </c>
      <c r="P37" s="158">
        <f>IF(N37=0, "   ---- ", IF(ABS(ROUND(100/N37*O37-100,1))&lt;999,ROUND(100/N37*O37-100,1),IF(ROUND(100/N37*O37-100,1)&gt;999,999,-999)))</f>
        <v>26.8</v>
      </c>
      <c r="Q37" s="259">
        <f>100/$AU37*O37</f>
        <v>9.919287974704055</v>
      </c>
      <c r="R37" s="158"/>
      <c r="S37" s="158"/>
      <c r="T37" s="158"/>
      <c r="U37" s="158"/>
      <c r="V37" s="158">
        <v>171000</v>
      </c>
      <c r="W37" s="158">
        <v>282593</v>
      </c>
      <c r="X37" s="158">
        <f>IF(V37=0, "   ---- ", IF(ABS(ROUND(100/V37*W37-100,1))&lt;999,ROUND(100/V37*W37-100,1),IF(ROUND(100/V37*W37-100,1)&gt;999,999,-999)))</f>
        <v>65.3</v>
      </c>
      <c r="Y37" s="159">
        <f>100/$AU37*W37</f>
        <v>0.63551324953859878</v>
      </c>
      <c r="Z37" s="158">
        <v>6125100</v>
      </c>
      <c r="AA37" s="158">
        <v>7630400</v>
      </c>
      <c r="AB37" s="158">
        <f>IF(Z37=0, "   ---- ", IF(ABS(ROUND(100/Z37*AA37-100,1))&lt;999,ROUND(100/Z37*AA37-100,1),IF(ROUND(100/Z37*AA37-100,1)&gt;999,999,-999)))</f>
        <v>24.6</v>
      </c>
      <c r="AC37" s="158">
        <f>100/$AU37*AA37</f>
        <v>17.159732545672835</v>
      </c>
      <c r="AD37" s="158">
        <v>157685</v>
      </c>
      <c r="AE37" s="158">
        <v>166941</v>
      </c>
      <c r="AF37" s="158">
        <f>IF(AD37=0, "   ---- ", IF(ABS(ROUND(100/AD37*AE37-100,1))&lt;999,ROUND(100/AD37*AE37-100,1),IF(ROUND(100/AD37*AE37-100,1)&gt;999,999,-999)))</f>
        <v>5.9</v>
      </c>
      <c r="AG37" s="158">
        <f>100/$AU37*AE37</f>
        <v>0.37542761990291057</v>
      </c>
      <c r="AH37" s="158">
        <v>346475.58048</v>
      </c>
      <c r="AI37" s="158">
        <v>346712.41449</v>
      </c>
      <c r="AJ37" s="158">
        <f>IF(AH37=0, "   ---- ", IF(ABS(ROUND(100/AH37*AI37-100,1))&lt;999,ROUND(100/AH37*AI37-100,1),IF(ROUND(100/AH37*AI37-100,1)&gt;999,999,-999)))</f>
        <v>0.1</v>
      </c>
      <c r="AK37" s="159">
        <f>100/$AU37*AI37</f>
        <v>0.77970909820099377</v>
      </c>
      <c r="AL37" s="158">
        <v>3000107.15</v>
      </c>
      <c r="AM37" s="158">
        <v>3890377</v>
      </c>
      <c r="AN37" s="158">
        <f>IF(AL37=0, "   ---- ", IF(ABS(ROUND(100/AL37*AM37-100,1))&lt;999,ROUND(100/AL37*AM37-100,1),IF(ROUND(100/AL37*AM37-100,1)&gt;999,999,-999)))</f>
        <v>29.7</v>
      </c>
      <c r="AO37" s="158">
        <f>100/$AU37*AM37</f>
        <v>8.7489291284647006</v>
      </c>
      <c r="AP37" s="158">
        <v>10640664.883059999</v>
      </c>
      <c r="AQ37" s="158">
        <v>13277675.505999999</v>
      </c>
      <c r="AR37" s="158">
        <f>IF(AP37=0, "   ---- ", IF(ABS(ROUND(100/AP37*AQ37-100,1))&lt;999,ROUND(100/AP37*AQ37-100,1),IF(ROUND(100/AP37*AQ37-100,1)&gt;999,999,-999)))</f>
        <v>24.8</v>
      </c>
      <c r="AS37" s="159">
        <f>100/$AU37*AQ37</f>
        <v>29.859687632521393</v>
      </c>
      <c r="AT37" s="158">
        <f t="shared" si="17"/>
        <v>35379317.15354</v>
      </c>
      <c r="AU37" s="158">
        <f t="shared" si="17"/>
        <v>44466893.523489997</v>
      </c>
      <c r="AV37" s="159">
        <f>IF(AT37=0, "    ---- ", IF(ABS(ROUND(100/AT37*AU37-100,1))&lt;999,ROUND(100/AT37*AU37-100,1),IF(ROUND(100/AT37*AU37-100,1)&gt;999,999,-999)))</f>
        <v>25.7</v>
      </c>
      <c r="AW37" s="159">
        <f>'Tabell 3a'!CL37+AT37</f>
        <v>36031156.989540003</v>
      </c>
      <c r="AX37" s="159">
        <f>'Tabell 3a'!CM37+AU37</f>
        <v>45152661.453489996</v>
      </c>
      <c r="AY37" s="159">
        <f t="shared" si="12"/>
        <v>25.3</v>
      </c>
      <c r="BI37" s="368"/>
      <c r="BM37" s="235"/>
      <c r="BO37" s="110"/>
      <c r="BP37" s="110"/>
    </row>
    <row r="38" spans="1:68" s="248" customFormat="1" ht="20.100000000000001" customHeight="1">
      <c r="A38" s="583" t="s">
        <v>472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9"/>
      <c r="N38" s="158"/>
      <c r="O38" s="158"/>
      <c r="P38" s="158"/>
      <c r="Q38" s="259"/>
      <c r="R38" s="158"/>
      <c r="S38" s="158"/>
      <c r="T38" s="158"/>
      <c r="U38" s="158"/>
      <c r="V38" s="158"/>
      <c r="W38" s="158"/>
      <c r="X38" s="158"/>
      <c r="Y38" s="159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9"/>
      <c r="AL38" s="158"/>
      <c r="AM38" s="158"/>
      <c r="AN38" s="158"/>
      <c r="AO38" s="158"/>
      <c r="AP38" s="158"/>
      <c r="AQ38" s="158"/>
      <c r="AR38" s="158"/>
      <c r="AS38" s="159"/>
      <c r="AT38" s="158">
        <f t="shared" ref="AT38" si="57">+B38+F38+J38+N38+R38+V38+Z38+AD38+AH38+AL38+AP38</f>
        <v>0</v>
      </c>
      <c r="AU38" s="158">
        <f t="shared" ref="AU38" si="58">+C38+G38+K38+O38+S38+W38+AA38+AE38+AI38+AM38+AQ38</f>
        <v>0</v>
      </c>
      <c r="AV38" s="159" t="str">
        <f>IF(AT38=0, "    ---- ", IF(ABS(ROUND(100/AT38*AU38-100,1))&lt;999,ROUND(100/AT38*AU38-100,1),IF(ROUND(100/AT38*AU38-100,1)&gt;999,999,-999)))</f>
        <v xml:space="preserve">    ---- </v>
      </c>
      <c r="AW38" s="159">
        <f>'Tabell 3a'!CL38+AT38</f>
        <v>0</v>
      </c>
      <c r="AX38" s="159">
        <f>'Tabell 3a'!CM38+AU38</f>
        <v>561.75099999999998</v>
      </c>
      <c r="AY38" s="159" t="str">
        <f t="shared" ref="AY38" si="59">IF(AW38=0, "   ---- ", IF(ABS(ROUND(100/AW38*AX38-100,1))&lt;999,ROUND(100/AW38*AX38-100,1),IF(ROUND(100/AW38*AX38-100,1)&gt;999,999,-999)))</f>
        <v xml:space="preserve">   ---- </v>
      </c>
      <c r="BI38" s="368"/>
      <c r="BM38" s="235"/>
      <c r="BO38" s="110"/>
      <c r="BP38" s="110"/>
    </row>
    <row r="39" spans="1:68" s="285" customFormat="1" ht="20.100000000000001" customHeight="1">
      <c r="A39" s="261" t="s">
        <v>342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54"/>
      <c r="N39" s="134"/>
      <c r="O39" s="134"/>
      <c r="P39" s="134"/>
      <c r="Q39" s="262"/>
      <c r="R39" s="134">
        <v>1920558.2551500003</v>
      </c>
      <c r="S39" s="134">
        <v>1969739.4111500003</v>
      </c>
      <c r="T39" s="134"/>
      <c r="U39" s="134"/>
      <c r="V39" s="134"/>
      <c r="W39" s="134"/>
      <c r="X39" s="134"/>
      <c r="Y39" s="15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54"/>
      <c r="AL39" s="134"/>
      <c r="AM39" s="134"/>
      <c r="AN39" s="134"/>
      <c r="AO39" s="134"/>
      <c r="AP39" s="134">
        <v>0</v>
      </c>
      <c r="AQ39" s="134"/>
      <c r="AR39" s="134"/>
      <c r="AS39" s="154"/>
      <c r="AT39" s="134">
        <f t="shared" si="17"/>
        <v>1920558.2551500003</v>
      </c>
      <c r="AU39" s="134">
        <f t="shared" si="17"/>
        <v>1969739.4111500003</v>
      </c>
      <c r="AV39" s="154">
        <f>IF(AT39=0, "    ---- ", IF(ABS(ROUND(100/AT39*AU39-100,1))&lt;999,ROUND(100/AT39*AU39-100,1),IF(ROUND(100/AT39*AU39-100,1)&gt;999,999,-999)))</f>
        <v>2.6</v>
      </c>
      <c r="AW39" s="154">
        <f>'Tabell 3a'!CL39+AT39</f>
        <v>442337491.09335226</v>
      </c>
      <c r="AX39" s="154">
        <f>'Tabell 3a'!CM39+AU39</f>
        <v>458247037.24511993</v>
      </c>
      <c r="AY39" s="154">
        <f t="shared" si="12"/>
        <v>3.6</v>
      </c>
      <c r="BI39" s="367"/>
      <c r="BM39" s="281"/>
      <c r="BO39" s="263"/>
      <c r="BP39" s="263"/>
    </row>
    <row r="40" spans="1:68" s="285" customFormat="1" ht="20.100000000000001" customHeight="1">
      <c r="A40" s="462" t="s">
        <v>16</v>
      </c>
      <c r="B40" s="433"/>
      <c r="C40" s="433"/>
      <c r="D40" s="433"/>
      <c r="E40" s="433"/>
      <c r="F40" s="433"/>
      <c r="G40" s="433"/>
      <c r="H40" s="433"/>
      <c r="I40" s="433"/>
      <c r="J40" s="433"/>
      <c r="K40" s="433"/>
      <c r="L40" s="433"/>
      <c r="M40" s="435"/>
      <c r="N40" s="433"/>
      <c r="O40" s="433"/>
      <c r="P40" s="433"/>
      <c r="Q40" s="436"/>
      <c r="R40" s="433"/>
      <c r="S40" s="433"/>
      <c r="T40" s="433"/>
      <c r="U40" s="433"/>
      <c r="V40" s="433"/>
      <c r="W40" s="433"/>
      <c r="X40" s="433"/>
      <c r="Y40" s="435"/>
      <c r="Z40" s="433"/>
      <c r="AA40" s="433"/>
      <c r="AB40" s="433"/>
      <c r="AC40" s="433"/>
      <c r="AD40" s="433"/>
      <c r="AE40" s="433"/>
      <c r="AF40" s="433"/>
      <c r="AG40" s="433"/>
      <c r="AH40" s="433"/>
      <c r="AI40" s="433"/>
      <c r="AJ40" s="433"/>
      <c r="AK40" s="435"/>
      <c r="AL40" s="433"/>
      <c r="AM40" s="433"/>
      <c r="AN40" s="433"/>
      <c r="AO40" s="433"/>
      <c r="AP40" s="433"/>
      <c r="AQ40" s="433"/>
      <c r="AR40" s="433"/>
      <c r="AS40" s="435"/>
      <c r="AT40" s="433"/>
      <c r="AU40" s="433"/>
      <c r="AV40" s="435"/>
      <c r="AW40" s="154">
        <f>'Tabell 3a'!CL40+AT40</f>
        <v>4284539.7757200003</v>
      </c>
      <c r="AX40" s="154">
        <f>'Tabell 3a'!CM40+AU40</f>
        <v>4193854.7349999999</v>
      </c>
      <c r="AY40" s="154">
        <f t="shared" si="12"/>
        <v>-2.1</v>
      </c>
      <c r="BI40" s="367"/>
      <c r="BM40" s="281"/>
      <c r="BO40" s="263"/>
      <c r="BP40" s="263"/>
    </row>
    <row r="41" spans="1:68" s="285" customFormat="1" ht="20.100000000000001" customHeight="1">
      <c r="A41" s="282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9"/>
      <c r="N41" s="158"/>
      <c r="O41" s="158"/>
      <c r="P41" s="158"/>
      <c r="Q41" s="259"/>
      <c r="R41" s="158"/>
      <c r="S41" s="158"/>
      <c r="T41" s="158"/>
      <c r="U41" s="158"/>
      <c r="V41" s="158"/>
      <c r="W41" s="158"/>
      <c r="X41" s="158"/>
      <c r="Y41" s="159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9"/>
      <c r="AL41" s="158"/>
      <c r="AM41" s="158"/>
      <c r="AN41" s="158"/>
      <c r="AO41" s="158"/>
      <c r="AP41" s="158"/>
      <c r="AQ41" s="158"/>
      <c r="AR41" s="158"/>
      <c r="AS41" s="159"/>
      <c r="AT41" s="134"/>
      <c r="AU41" s="134"/>
      <c r="AV41" s="154"/>
      <c r="AW41" s="154"/>
      <c r="AX41" s="154"/>
      <c r="AY41" s="154"/>
      <c r="BI41" s="367"/>
      <c r="BM41" s="281"/>
      <c r="BO41" s="263"/>
    </row>
    <row r="42" spans="1:68" s="285" customFormat="1" ht="20.100000000000001" customHeight="1">
      <c r="A42" s="214" t="s">
        <v>22</v>
      </c>
      <c r="B42" s="161">
        <v>10675331.241</v>
      </c>
      <c r="C42" s="161">
        <v>12330572.925000001</v>
      </c>
      <c r="D42" s="161">
        <f>IF(B42=0, "   ---- ", IF(ABS(ROUND(100/B42*C42-100,1))&lt;999,ROUND(100/B42*C42-100,1),IF(ROUND(100/B42*C42-100,1)&gt;999,999,-999)))</f>
        <v>15.5</v>
      </c>
      <c r="E42" s="161">
        <f>100/$AU42*C42</f>
        <v>6.3695276399428984</v>
      </c>
      <c r="F42" s="161">
        <v>42866368.769999996</v>
      </c>
      <c r="G42" s="161">
        <v>49679142.280000001</v>
      </c>
      <c r="H42" s="161">
        <f>IF(F42=0, "   ---- ", IF(ABS(ROUND(100/F42*G42-100,1))&lt;999,ROUND(100/F42*G42-100,1),IF(ROUND(100/F42*G42-100,1)&gt;999,999,-999)))</f>
        <v>15.9</v>
      </c>
      <c r="I42" s="161">
        <f>100/$AU42*G42</f>
        <v>25.662446652381792</v>
      </c>
      <c r="J42" s="161">
        <v>1971562</v>
      </c>
      <c r="K42" s="161">
        <v>2345808</v>
      </c>
      <c r="L42" s="161">
        <f>IF(J42=0, "   ---- ", IF(ABS(ROUND(100/J42*K42-100,1))&lt;999,ROUND(100/J42*K42-100,1),IF(ROUND(100/J42*K42-100,1)&gt;999,999,-999)))</f>
        <v>19</v>
      </c>
      <c r="M42" s="682">
        <f>100/$AU42*K42</f>
        <v>1.2117595009478579</v>
      </c>
      <c r="N42" s="161">
        <v>13009567.626139998</v>
      </c>
      <c r="O42" s="161">
        <v>15155471</v>
      </c>
      <c r="P42" s="161">
        <f>IF(N42=0, "   ---- ", IF(ABS(ROUND(100/N42*O42-100,1))&lt;999,ROUND(100/N42*O42-100,1),IF(ROUND(100/N42*O42-100,1)&gt;999,999,-999)))</f>
        <v>16.5</v>
      </c>
      <c r="Q42" s="667">
        <f>100/$AU42*O42</f>
        <v>7.8287677318816087</v>
      </c>
      <c r="R42" s="161">
        <v>1920558.2551500003</v>
      </c>
      <c r="S42" s="161">
        <v>1969739.4111500003</v>
      </c>
      <c r="T42" s="161">
        <f>IF(R42=0, "   ---- ", IF(ABS(ROUND(100/R42*S42-100,1))&lt;999,ROUND(100/R42*S42-100,1),IF(ROUND(100/R42*S42-100,1)&gt;999,999,-999)))</f>
        <v>2.6</v>
      </c>
      <c r="U42" s="161">
        <f>100/$AU42*S42</f>
        <v>1.0174960806052549</v>
      </c>
      <c r="V42" s="161">
        <v>841905</v>
      </c>
      <c r="W42" s="161">
        <v>1182480</v>
      </c>
      <c r="X42" s="161">
        <f>IF(V42=0, "   ---- ", IF(ABS(ROUND(100/V42*W42-100,1))&lt;999,ROUND(100/V42*W42-100,1),IF(ROUND(100/V42*W42-100,1)&gt;999,999,-999)))</f>
        <v>40.5</v>
      </c>
      <c r="Y42" s="682">
        <f>100/$AU42*W42</f>
        <v>0.6108263654488445</v>
      </c>
      <c r="Z42" s="161">
        <v>31663855</v>
      </c>
      <c r="AA42" s="161">
        <v>39157649.860661596</v>
      </c>
      <c r="AB42" s="161">
        <f>IF(Z42=0, "   ---- ", IF(ABS(ROUND(100/Z42*AA42-100,1))&lt;999,ROUND(100/Z42*AA42-100,1),IF(ROUND(100/Z42*AA42-100,1)&gt;999,999,-999)))</f>
        <v>23.7</v>
      </c>
      <c r="AC42" s="161">
        <f>100/$AU42*AA42</f>
        <v>20.227424517883072</v>
      </c>
      <c r="AD42" s="161">
        <v>1456079</v>
      </c>
      <c r="AE42" s="161">
        <v>1610956</v>
      </c>
      <c r="AF42" s="161">
        <f>IF(AD42=0, "   ---- ", IF(ABS(ROUND(100/AD42*AE42-100,1))&lt;999,ROUND(100/AD42*AE42-100,1),IF(ROUND(100/AD42*AE42-100,1)&gt;999,999,-999)))</f>
        <v>10.6</v>
      </c>
      <c r="AG42" s="161">
        <f>100/$AU42*AE42</f>
        <v>0.83216155738617881</v>
      </c>
      <c r="AH42" s="161">
        <v>559243.53747999994</v>
      </c>
      <c r="AI42" s="161">
        <v>554655.76254000003</v>
      </c>
      <c r="AJ42" s="161">
        <f>IF(AH42=0, "   ---- ", IF(ABS(ROUND(100/AH42*AI42-100,1))&lt;999,ROUND(100/AH42*AI42-100,1),IF(ROUND(100/AH42*AI42-100,1)&gt;999,999,-999)))</f>
        <v>-0.8</v>
      </c>
      <c r="AK42" s="682">
        <f>100/$AU42*AI42</f>
        <v>0.28651508990221025</v>
      </c>
      <c r="AL42" s="161">
        <v>13190434.44796</v>
      </c>
      <c r="AM42" s="161">
        <v>15766545.6006</v>
      </c>
      <c r="AN42" s="161">
        <f>IF(AL42=0, "   ---- ", IF(ABS(ROUND(100/AL42*AM42-100,1))&lt;999,ROUND(100/AL42*AM42-100,1),IF(ROUND(100/AL42*AM42-100,1)&gt;999,999,-999)))</f>
        <v>19.5</v>
      </c>
      <c r="AO42" s="161">
        <f>100/$AU42*AM42</f>
        <v>8.1444267513175426</v>
      </c>
      <c r="AP42" s="161">
        <v>41820452.407600001</v>
      </c>
      <c r="AQ42" s="161">
        <v>53833907.767999999</v>
      </c>
      <c r="AR42" s="161">
        <f>IF(AP42=0, "   ---- ", IF(ABS(ROUND(100/AP42*AQ42-100,1))&lt;999,ROUND(100/AP42*AQ42-100,1),IF(ROUND(100/AP42*AQ42-100,1)&gt;999,999,-999)))</f>
        <v>28.7</v>
      </c>
      <c r="AS42" s="682">
        <f>100/$AU42*AQ42</f>
        <v>27.808648112302752</v>
      </c>
      <c r="AT42" s="164">
        <f>+B42+F42+J42+N42+R42+V42+Z42+AD42+AH42+AL42+AP42</f>
        <v>159975357.28533</v>
      </c>
      <c r="AU42" s="165">
        <f>+C42+G42+K42+O42+S42+W42+AA42+AE42+AI42+AM42+AQ42</f>
        <v>193586928.60795158</v>
      </c>
      <c r="AV42" s="165">
        <f>IF(AT42=0, "    ---- ", IF(ABS(ROUND(100/AT42*AU42-100,1))&lt;999,ROUND(100/AT42*AU42-100,1),IF(ROUND(100/AT42*AU42-100,1)&gt;999,999,-999)))</f>
        <v>21</v>
      </c>
      <c r="AW42" s="165">
        <f>'Tabell 3a'!CL42+AT42</f>
        <v>1037320262.1872394</v>
      </c>
      <c r="AX42" s="165">
        <f>'Tabell 3a'!CM42+AU42</f>
        <v>1102084162.9053419</v>
      </c>
      <c r="AY42" s="165">
        <f t="shared" si="12"/>
        <v>6.2</v>
      </c>
      <c r="BI42" s="367"/>
      <c r="BM42" s="281"/>
      <c r="BO42" s="263"/>
      <c r="BP42" s="263"/>
    </row>
    <row r="43" spans="1:68" s="285" customFormat="1" ht="20.100000000000001" customHeight="1">
      <c r="A43" s="401" t="s">
        <v>336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54"/>
      <c r="N43" s="134"/>
      <c r="O43" s="134"/>
      <c r="P43" s="134"/>
      <c r="Q43" s="262"/>
      <c r="R43" s="134"/>
      <c r="S43" s="134"/>
      <c r="T43" s="134"/>
      <c r="U43" s="134"/>
      <c r="V43" s="134"/>
      <c r="W43" s="134"/>
      <c r="X43" s="134"/>
      <c r="Y43" s="15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54"/>
      <c r="AL43" s="134"/>
      <c r="AM43" s="134"/>
      <c r="AN43" s="134"/>
      <c r="AO43" s="134"/>
      <c r="AP43" s="134"/>
      <c r="AQ43" s="134"/>
      <c r="AR43" s="134"/>
      <c r="AS43" s="154"/>
      <c r="AT43" s="134"/>
      <c r="AU43" s="134"/>
      <c r="AV43" s="154"/>
      <c r="AW43" s="154"/>
      <c r="AX43" s="134"/>
      <c r="AY43" s="154"/>
      <c r="BM43" s="281"/>
      <c r="BO43" s="263"/>
    </row>
    <row r="44" spans="1:68" s="285" customFormat="1" ht="20.100000000000001" customHeight="1">
      <c r="A44" s="205" t="s">
        <v>9</v>
      </c>
      <c r="B44" s="134">
        <v>36848.750999999997</v>
      </c>
      <c r="C44" s="134">
        <v>39338.326000000008</v>
      </c>
      <c r="D44" s="134">
        <f>IF(B44=0, "   ---- ", IF(ABS(ROUND(100/B44*C44-100,1))&lt;999,ROUND(100/B44*C44-100,1),IF(ROUND(100/B44*C44-100,1)&gt;999,999,-999)))</f>
        <v>6.8</v>
      </c>
      <c r="E44" s="134">
        <f>100/$AU44*C44</f>
        <v>10.912467531213721</v>
      </c>
      <c r="F44" s="134">
        <v>55410</v>
      </c>
      <c r="G44" s="134">
        <v>52322</v>
      </c>
      <c r="H44" s="134">
        <f>IF(F44=0, "   ---- ", IF(ABS(ROUND(100/F44*G44-100,1))&lt;999,ROUND(100/F44*G44-100,1),IF(ROUND(100/F44*G44-100,1)&gt;999,999,-999)))</f>
        <v>-5.6</v>
      </c>
      <c r="I44" s="134">
        <f>100/$AU44*G44</f>
        <v>14.514143946241237</v>
      </c>
      <c r="J44" s="134"/>
      <c r="K44" s="134"/>
      <c r="L44" s="134"/>
      <c r="M44" s="154"/>
      <c r="N44" s="134">
        <v>1599.011</v>
      </c>
      <c r="O44" s="134">
        <v>709.71400000000006</v>
      </c>
      <c r="P44" s="134">
        <f>IF(N44=0, "   ---- ", IF(ABS(ROUND(100/N44*O44-100,1))&lt;999,ROUND(100/N44*O44-100,1),IF(ROUND(100/N44*O44-100,1)&gt;999,999,-999)))</f>
        <v>-55.6</v>
      </c>
      <c r="Q44" s="262">
        <f>100/$AU44*O44</f>
        <v>0.19687495043504938</v>
      </c>
      <c r="R44" s="134"/>
      <c r="S44" s="134"/>
      <c r="T44" s="134"/>
      <c r="U44" s="134"/>
      <c r="V44" s="134"/>
      <c r="W44" s="134"/>
      <c r="X44" s="134"/>
      <c r="Y44" s="154"/>
      <c r="Z44" s="134">
        <v>57356</v>
      </c>
      <c r="AA44" s="134">
        <v>256512.88513000001</v>
      </c>
      <c r="AB44" s="134">
        <f>IF(Z44=0, "   ---- ", IF(ABS(ROUND(100/Z44*AA44-100,1))&lt;999,ROUND(100/Z44*AA44-100,1),IF(ROUND(100/Z44*AA44-100,1)&gt;999,999,-999)))</f>
        <v>347.2</v>
      </c>
      <c r="AC44" s="134">
        <f>100/$AU44*AA44</f>
        <v>71.156778006239506</v>
      </c>
      <c r="AD44" s="134">
        <v>4559</v>
      </c>
      <c r="AE44" s="134">
        <v>3058</v>
      </c>
      <c r="AF44" s="134">
        <f>IF(AD44=0, "   ---- ", IF(ABS(ROUND(100/AD44*AE44-100,1))&lt;999,ROUND(100/AD44*AE44-100,1),IF(ROUND(100/AD44*AE44-100,1)&gt;999,999,-999)))</f>
        <v>-32.9</v>
      </c>
      <c r="AG44" s="134">
        <f>100/$AU44*AE44</f>
        <v>0.84829043590852227</v>
      </c>
      <c r="AH44" s="134"/>
      <c r="AI44" s="134"/>
      <c r="AJ44" s="134"/>
      <c r="AK44" s="154"/>
      <c r="AL44" s="134">
        <v>1808.9805699999999</v>
      </c>
      <c r="AM44" s="134">
        <v>6253.9614200000005</v>
      </c>
      <c r="AN44" s="134">
        <f>IF(AL44=0, "   ---- ", IF(ABS(ROUND(100/AL44*AM44-100,1))&lt;999,ROUND(100/AL44*AM44-100,1),IF(ROUND(100/AL44*AM44-100,1)&gt;999,999,-999)))</f>
        <v>245.7</v>
      </c>
      <c r="AO44" s="134">
        <f>100/$AU44*AM44</f>
        <v>1.7348514254829566</v>
      </c>
      <c r="AP44" s="134">
        <v>5720.44722</v>
      </c>
      <c r="AQ44" s="134">
        <v>2294.855</v>
      </c>
      <c r="AR44" s="134">
        <f>IF(AP44=0, "   ---- ", IF(ABS(ROUND(100/AP44*AQ44-100,1))&lt;999,ROUND(100/AP44*AQ44-100,1),IF(ROUND(100/AP44*AQ44-100,1)&gt;999,999,-999)))</f>
        <v>-59.9</v>
      </c>
      <c r="AS44" s="154">
        <f>100/$AU44*AQ44</f>
        <v>0.63659370447902286</v>
      </c>
      <c r="AT44" s="134">
        <f>+B44+F44+J44+N44+R44+V44+Z44+AD44+AH44+AL44+AP44</f>
        <v>163302.18979</v>
      </c>
      <c r="AU44" s="134">
        <f t="shared" ref="AT44:AU54" si="60">+C44+G44+K44+O44+S44+W44+AA44+AE44+AI44+AM44+AQ44</f>
        <v>360489.74154999998</v>
      </c>
      <c r="AV44" s="154">
        <f t="shared" ref="AV44:AV54" si="61">IF(AT44=0, "    ---- ", IF(ABS(ROUND(100/AT44*AU44-100,1))&lt;999,ROUND(100/AT44*AU44-100,1),IF(ROUND(100/AT44*AU44-100,1)&gt;999,999,-999)))</f>
        <v>120.8</v>
      </c>
      <c r="AW44" s="154">
        <f>'Tabell 3a'!CL44+AT44</f>
        <v>283555.19179000001</v>
      </c>
      <c r="AX44" s="154">
        <f>'Tabell 3a'!CM44+AU44</f>
        <v>463860.74154999998</v>
      </c>
      <c r="AY44" s="154">
        <f t="shared" si="12"/>
        <v>63.6</v>
      </c>
      <c r="BM44" s="281"/>
      <c r="BO44" s="263"/>
      <c r="BP44" s="263"/>
    </row>
    <row r="45" spans="1:68" s="285" customFormat="1" ht="20.100000000000001" customHeight="1">
      <c r="A45" s="205" t="s">
        <v>10</v>
      </c>
      <c r="B45" s="133">
        <v>55505.389000000003</v>
      </c>
      <c r="C45" s="133">
        <v>48039.057999999997</v>
      </c>
      <c r="D45" s="133">
        <f>IF(B45=0, "   ---- ", IF(ABS(ROUND(100/B45*C45-100,1))&lt;999,ROUND(100/B45*C45-100,1),IF(ROUND(100/B45*C45-100,1)&gt;999,999,-999)))</f>
        <v>-13.5</v>
      </c>
      <c r="E45" s="133">
        <f>100/$AU45*C45</f>
        <v>34.961670617176267</v>
      </c>
      <c r="F45" s="133">
        <v>-825</v>
      </c>
      <c r="G45" s="133">
        <v>-91152</v>
      </c>
      <c r="H45" s="133">
        <f>IF(F45=0, "   ---- ", IF(ABS(ROUND(100/F45*G45-100,1))&lt;999,ROUND(100/F45*G45-100,1),IF(ROUND(100/F45*G45-100,1)&gt;999,999,-999)))</f>
        <v>999</v>
      </c>
      <c r="I45" s="133">
        <f>100/$AU45*G45</f>
        <v>-66.33823252938997</v>
      </c>
      <c r="J45" s="133"/>
      <c r="K45" s="133"/>
      <c r="L45" s="133"/>
      <c r="M45" s="683"/>
      <c r="N45" s="133">
        <v>28919.563999999998</v>
      </c>
      <c r="O45" s="133">
        <v>19006.678</v>
      </c>
      <c r="P45" s="133">
        <f>IF(N45=0, "   ---- ", IF(ABS(ROUND(100/N45*O45-100,1))&lt;999,ROUND(100/N45*O45-100,1),IF(ROUND(100/N45*O45-100,1)&gt;999,999,-999)))</f>
        <v>-34.299999999999997</v>
      </c>
      <c r="Q45" s="668">
        <f>100/$AU45*O45</f>
        <v>13.832602957425406</v>
      </c>
      <c r="R45" s="133"/>
      <c r="S45" s="133"/>
      <c r="T45" s="133"/>
      <c r="U45" s="133"/>
      <c r="V45" s="133"/>
      <c r="W45" s="133"/>
      <c r="X45" s="133"/>
      <c r="Y45" s="683"/>
      <c r="Z45" s="133">
        <v>23858</v>
      </c>
      <c r="AA45" s="133">
        <v>3113.1248899999996</v>
      </c>
      <c r="AB45" s="133">
        <f>IF(Z45=0, "   ---- ", IF(ABS(ROUND(100/Z45*AA45-100,1))&lt;999,ROUND(100/Z45*AA45-100,1),IF(ROUND(100/Z45*AA45-100,1)&gt;999,999,-999)))</f>
        <v>-87</v>
      </c>
      <c r="AC45" s="133">
        <f>100/$AU45*AA45</f>
        <v>2.2656573947456065</v>
      </c>
      <c r="AD45" s="133">
        <v>3211</v>
      </c>
      <c r="AE45" s="133">
        <v>2556</v>
      </c>
      <c r="AF45" s="133">
        <f>IF(AD45=0, "   ---- ", IF(ABS(ROUND(100/AD45*AE45-100,1))&lt;999,ROUND(100/AD45*AE45-100,1),IF(ROUND(100/AD45*AE45-100,1)&gt;999,999,-999)))</f>
        <v>-20.399999999999999</v>
      </c>
      <c r="AG45" s="133">
        <f>100/$AU45*AE45</f>
        <v>1.8601953039441894</v>
      </c>
      <c r="AH45" s="133">
        <v>5913.9629999999997</v>
      </c>
      <c r="AI45" s="133">
        <v>7835.7749999999996</v>
      </c>
      <c r="AJ45" s="133">
        <f>IF(AH45=0, "   ---- ", IF(ABS(ROUND(100/AH45*AI45-100,1))&lt;999,ROUND(100/AH45*AI45-100,1),IF(ROUND(100/AH45*AI45-100,1)&gt;999,999,-999)))</f>
        <v>32.5</v>
      </c>
      <c r="AK45" s="683">
        <f>100/$AU45*AI45</f>
        <v>5.7026885202516748</v>
      </c>
      <c r="AL45" s="133">
        <v>15299.400420000002</v>
      </c>
      <c r="AM45" s="133">
        <v>10464.077139999999</v>
      </c>
      <c r="AN45" s="133">
        <f>IF(AL45=0, "   ---- ", IF(ABS(ROUND(100/AL45*AM45-100,1))&lt;999,ROUND(100/AL45*AM45-100,1),IF(ROUND(100/AL45*AM45-100,1)&gt;999,999,-999)))</f>
        <v>-31.6</v>
      </c>
      <c r="AO45" s="133">
        <f>100/$AU45*AM45</f>
        <v>7.6155035821352675</v>
      </c>
      <c r="AP45" s="133">
        <v>151962.07803</v>
      </c>
      <c r="AQ45" s="133">
        <v>137542.21400000001</v>
      </c>
      <c r="AR45" s="133">
        <f>IF(AP45=0, "   ---- ", IF(ABS(ROUND(100/AP45*AQ45-100,1))&lt;999,ROUND(100/AP45*AQ45-100,1),IF(ROUND(100/AP45*AQ45-100,1)&gt;999,999,-999)))</f>
        <v>-9.5</v>
      </c>
      <c r="AS45" s="683">
        <f>100/$AU45*AQ45</f>
        <v>100.09991415371157</v>
      </c>
      <c r="AT45" s="134">
        <f>+B45+F45+J45+N45+R45+V45+Z45+AD45+AH45+AL45+AP45</f>
        <v>283844.39445000002</v>
      </c>
      <c r="AU45" s="134">
        <f>+C45+G45+K45+O45+S45+W45+AA45+AE45+AI45+AM45+AQ45</f>
        <v>137404.92702999999</v>
      </c>
      <c r="AV45" s="154">
        <f t="shared" si="61"/>
        <v>-51.6</v>
      </c>
      <c r="AW45" s="154">
        <f>'Tabell 3a'!CL45+AT45</f>
        <v>436770.05945000006</v>
      </c>
      <c r="AX45" s="154">
        <f>'Tabell 3a'!CM45+AU45</f>
        <v>183540.08297999998</v>
      </c>
      <c r="AY45" s="154">
        <f t="shared" si="12"/>
        <v>-58</v>
      </c>
      <c r="BM45" s="281"/>
      <c r="BO45" s="263"/>
      <c r="BP45" s="263"/>
    </row>
    <row r="46" spans="1:68" s="285" customFormat="1" ht="20.100000000000001" customHeight="1">
      <c r="A46" s="205" t="s">
        <v>52</v>
      </c>
      <c r="B46" s="134">
        <v>267904.56699999998</v>
      </c>
      <c r="C46" s="134">
        <v>430681.91800000001</v>
      </c>
      <c r="D46" s="134">
        <f>IF(B46=0, "   ---- ", IF(ABS(ROUND(100/B46*C46-100,1))&lt;999,ROUND(100/B46*C46-100,1),IF(ROUND(100/B46*C46-100,1)&gt;999,999,-999)))</f>
        <v>60.8</v>
      </c>
      <c r="E46" s="134">
        <f>100/$AU46*C46</f>
        <v>9.9614535158978565</v>
      </c>
      <c r="F46" s="134">
        <v>1495417</v>
      </c>
      <c r="G46" s="134">
        <v>964889</v>
      </c>
      <c r="H46" s="134">
        <f>IF(F46=0, "   ---- ", IF(ABS(ROUND(100/F46*G46-100,1))&lt;999,ROUND(100/F46*G46-100,1),IF(ROUND(100/F46*G46-100,1)&gt;999,999,-999)))</f>
        <v>-35.5</v>
      </c>
      <c r="I46" s="134">
        <f>100/$AU46*G46</f>
        <v>22.317391373512844</v>
      </c>
      <c r="J46" s="134">
        <v>52793</v>
      </c>
      <c r="K46" s="134">
        <v>82162</v>
      </c>
      <c r="L46" s="134">
        <f>IF(J46=0, "   ---- ", IF(ABS(ROUND(100/J46*K46-100,1))&lt;999,ROUND(100/J46*K46-100,1),IF(ROUND(100/J46*K46-100,1)&gt;999,999,-999)))</f>
        <v>55.6</v>
      </c>
      <c r="M46" s="154">
        <f>100/$AU46*K46</f>
        <v>1.9003652337528589</v>
      </c>
      <c r="N46" s="134">
        <v>554068.6</v>
      </c>
      <c r="O46" s="134">
        <v>651731.32299999997</v>
      </c>
      <c r="P46" s="134">
        <f>IF(N46=0, "   ---- ", IF(ABS(ROUND(100/N46*O46-100,1))&lt;999,ROUND(100/N46*O46-100,1),IF(ROUND(100/N46*O46-100,1)&gt;999,999,-999)))</f>
        <v>17.600000000000001</v>
      </c>
      <c r="Q46" s="262">
        <f>100/$AU46*O46</f>
        <v>15.074213723825553</v>
      </c>
      <c r="R46" s="134"/>
      <c r="S46" s="134"/>
      <c r="T46" s="134"/>
      <c r="U46" s="134"/>
      <c r="V46" s="134">
        <v>59193</v>
      </c>
      <c r="W46" s="134">
        <v>149730</v>
      </c>
      <c r="X46" s="134">
        <f>IF(V46=0, "   ---- ", IF(ABS(ROUND(100/V46*W46-100,1))&lt;999,ROUND(100/V46*W46-100,1),IF(ROUND(100/V46*W46-100,1)&gt;999,999,-999)))</f>
        <v>153</v>
      </c>
      <c r="Y46" s="154">
        <f>100/$AU46*W46</f>
        <v>3.4631786768800126</v>
      </c>
      <c r="Z46" s="134">
        <v>773825</v>
      </c>
      <c r="AA46" s="134">
        <v>821294.20103000011</v>
      </c>
      <c r="AB46" s="134">
        <f>IF(Z46=0, "   ---- ", IF(ABS(ROUND(100/Z46*AA46-100,1))&lt;999,ROUND(100/Z46*AA46-100,1),IF(ROUND(100/Z46*AA46-100,1)&gt;999,999,-999)))</f>
        <v>6.1</v>
      </c>
      <c r="AC46" s="134">
        <f>100/$AU46*AA46</f>
        <v>18.996116773207124</v>
      </c>
      <c r="AD46" s="134"/>
      <c r="AE46" s="134">
        <v>545</v>
      </c>
      <c r="AF46" s="134" t="str">
        <f>IF(AD46=0, "   ---- ", IF(ABS(ROUND(100/AD46*AE46-100,1))&lt;999,ROUND(100/AD46*AE46-100,1),IF(ROUND(100/AD46*AE46-100,1)&gt;999,999,-999)))</f>
        <v xml:space="preserve">   ---- </v>
      </c>
      <c r="AG46" s="134">
        <f>100/$AU46*AE46</f>
        <v>1.2605572556599257E-2</v>
      </c>
      <c r="AH46" s="134">
        <v>56077.694000000003</v>
      </c>
      <c r="AI46" s="134">
        <v>16391.752</v>
      </c>
      <c r="AJ46" s="134">
        <f>IF(AH46=0, "   ---- ", IF(ABS(ROUND(100/AH46*AI46-100,1))&lt;999,ROUND(100/AH46*AI46-100,1),IF(ROUND(100/AH46*AI46-100,1)&gt;999,999,-999)))</f>
        <v>-70.8</v>
      </c>
      <c r="AK46" s="154">
        <f>100/$AU46*AI46</f>
        <v>0.37913287920326788</v>
      </c>
      <c r="AL46" s="134">
        <v>420020.18024999998</v>
      </c>
      <c r="AM46" s="134">
        <v>423142.52136999997</v>
      </c>
      <c r="AN46" s="134">
        <f>IF(AL46=0, "   ---- ", IF(ABS(ROUND(100/AL46*AM46-100,1))&lt;999,ROUND(100/AL46*AM46-100,1),IF(ROUND(100/AL46*AM46-100,1)&gt;999,999,-999)))</f>
        <v>0.7</v>
      </c>
      <c r="AO46" s="134">
        <f>100/$AU46*AM46</f>
        <v>9.787071109930066</v>
      </c>
      <c r="AP46" s="134">
        <v>1564476.8813799999</v>
      </c>
      <c r="AQ46" s="134">
        <v>782916.978</v>
      </c>
      <c r="AR46" s="134">
        <f>IF(AP46=0, "   ---- ", IF(ABS(ROUND(100/AP46*AQ46-100,1))&lt;999,ROUND(100/AP46*AQ46-100,1),IF(ROUND(100/AP46*AQ46-100,1)&gt;999,999,-999)))</f>
        <v>-50</v>
      </c>
      <c r="AS46" s="154">
        <f>100/$AU46*AQ46</f>
        <v>18.108471141233807</v>
      </c>
      <c r="AT46" s="134">
        <f t="shared" si="60"/>
        <v>5243775.9226299999</v>
      </c>
      <c r="AU46" s="134">
        <f t="shared" si="60"/>
        <v>4323484.6934000002</v>
      </c>
      <c r="AV46" s="154">
        <f t="shared" si="61"/>
        <v>-17.600000000000001</v>
      </c>
      <c r="AW46" s="154">
        <f>'Tabell 3a'!CL46+AT46</f>
        <v>6436760.0455399994</v>
      </c>
      <c r="AX46" s="154">
        <f>'Tabell 3a'!CM46+AU46</f>
        <v>5517966.5768400002</v>
      </c>
      <c r="AY46" s="154">
        <f t="shared" si="12"/>
        <v>-14.3</v>
      </c>
      <c r="BM46" s="281"/>
      <c r="BO46" s="263"/>
      <c r="BP46" s="263"/>
    </row>
    <row r="47" spans="1:68" s="248" customFormat="1" ht="20.100000000000001" customHeight="1">
      <c r="A47" s="85" t="s">
        <v>15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9"/>
      <c r="N47" s="158"/>
      <c r="O47" s="158"/>
      <c r="P47" s="158"/>
      <c r="Q47" s="259"/>
      <c r="R47" s="158"/>
      <c r="S47" s="158"/>
      <c r="T47" s="158"/>
      <c r="U47" s="158"/>
      <c r="V47" s="158"/>
      <c r="W47" s="158"/>
      <c r="X47" s="158"/>
      <c r="Y47" s="159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9"/>
      <c r="AL47" s="158"/>
      <c r="AM47" s="158"/>
      <c r="AN47" s="158"/>
      <c r="AO47" s="158"/>
      <c r="AP47" s="158"/>
      <c r="AQ47" s="158"/>
      <c r="AR47" s="158"/>
      <c r="AS47" s="159"/>
      <c r="AT47" s="158">
        <f t="shared" si="60"/>
        <v>0</v>
      </c>
      <c r="AU47" s="158">
        <f t="shared" si="60"/>
        <v>0</v>
      </c>
      <c r="AV47" s="159" t="str">
        <f t="shared" si="61"/>
        <v xml:space="preserve">    ---- </v>
      </c>
      <c r="AW47" s="159">
        <f>'Tabell 3a'!CL47+AT47</f>
        <v>1190861.02373</v>
      </c>
      <c r="AX47" s="159">
        <f>'Tabell 3a'!CM47+AU47</f>
        <v>1185516.64451</v>
      </c>
      <c r="AY47" s="159">
        <f t="shared" si="12"/>
        <v>-0.4</v>
      </c>
      <c r="BM47" s="235"/>
      <c r="BO47" s="110"/>
      <c r="BP47" s="110"/>
    </row>
    <row r="48" spans="1:68" s="248" customFormat="1" ht="20.100000000000001" customHeight="1">
      <c r="A48" s="265" t="s">
        <v>158</v>
      </c>
      <c r="B48" s="158">
        <v>267904.56699999998</v>
      </c>
      <c r="C48" s="158">
        <v>430681.91800000001</v>
      </c>
      <c r="D48" s="158">
        <f>IF(B48=0, "   ---- ", IF(ABS(ROUND(100/B48*C48-100,1))&lt;999,ROUND(100/B48*C48-100,1),IF(ROUND(100/B48*C48-100,1)&gt;999,999,-999)))</f>
        <v>60.8</v>
      </c>
      <c r="E48" s="158">
        <f>100/$AU48*C48</f>
        <v>9.9614535158978565</v>
      </c>
      <c r="F48" s="158">
        <v>1495417</v>
      </c>
      <c r="G48" s="158">
        <v>964889</v>
      </c>
      <c r="H48" s="158">
        <f>IF(F48=0, "   ---- ", IF(ABS(ROUND(100/F48*G48-100,1))&lt;999,ROUND(100/F48*G48-100,1),IF(ROUND(100/F48*G48-100,1)&gt;999,999,-999)))</f>
        <v>-35.5</v>
      </c>
      <c r="I48" s="158">
        <f>100/$AU48*G48</f>
        <v>22.317391373512844</v>
      </c>
      <c r="J48" s="158">
        <v>52793</v>
      </c>
      <c r="K48" s="158">
        <v>82162</v>
      </c>
      <c r="L48" s="158">
        <f>IF(J48=0, "   ---- ", IF(ABS(ROUND(100/J48*K48-100,1))&lt;999,ROUND(100/J48*K48-100,1),IF(ROUND(100/J48*K48-100,1)&gt;999,999,-999)))</f>
        <v>55.6</v>
      </c>
      <c r="M48" s="159">
        <f>100/$AU48*K48</f>
        <v>1.9003652337528589</v>
      </c>
      <c r="N48" s="158">
        <v>554068.6</v>
      </c>
      <c r="O48" s="158">
        <v>651731.32299999997</v>
      </c>
      <c r="P48" s="158">
        <f>IF(N48=0, "   ---- ", IF(ABS(ROUND(100/N48*O48-100,1))&lt;999,ROUND(100/N48*O48-100,1),IF(ROUND(100/N48*O48-100,1)&gt;999,999,-999)))</f>
        <v>17.600000000000001</v>
      </c>
      <c r="Q48" s="259">
        <f>100/$AU48*O48</f>
        <v>15.074213723825553</v>
      </c>
      <c r="R48" s="158"/>
      <c r="S48" s="158"/>
      <c r="T48" s="158"/>
      <c r="U48" s="158"/>
      <c r="V48" s="158">
        <v>59193</v>
      </c>
      <c r="W48" s="158">
        <v>149730</v>
      </c>
      <c r="X48" s="158">
        <f>IF(V48=0, "   ---- ", IF(ABS(ROUND(100/V48*W48-100,1))&lt;999,ROUND(100/V48*W48-100,1),IF(ROUND(100/V48*W48-100,1)&gt;999,999,-999)))</f>
        <v>153</v>
      </c>
      <c r="Y48" s="159">
        <f>100/$AU48*W48</f>
        <v>3.4631786768800126</v>
      </c>
      <c r="Z48" s="158">
        <v>773825</v>
      </c>
      <c r="AA48" s="158">
        <v>821294.20103000011</v>
      </c>
      <c r="AB48" s="158">
        <f>IF(Z48=0, "   ---- ", IF(ABS(ROUND(100/Z48*AA48-100,1))&lt;999,ROUND(100/Z48*AA48-100,1),IF(ROUND(100/Z48*AA48-100,1)&gt;999,999,-999)))</f>
        <v>6.1</v>
      </c>
      <c r="AC48" s="158">
        <f>100/$AU48*AA48</f>
        <v>18.996116773207124</v>
      </c>
      <c r="AD48" s="158"/>
      <c r="AE48" s="158">
        <v>545</v>
      </c>
      <c r="AF48" s="158" t="str">
        <f>IF(AD48=0, "   ---- ", IF(ABS(ROUND(100/AD48*AE48-100,1))&lt;999,ROUND(100/AD48*AE48-100,1),IF(ROUND(100/AD48*AE48-100,1)&gt;999,999,-999)))</f>
        <v xml:space="preserve">   ---- </v>
      </c>
      <c r="AG48" s="158">
        <f>100/$AU48*AE48</f>
        <v>1.2605572556599257E-2</v>
      </c>
      <c r="AH48" s="158">
        <v>56077.694000000003</v>
      </c>
      <c r="AI48" s="158">
        <v>16391.752</v>
      </c>
      <c r="AJ48" s="158">
        <f>IF(AH48=0, "   ---- ", IF(ABS(ROUND(100/AH48*AI48-100,1))&lt;999,ROUND(100/AH48*AI48-100,1),IF(ROUND(100/AH48*AI48-100,1)&gt;999,999,-999)))</f>
        <v>-70.8</v>
      </c>
      <c r="AK48" s="159">
        <f>100/$AU48*AI48</f>
        <v>0.37913287920326788</v>
      </c>
      <c r="AL48" s="158">
        <v>420020.18024999998</v>
      </c>
      <c r="AM48" s="158">
        <v>423142.52136999997</v>
      </c>
      <c r="AN48" s="158">
        <f>IF(AL48=0, "   ---- ", IF(ABS(ROUND(100/AL48*AM48-100,1))&lt;999,ROUND(100/AL48*AM48-100,1),IF(ROUND(100/AL48*AM48-100,1)&gt;999,999,-999)))</f>
        <v>0.7</v>
      </c>
      <c r="AO48" s="158">
        <f>100/$AU48*AM48</f>
        <v>9.787071109930066</v>
      </c>
      <c r="AP48" s="158">
        <v>1564476.8813799999</v>
      </c>
      <c r="AQ48" s="158">
        <v>782916.978</v>
      </c>
      <c r="AR48" s="158">
        <f>IF(AP48=0, "   ---- ", IF(ABS(ROUND(100/AP48*AQ48-100,1))&lt;999,ROUND(100/AP48*AQ48-100,1),IF(ROUND(100/AP48*AQ48-100,1)&gt;999,999,-999)))</f>
        <v>-50</v>
      </c>
      <c r="AS48" s="159">
        <f>100/$AU48*AQ48</f>
        <v>18.108471141233807</v>
      </c>
      <c r="AT48" s="158">
        <f t="shared" si="60"/>
        <v>5243775.9226299999</v>
      </c>
      <c r="AU48" s="158">
        <f t="shared" si="60"/>
        <v>4323484.6934000002</v>
      </c>
      <c r="AV48" s="159">
        <f t="shared" si="61"/>
        <v>-17.600000000000001</v>
      </c>
      <c r="AW48" s="159">
        <f>'Tabell 3a'!CL48+AT48</f>
        <v>5245899.0218099998</v>
      </c>
      <c r="AX48" s="159">
        <f>'Tabell 3a'!CM48+AU48</f>
        <v>4332449.9323300002</v>
      </c>
      <c r="AY48" s="159">
        <f t="shared" si="12"/>
        <v>-17.399999999999999</v>
      </c>
      <c r="BM48" s="235"/>
      <c r="BO48" s="110"/>
      <c r="BP48" s="110"/>
    </row>
    <row r="49" spans="1:68" s="248" customFormat="1" ht="20.100000000000001" customHeight="1">
      <c r="A49" s="583" t="s">
        <v>466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9"/>
      <c r="N49" s="158"/>
      <c r="O49" s="158"/>
      <c r="P49" s="158"/>
      <c r="Q49" s="259"/>
      <c r="R49" s="158"/>
      <c r="S49" s="158"/>
      <c r="T49" s="158"/>
      <c r="U49" s="158"/>
      <c r="V49" s="158"/>
      <c r="W49" s="158"/>
      <c r="X49" s="158"/>
      <c r="Y49" s="159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9"/>
      <c r="AL49" s="158"/>
      <c r="AM49" s="158"/>
      <c r="AN49" s="158"/>
      <c r="AO49" s="158"/>
      <c r="AP49" s="158"/>
      <c r="AQ49" s="158"/>
      <c r="AR49" s="158"/>
      <c r="AS49" s="159"/>
      <c r="AT49" s="158">
        <f t="shared" ref="AT49:AT50" si="62">+B49+F49+J49+N49+R49+V49+Z49+AD49+AH49+AL49+AP49</f>
        <v>0</v>
      </c>
      <c r="AU49" s="158">
        <f t="shared" ref="AU49:AU50" si="63">+C49+G49+K49+O49+S49+W49+AA49+AE49+AI49+AM49+AQ49</f>
        <v>0</v>
      </c>
      <c r="AV49" s="159" t="str">
        <f t="shared" ref="AV49:AV50" si="64">IF(AT49=0, "    ---- ", IF(ABS(ROUND(100/AT49*AU49-100,1))&lt;999,ROUND(100/AT49*AU49-100,1),IF(ROUND(100/AT49*AU49-100,1)&gt;999,999,-999)))</f>
        <v xml:space="preserve">    ---- </v>
      </c>
      <c r="AW49" s="159">
        <f>'Tabell 3a'!CL49+AT49</f>
        <v>0</v>
      </c>
      <c r="AX49" s="159">
        <f>'Tabell 3a'!CM49+AU49</f>
        <v>0</v>
      </c>
      <c r="AY49" s="159" t="str">
        <f t="shared" ref="AY49" si="65">IF(AW49=0, "   ---- ", IF(ABS(ROUND(100/AW49*AX49-100,1))&lt;999,ROUND(100/AW49*AX49-100,1),IF(ROUND(100/AW49*AX49-100,1)&gt;999,999,-999)))</f>
        <v xml:space="preserve">   ---- </v>
      </c>
      <c r="BM49" s="235"/>
      <c r="BO49" s="110"/>
      <c r="BP49" s="110"/>
    </row>
    <row r="50" spans="1:68" s="248" customFormat="1" ht="20.100000000000001" customHeight="1">
      <c r="A50" s="85" t="s">
        <v>286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9"/>
      <c r="N50" s="158"/>
      <c r="O50" s="158"/>
      <c r="P50" s="158"/>
      <c r="Q50" s="259"/>
      <c r="R50" s="158"/>
      <c r="S50" s="158"/>
      <c r="T50" s="158"/>
      <c r="U50" s="158"/>
      <c r="V50" s="158">
        <v>59193</v>
      </c>
      <c r="W50" s="158">
        <v>149730</v>
      </c>
      <c r="X50" s="158">
        <f>IF(V50=0, "   ---- ", IF(ABS(ROUND(100/V50*W50-100,1))&lt;999,ROUND(100/V50*W50-100,1),IF(ROUND(100/V50*W50-100,1)&gt;999,999,-999)))</f>
        <v>153</v>
      </c>
      <c r="Y50" s="159">
        <f>100/$AU50*W50</f>
        <v>100</v>
      </c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9"/>
      <c r="AL50" s="158"/>
      <c r="AM50" s="158"/>
      <c r="AN50" s="158"/>
      <c r="AO50" s="158"/>
      <c r="AP50" s="158"/>
      <c r="AQ50" s="158"/>
      <c r="AR50" s="158"/>
      <c r="AS50" s="159"/>
      <c r="AT50" s="158">
        <f t="shared" si="62"/>
        <v>59193</v>
      </c>
      <c r="AU50" s="158">
        <f t="shared" si="63"/>
        <v>149730</v>
      </c>
      <c r="AV50" s="159">
        <f t="shared" si="64"/>
        <v>153</v>
      </c>
      <c r="AW50" s="159">
        <f>'Tabell 3a'!CL50+AT50</f>
        <v>60795</v>
      </c>
      <c r="AX50" s="159">
        <f>'Tabell 3a'!CM50+AU50</f>
        <v>150918.552</v>
      </c>
      <c r="AY50" s="159">
        <f t="shared" si="12"/>
        <v>148.19999999999999</v>
      </c>
      <c r="BM50" s="235"/>
      <c r="BO50" s="110"/>
      <c r="BP50" s="110"/>
    </row>
    <row r="51" spans="1:68" s="248" customFormat="1" ht="20.100000000000001" customHeight="1">
      <c r="A51" s="85" t="s">
        <v>331</v>
      </c>
      <c r="B51" s="158"/>
      <c r="C51" s="158">
        <v>76567.308000000005</v>
      </c>
      <c r="D51" s="158"/>
      <c r="E51" s="158"/>
      <c r="F51" s="158"/>
      <c r="G51" s="158"/>
      <c r="H51" s="158"/>
      <c r="I51" s="158"/>
      <c r="J51" s="158"/>
      <c r="K51" s="158"/>
      <c r="L51" s="158"/>
      <c r="M51" s="159"/>
      <c r="N51" s="158"/>
      <c r="O51" s="158"/>
      <c r="P51" s="158"/>
      <c r="Q51" s="259"/>
      <c r="R51" s="158"/>
      <c r="S51" s="158"/>
      <c r="T51" s="158"/>
      <c r="U51" s="158"/>
      <c r="V51" s="158"/>
      <c r="W51" s="158"/>
      <c r="X51" s="158"/>
      <c r="Y51" s="159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9"/>
      <c r="AL51" s="158"/>
      <c r="AM51" s="158"/>
      <c r="AN51" s="158"/>
      <c r="AO51" s="158"/>
      <c r="AP51" s="158"/>
      <c r="AQ51" s="158"/>
      <c r="AR51" s="158"/>
      <c r="AS51" s="159"/>
      <c r="AT51" s="158">
        <f t="shared" si="60"/>
        <v>0</v>
      </c>
      <c r="AU51" s="158">
        <f t="shared" si="60"/>
        <v>76567.308000000005</v>
      </c>
      <c r="AV51" s="159" t="str">
        <f t="shared" si="61"/>
        <v xml:space="preserve">    ---- </v>
      </c>
      <c r="AW51" s="159">
        <f>'Tabell 3a'!CL51+AT51</f>
        <v>638254.03114999994</v>
      </c>
      <c r="AX51" s="159">
        <f>'Tabell 3a'!CM51+AU51</f>
        <v>576488.7145</v>
      </c>
      <c r="AY51" s="159">
        <f t="shared" si="12"/>
        <v>-9.6999999999999993</v>
      </c>
      <c r="BM51" s="235"/>
      <c r="BO51" s="110"/>
      <c r="BP51" s="110"/>
    </row>
    <row r="52" spans="1:68" s="248" customFormat="1" ht="20.100000000000001" customHeight="1">
      <c r="A52" s="85" t="s">
        <v>332</v>
      </c>
      <c r="B52" s="158">
        <v>38868.095999999998</v>
      </c>
      <c r="C52" s="158">
        <v>47976.913999999997</v>
      </c>
      <c r="D52" s="158">
        <f>IF(B52=0, "   ---- ", IF(ABS(ROUND(100/B52*C52-100,1))&lt;999,ROUND(100/B52*C52-100,1),IF(ROUND(100/B52*C52-100,1)&gt;999,999,-999)))</f>
        <v>23.4</v>
      </c>
      <c r="E52" s="158">
        <f>100/$AU52*C52</f>
        <v>7.0718546694454316</v>
      </c>
      <c r="F52" s="158">
        <v>149869.31542</v>
      </c>
      <c r="G52" s="158">
        <v>162009</v>
      </c>
      <c r="H52" s="158">
        <f>IF(F52=0, "   ---- ", IF(ABS(ROUND(100/F52*G52-100,1))&lt;999,ROUND(100/F52*G52-100,1),IF(ROUND(100/F52*G52-100,1)&gt;999,999,-999)))</f>
        <v>8.1</v>
      </c>
      <c r="I52" s="158">
        <f>100/$AU52*G52</f>
        <v>23.880320921478713</v>
      </c>
      <c r="J52" s="158"/>
      <c r="K52" s="158"/>
      <c r="L52" s="158"/>
      <c r="M52" s="159"/>
      <c r="N52" s="158">
        <v>38235.548999999999</v>
      </c>
      <c r="O52" s="158">
        <v>62457.286999999997</v>
      </c>
      <c r="P52" s="158">
        <f>IF(N52=0, "   ---- ", IF(ABS(ROUND(100/N52*O52-100,1))&lt;999,ROUND(100/N52*O52-100,1),IF(ROUND(100/N52*O52-100,1)&gt;999,999,-999)))</f>
        <v>63.3</v>
      </c>
      <c r="Q52" s="259">
        <f>100/$AU52*O52</f>
        <v>9.2062790181094893</v>
      </c>
      <c r="R52" s="158"/>
      <c r="S52" s="158"/>
      <c r="T52" s="158"/>
      <c r="U52" s="158"/>
      <c r="V52" s="158">
        <v>4065</v>
      </c>
      <c r="W52" s="158">
        <v>63153</v>
      </c>
      <c r="X52" s="158">
        <f>IF(V52=0, "   ---- ", IF(ABS(ROUND(100/V52*W52-100,1))&lt;999,ROUND(100/V52*W52-100,1),IF(ROUND(100/V52*W52-100,1)&gt;999,999,-999)))</f>
        <v>999</v>
      </c>
      <c r="Y52" s="159">
        <f>100/$AU52*W52</f>
        <v>9.30882794878152</v>
      </c>
      <c r="Z52" s="158">
        <v>83565</v>
      </c>
      <c r="AA52" s="158">
        <v>124786.675</v>
      </c>
      <c r="AB52" s="158">
        <f>IF(Z52=0, "   ---- ", IF(ABS(ROUND(100/Z52*AA52-100,1))&lt;999,ROUND(100/Z52*AA52-100,1),IF(ROUND(100/Z52*AA52-100,1)&gt;999,999,-999)))</f>
        <v>49.3</v>
      </c>
      <c r="AC52" s="158">
        <f>100/$AU52*AA52</f>
        <v>18.393705570210695</v>
      </c>
      <c r="AD52" s="158"/>
      <c r="AE52" s="158"/>
      <c r="AF52" s="158"/>
      <c r="AG52" s="158"/>
      <c r="AH52" s="158">
        <v>56077.694000000003</v>
      </c>
      <c r="AI52" s="158">
        <v>7835.7749999999996</v>
      </c>
      <c r="AJ52" s="158">
        <f>IF(AH52=0, "   ---- ", IF(ABS(ROUND(100/AH52*AI52-100,1))&lt;999,ROUND(100/AH52*AI52-100,1),IF(ROUND(100/AH52*AI52-100,1)&gt;999,999,-999)))</f>
        <v>-86</v>
      </c>
      <c r="AK52" s="159">
        <f>100/$AU52*AI52</f>
        <v>1.1550026336098602</v>
      </c>
      <c r="AL52" s="158">
        <v>41672</v>
      </c>
      <c r="AM52" s="158">
        <v>74212</v>
      </c>
      <c r="AN52" s="158">
        <f>IF(AL52=0, "   ---- ", IF(ABS(ROUND(100/AL52*AM52-100,1))&lt;999,ROUND(100/AL52*AM52-100,1),IF(ROUND(100/AL52*AM52-100,1)&gt;999,999,-999)))</f>
        <v>78.099999999999994</v>
      </c>
      <c r="AO52" s="158">
        <f>100/$AU52*AM52</f>
        <v>10.938937813484301</v>
      </c>
      <c r="AP52" s="158">
        <v>68465.653120000003</v>
      </c>
      <c r="AQ52" s="158">
        <v>135989.88</v>
      </c>
      <c r="AR52" s="158">
        <f>IF(AP52=0, "   ---- ", IF(ABS(ROUND(100/AP52*AQ52-100,1))&lt;999,ROUND(100/AP52*AQ52-100,1),IF(ROUND(100/AP52*AQ52-100,1)&gt;999,999,-999)))</f>
        <v>98.6</v>
      </c>
      <c r="AS52" s="159">
        <f>100/$AU52*AQ52</f>
        <v>20.045071424879975</v>
      </c>
      <c r="AT52" s="158">
        <f>+B52+F52+J52+N52+R52+V52+Z52+AD52+AH52+AL52+AP52</f>
        <v>480818.30754000007</v>
      </c>
      <c r="AU52" s="158">
        <f t="shared" si="60"/>
        <v>678420.53100000008</v>
      </c>
      <c r="AV52" s="159">
        <f t="shared" si="61"/>
        <v>41.1</v>
      </c>
      <c r="AW52" s="159">
        <f>'Tabell 3a'!CL52+AT52</f>
        <v>480905.30754000007</v>
      </c>
      <c r="AX52" s="159">
        <f>'Tabell 3a'!CM52+AU52</f>
        <v>678682.53100000008</v>
      </c>
      <c r="AY52" s="159">
        <f t="shared" si="12"/>
        <v>41.1</v>
      </c>
      <c r="BM52" s="235"/>
      <c r="BO52" s="110"/>
      <c r="BP52" s="110"/>
    </row>
    <row r="53" spans="1:68" s="248" customFormat="1" ht="20.100000000000001" customHeight="1">
      <c r="A53" s="583" t="s">
        <v>472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9"/>
      <c r="N53" s="158"/>
      <c r="O53" s="158"/>
      <c r="P53" s="158"/>
      <c r="Q53" s="259"/>
      <c r="R53" s="158"/>
      <c r="S53" s="158"/>
      <c r="T53" s="158"/>
      <c r="U53" s="158"/>
      <c r="V53" s="158"/>
      <c r="W53" s="158"/>
      <c r="X53" s="158"/>
      <c r="Y53" s="159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9"/>
      <c r="AL53" s="158"/>
      <c r="AM53" s="158"/>
      <c r="AN53" s="158"/>
      <c r="AO53" s="158"/>
      <c r="AP53" s="158"/>
      <c r="AQ53" s="158"/>
      <c r="AR53" s="158"/>
      <c r="AS53" s="159"/>
      <c r="AT53" s="158">
        <f>+B53+F53+J53+N53+R53+V53+Z53+AD53+AH53+AL53+AP53</f>
        <v>0</v>
      </c>
      <c r="AU53" s="158">
        <f t="shared" ref="AU53" si="66">+C53+G53+K53+O53+S53+W53+AA53+AE53+AI53+AM53+AQ53</f>
        <v>0</v>
      </c>
      <c r="AV53" s="159" t="str">
        <f t="shared" ref="AV53" si="67">IF(AT53=0, "    ---- ", IF(ABS(ROUND(100/AT53*AU53-100,1))&lt;999,ROUND(100/AT53*AU53-100,1),IF(ROUND(100/AT53*AU53-100,1)&gt;999,999,-999)))</f>
        <v xml:space="preserve">    ---- </v>
      </c>
      <c r="AW53" s="159">
        <f>'Tabell 3a'!CL53+AT53</f>
        <v>0</v>
      </c>
      <c r="AX53" s="159">
        <f>'Tabell 3a'!CM53+AU53</f>
        <v>0</v>
      </c>
      <c r="AY53" s="159" t="str">
        <f t="shared" ref="AY53" si="68">IF(AW53=0, "   ---- ", IF(ABS(ROUND(100/AW53*AX53-100,1))&lt;999,ROUND(100/AW53*AX53-100,1),IF(ROUND(100/AW53*AX53-100,1)&gt;999,999,-999)))</f>
        <v xml:space="preserve">   ---- </v>
      </c>
      <c r="BM53" s="235"/>
      <c r="BO53" s="110"/>
      <c r="BP53" s="110"/>
    </row>
    <row r="54" spans="1:68" s="285" customFormat="1" ht="20.100000000000001" customHeight="1">
      <c r="A54" s="261" t="s">
        <v>342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54"/>
      <c r="N54" s="134"/>
      <c r="O54" s="134"/>
      <c r="P54" s="134"/>
      <c r="Q54" s="262"/>
      <c r="R54" s="134"/>
      <c r="S54" s="134">
        <v>121.548</v>
      </c>
      <c r="T54" s="158" t="str">
        <f>IF(R54=0, "   ---- ", IF(ABS(ROUND(100/R54*S54-100,1))&lt;999,ROUND(100/R54*S54-100,1),IF(ROUND(100/R54*S54-100,1)&gt;999,999,-999)))</f>
        <v xml:space="preserve">   ---- </v>
      </c>
      <c r="U54" s="158">
        <f>100/$AU54*S54</f>
        <v>100</v>
      </c>
      <c r="V54" s="134"/>
      <c r="W54" s="134"/>
      <c r="X54" s="134"/>
      <c r="Y54" s="15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54"/>
      <c r="AL54" s="134"/>
      <c r="AM54" s="134"/>
      <c r="AN54" s="134"/>
      <c r="AO54" s="134"/>
      <c r="AP54" s="134"/>
      <c r="AQ54" s="134"/>
      <c r="AR54" s="134"/>
      <c r="AS54" s="154"/>
      <c r="AT54" s="134">
        <f t="shared" si="60"/>
        <v>0</v>
      </c>
      <c r="AU54" s="134">
        <f t="shared" si="60"/>
        <v>121.548</v>
      </c>
      <c r="AV54" s="154" t="str">
        <f t="shared" si="61"/>
        <v xml:space="preserve">    ---- </v>
      </c>
      <c r="AW54" s="154">
        <f>'Tabell 3a'!CL54+AT54</f>
        <v>33697284.999430001</v>
      </c>
      <c r="AX54" s="154">
        <f>'Tabell 3a'!CM54+AU54</f>
        <v>9266374.5738799982</v>
      </c>
      <c r="AY54" s="154">
        <f t="shared" si="12"/>
        <v>-72.5</v>
      </c>
      <c r="BM54" s="281"/>
      <c r="BO54" s="263"/>
      <c r="BP54" s="263"/>
    </row>
    <row r="55" spans="1:68" s="285" customFormat="1" ht="20.100000000000001" customHeight="1">
      <c r="A55" s="462" t="s">
        <v>16</v>
      </c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5"/>
      <c r="N55" s="433"/>
      <c r="O55" s="433"/>
      <c r="P55" s="433"/>
      <c r="Q55" s="436"/>
      <c r="R55" s="433"/>
      <c r="S55" s="433"/>
      <c r="T55" s="433"/>
      <c r="U55" s="433"/>
      <c r="V55" s="433"/>
      <c r="W55" s="433"/>
      <c r="X55" s="433"/>
      <c r="Y55" s="435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5"/>
      <c r="AL55" s="433"/>
      <c r="AM55" s="433"/>
      <c r="AN55" s="433"/>
      <c r="AO55" s="433"/>
      <c r="AP55" s="433"/>
      <c r="AQ55" s="433"/>
      <c r="AR55" s="433"/>
      <c r="AS55" s="435"/>
      <c r="AT55" s="433"/>
      <c r="AU55" s="433"/>
      <c r="AV55" s="435"/>
      <c r="AW55" s="154">
        <f>'Tabell 3a'!CL55+AT55</f>
        <v>303.27100000000002</v>
      </c>
      <c r="AX55" s="154">
        <f>'Tabell 3a'!CM55+AU55</f>
        <v>412</v>
      </c>
      <c r="AY55" s="154">
        <f t="shared" si="12"/>
        <v>35.9</v>
      </c>
      <c r="BM55" s="281"/>
      <c r="BO55" s="263"/>
      <c r="BP55" s="263"/>
    </row>
    <row r="56" spans="1:68" s="285" customFormat="1" ht="20.100000000000001" customHeight="1">
      <c r="A56" s="283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54"/>
      <c r="N56" s="134"/>
      <c r="O56" s="134"/>
      <c r="P56" s="134"/>
      <c r="Q56" s="262"/>
      <c r="R56" s="134"/>
      <c r="S56" s="134"/>
      <c r="T56" s="134"/>
      <c r="U56" s="134"/>
      <c r="V56" s="134"/>
      <c r="W56" s="134"/>
      <c r="X56" s="134"/>
      <c r="Y56" s="15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54"/>
      <c r="AL56" s="134"/>
      <c r="AM56" s="134"/>
      <c r="AN56" s="134"/>
      <c r="AO56" s="134"/>
      <c r="AP56" s="134"/>
      <c r="AQ56" s="134"/>
      <c r="AR56" s="134"/>
      <c r="AS56" s="154"/>
      <c r="AT56" s="134"/>
      <c r="AU56" s="134"/>
      <c r="AV56" s="154"/>
      <c r="AW56" s="154"/>
      <c r="AX56" s="154"/>
      <c r="AY56" s="154"/>
      <c r="BM56" s="281"/>
      <c r="BO56" s="263"/>
    </row>
    <row r="57" spans="1:68" s="285" customFormat="1" ht="20.100000000000001" customHeight="1">
      <c r="A57" s="205" t="s">
        <v>22</v>
      </c>
      <c r="B57" s="161">
        <v>360258.70699999999</v>
      </c>
      <c r="C57" s="161">
        <v>518059.30200000003</v>
      </c>
      <c r="D57" s="161">
        <f>IF(B57=0, "   ---- ", IF(ABS(ROUND(100/B57*C57-100,1))&lt;999,ROUND(100/B57*C57-100,1),IF(ROUND(100/B57*C57-100,1)&gt;999,999,-999)))</f>
        <v>43.8</v>
      </c>
      <c r="E57" s="161">
        <f>100/$AU57*C57</f>
        <v>10.744772461365127</v>
      </c>
      <c r="F57" s="161">
        <v>1550002</v>
      </c>
      <c r="G57" s="161">
        <v>926059</v>
      </c>
      <c r="H57" s="161">
        <f>IF(F57=0, "   ---- ", IF(ABS(ROUND(100/F57*G57-100,1))&lt;999,ROUND(100/F57*G57-100,1),IF(ROUND(100/F57*G57-100,1)&gt;999,999,-999)))</f>
        <v>-40.299999999999997</v>
      </c>
      <c r="I57" s="161">
        <f>100/$AU57*G57</f>
        <v>19.206861458496363</v>
      </c>
      <c r="J57" s="161">
        <v>52793</v>
      </c>
      <c r="K57" s="161">
        <v>82162</v>
      </c>
      <c r="L57" s="161">
        <f>IF(J57=0, "   ---- ", IF(ABS(ROUND(100/J57*K57-100,1))&lt;999,ROUND(100/J57*K57-100,1),IF(ROUND(100/J57*K57-100,1)&gt;999,999,-999)))</f>
        <v>55.6</v>
      </c>
      <c r="M57" s="682">
        <f>100/$AU57*K57</f>
        <v>1.7040751735612722</v>
      </c>
      <c r="N57" s="161">
        <v>575124.50699999998</v>
      </c>
      <c r="O57" s="161">
        <v>671447.71499999997</v>
      </c>
      <c r="P57" s="161">
        <f>IF(N57=0, "   ---- ", IF(ABS(ROUND(100/N57*O57-100,1))&lt;999,ROUND(100/N57*O57-100,1),IF(ROUND(100/N57*O57-100,1)&gt;999,999,-999)))</f>
        <v>16.7</v>
      </c>
      <c r="Q57" s="667">
        <f>100/$AU57*O57</f>
        <v>13.926114036609924</v>
      </c>
      <c r="R57" s="161"/>
      <c r="S57" s="161">
        <v>121.548</v>
      </c>
      <c r="T57" s="161" t="str">
        <f>IF(R57=0, "   ---- ", IF(ABS(ROUND(100/R57*S57-100,1))&lt;999,ROUND(100/R57*S57-100,1),IF(ROUND(100/R57*S57-100,1)&gt;999,999,-999)))</f>
        <v xml:space="preserve">   ---- </v>
      </c>
      <c r="U57" s="161">
        <f>100/$AU57*S57</f>
        <v>2.5209577322366241E-3</v>
      </c>
      <c r="V57" s="161">
        <v>59193</v>
      </c>
      <c r="W57" s="161">
        <v>149730</v>
      </c>
      <c r="X57" s="161">
        <f>IF(V57=0, "   ---- ", IF(ABS(ROUND(100/V57*W57-100,1))&lt;999,ROUND(100/V57*W57-100,1),IF(ROUND(100/V57*W57-100,1)&gt;999,999,-999)))</f>
        <v>153</v>
      </c>
      <c r="Y57" s="682">
        <f>100/$AU57*W57</f>
        <v>3.1054645181145699</v>
      </c>
      <c r="Z57" s="161">
        <v>855039</v>
      </c>
      <c r="AA57" s="161">
        <v>1080920.21105</v>
      </c>
      <c r="AB57" s="161">
        <f>IF(Z57=0, "   ---- ", IF(ABS(ROUND(100/Z57*AA57-100,1))&lt;999,ROUND(100/Z57*AA57-100,1),IF(ROUND(100/Z57*AA57-100,1)&gt;999,999,-999)))</f>
        <v>26.4</v>
      </c>
      <c r="AC57" s="161">
        <f>100/$AU57*AA57</f>
        <v>22.418749497954234</v>
      </c>
      <c r="AD57" s="161">
        <v>7770</v>
      </c>
      <c r="AE57" s="161">
        <v>6159</v>
      </c>
      <c r="AF57" s="161">
        <f>IF(AD57=0, "   ---- ", IF(ABS(ROUND(100/AD57*AE57-100,1))&lt;999,ROUND(100/AD57*AE57-100,1),IF(ROUND(100/AD57*AE57-100,1)&gt;999,999,-999)))</f>
        <v>-20.7</v>
      </c>
      <c r="AG57" s="161">
        <f>100/$AU57*AE57</f>
        <v>0.1277403056639794</v>
      </c>
      <c r="AH57" s="161">
        <v>61991.657000000007</v>
      </c>
      <c r="AI57" s="161">
        <v>24227.527000000002</v>
      </c>
      <c r="AJ57" s="161">
        <f>IF(AH57=0, "   ---- ", IF(ABS(ROUND(100/AH57*AI57-100,1))&lt;999,ROUND(100/AH57*AI57-100,1),IF(ROUND(100/AH57*AI57-100,1)&gt;999,999,-999)))</f>
        <v>-60.9</v>
      </c>
      <c r="AK57" s="682">
        <f>100/$AU57*AI57</f>
        <v>0.50248931717199452</v>
      </c>
      <c r="AL57" s="161">
        <v>437128.56123999995</v>
      </c>
      <c r="AM57" s="161">
        <v>439860.55992999999</v>
      </c>
      <c r="AN57" s="161">
        <f>IF(AL57=0, "   ---- ", IF(ABS(ROUND(100/AL57*AM57-100,1))&lt;999,ROUND(100/AL57*AM57-100,1),IF(ROUND(100/AL57*AM57-100,1)&gt;999,999,-999)))</f>
        <v>0.6</v>
      </c>
      <c r="AO57" s="161">
        <f>100/$AU57*AM57</f>
        <v>9.1228969597316656</v>
      </c>
      <c r="AP57" s="161">
        <v>1722159.4066299999</v>
      </c>
      <c r="AQ57" s="161">
        <v>922754.04700000002</v>
      </c>
      <c r="AR57" s="161">
        <f>IF(AP57=0, "   ---- ", IF(ABS(ROUND(100/AP57*AQ57-100,1))&lt;999,ROUND(100/AP57*AQ57-100,1),IF(ROUND(100/AP57*AQ57-100,1)&gt;999,999,-999)))</f>
        <v>-46.4</v>
      </c>
      <c r="AS57" s="682">
        <f>100/$AU57*AQ57</f>
        <v>19.138315313598639</v>
      </c>
      <c r="AT57" s="164">
        <f>+B57+F57+J57+N57+R57+V57+Z57+AD57+AH57+AL57+AP57</f>
        <v>5681459.8388700001</v>
      </c>
      <c r="AU57" s="165">
        <f>+C57+G57+K57+O57+S57+W57+AA57+AE57+AI57+AM57+AQ57</f>
        <v>4821500.90998</v>
      </c>
      <c r="AV57" s="165">
        <f>IF(AT57=0, "    ---- ", IF(ABS(ROUND(100/AT57*AU57-100,1))&lt;999,ROUND(100/AT57*AU57-100,1),IF(ROUND(100/AT57*AU57-100,1)&gt;999,999,-999)))</f>
        <v>-15.1</v>
      </c>
      <c r="AW57" s="165">
        <f>'Tabell 3a'!CL57+AT57</f>
        <v>40845210.899209991</v>
      </c>
      <c r="AX57" s="165">
        <f>'Tabell 3a'!CM57+AU57</f>
        <v>15432153.975249998</v>
      </c>
      <c r="AY57" s="165">
        <f t="shared" si="12"/>
        <v>-62.2</v>
      </c>
      <c r="BM57" s="281"/>
      <c r="BO57" s="263"/>
      <c r="BP57" s="263"/>
    </row>
    <row r="58" spans="1:68" s="285" customFormat="1" ht="20.100000000000001" customHeight="1">
      <c r="A58" s="402" t="s">
        <v>338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54"/>
      <c r="N58" s="134"/>
      <c r="O58" s="134"/>
      <c r="P58" s="134"/>
      <c r="Q58" s="262"/>
      <c r="R58" s="134"/>
      <c r="S58" s="134"/>
      <c r="T58" s="134"/>
      <c r="U58" s="134"/>
      <c r="V58" s="134"/>
      <c r="W58" s="134"/>
      <c r="X58" s="134"/>
      <c r="Y58" s="15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54"/>
      <c r="AL58" s="134"/>
      <c r="AM58" s="134"/>
      <c r="AN58" s="134"/>
      <c r="AO58" s="134"/>
      <c r="AP58" s="134"/>
      <c r="AQ58" s="134"/>
      <c r="AR58" s="134"/>
      <c r="AS58" s="154"/>
      <c r="AT58" s="134"/>
      <c r="AU58" s="134"/>
      <c r="AV58" s="154"/>
      <c r="AW58" s="154"/>
      <c r="AX58" s="154"/>
      <c r="AY58" s="154"/>
      <c r="BM58" s="281"/>
      <c r="BO58" s="263"/>
    </row>
    <row r="59" spans="1:68" s="285" customFormat="1" ht="20.100000000000001" customHeight="1">
      <c r="A59" s="462" t="s">
        <v>23</v>
      </c>
      <c r="B59" s="433"/>
      <c r="C59" s="433"/>
      <c r="D59" s="433"/>
      <c r="E59" s="433"/>
      <c r="F59" s="433"/>
      <c r="G59" s="433"/>
      <c r="H59" s="433"/>
      <c r="I59" s="433"/>
      <c r="J59" s="433"/>
      <c r="K59" s="433"/>
      <c r="L59" s="433"/>
      <c r="M59" s="435"/>
      <c r="N59" s="433"/>
      <c r="O59" s="433"/>
      <c r="P59" s="433"/>
      <c r="Q59" s="436"/>
      <c r="R59" s="433"/>
      <c r="S59" s="433"/>
      <c r="T59" s="433"/>
      <c r="U59" s="433"/>
      <c r="V59" s="433"/>
      <c r="W59" s="433"/>
      <c r="X59" s="433"/>
      <c r="Y59" s="435"/>
      <c r="Z59" s="433"/>
      <c r="AA59" s="433"/>
      <c r="AB59" s="433"/>
      <c r="AC59" s="433"/>
      <c r="AD59" s="433"/>
      <c r="AE59" s="433"/>
      <c r="AF59" s="433"/>
      <c r="AG59" s="433"/>
      <c r="AH59" s="433"/>
      <c r="AI59" s="433"/>
      <c r="AJ59" s="433"/>
      <c r="AK59" s="435"/>
      <c r="AL59" s="433"/>
      <c r="AM59" s="433"/>
      <c r="AN59" s="433"/>
      <c r="AO59" s="433"/>
      <c r="AP59" s="433"/>
      <c r="AQ59" s="433"/>
      <c r="AR59" s="433"/>
      <c r="AS59" s="435"/>
      <c r="AT59" s="433"/>
      <c r="AU59" s="433"/>
      <c r="AV59" s="435"/>
      <c r="AW59" s="154">
        <f>'Tabell 3a'!CL59+AT59</f>
        <v>189417.20800000004</v>
      </c>
      <c r="AX59" s="154">
        <f>'Tabell 3a'!CM59+AU59</f>
        <v>228655.17600000001</v>
      </c>
      <c r="AY59" s="154">
        <f t="shared" si="12"/>
        <v>20.7</v>
      </c>
      <c r="BM59" s="281"/>
      <c r="BO59" s="263"/>
      <c r="BP59" s="263"/>
    </row>
    <row r="60" spans="1:68" s="248" customFormat="1" ht="20.100000000000001" customHeight="1">
      <c r="A60" s="489" t="s">
        <v>42</v>
      </c>
      <c r="B60" s="428"/>
      <c r="C60" s="428"/>
      <c r="D60" s="428"/>
      <c r="E60" s="428"/>
      <c r="F60" s="428"/>
      <c r="G60" s="428"/>
      <c r="H60" s="428"/>
      <c r="I60" s="428"/>
      <c r="J60" s="428"/>
      <c r="K60" s="428"/>
      <c r="L60" s="428"/>
      <c r="M60" s="431"/>
      <c r="N60" s="428"/>
      <c r="O60" s="428"/>
      <c r="P60" s="428"/>
      <c r="Q60" s="430"/>
      <c r="R60" s="428"/>
      <c r="S60" s="428"/>
      <c r="T60" s="428"/>
      <c r="U60" s="428"/>
      <c r="V60" s="428"/>
      <c r="W60" s="428"/>
      <c r="X60" s="428"/>
      <c r="Y60" s="431"/>
      <c r="Z60" s="428"/>
      <c r="AA60" s="428"/>
      <c r="AB60" s="428"/>
      <c r="AC60" s="428"/>
      <c r="AD60" s="428"/>
      <c r="AE60" s="428"/>
      <c r="AF60" s="428"/>
      <c r="AG60" s="428"/>
      <c r="AH60" s="428"/>
      <c r="AI60" s="428"/>
      <c r="AJ60" s="428"/>
      <c r="AK60" s="431"/>
      <c r="AL60" s="428"/>
      <c r="AM60" s="428"/>
      <c r="AN60" s="428"/>
      <c r="AO60" s="428"/>
      <c r="AP60" s="428"/>
      <c r="AQ60" s="428"/>
      <c r="AR60" s="428"/>
      <c r="AS60" s="431"/>
      <c r="AT60" s="428"/>
      <c r="AU60" s="428"/>
      <c r="AV60" s="431"/>
      <c r="AW60" s="159">
        <f>'Tabell 3a'!CL60+AT60</f>
        <v>173389.77500000002</v>
      </c>
      <c r="AX60" s="159">
        <f>'Tabell 3a'!CM60+AU60</f>
        <v>85845.438999999998</v>
      </c>
      <c r="AY60" s="159">
        <f t="shared" si="12"/>
        <v>-50.5</v>
      </c>
      <c r="BM60" s="235"/>
      <c r="BO60" s="110"/>
      <c r="BP60" s="110"/>
    </row>
    <row r="61" spans="1:68" s="248" customFormat="1" ht="20.100000000000001" customHeight="1">
      <c r="A61" s="490" t="s">
        <v>43</v>
      </c>
      <c r="B61" s="491"/>
      <c r="C61" s="491"/>
      <c r="D61" s="491"/>
      <c r="E61" s="491"/>
      <c r="F61" s="491"/>
      <c r="G61" s="491"/>
      <c r="H61" s="491"/>
      <c r="I61" s="491"/>
      <c r="J61" s="491"/>
      <c r="K61" s="491"/>
      <c r="L61" s="491"/>
      <c r="M61" s="492"/>
      <c r="N61" s="491"/>
      <c r="O61" s="491"/>
      <c r="P61" s="491"/>
      <c r="Q61" s="669"/>
      <c r="R61" s="491"/>
      <c r="S61" s="491"/>
      <c r="T61" s="491"/>
      <c r="U61" s="491"/>
      <c r="V61" s="491"/>
      <c r="W61" s="491"/>
      <c r="X61" s="491"/>
      <c r="Y61" s="492"/>
      <c r="Z61" s="491"/>
      <c r="AA61" s="491"/>
      <c r="AB61" s="491"/>
      <c r="AC61" s="491"/>
      <c r="AD61" s="491"/>
      <c r="AE61" s="491"/>
      <c r="AF61" s="491"/>
      <c r="AG61" s="491"/>
      <c r="AH61" s="491"/>
      <c r="AI61" s="491"/>
      <c r="AJ61" s="491"/>
      <c r="AK61" s="492"/>
      <c r="AL61" s="491"/>
      <c r="AM61" s="491"/>
      <c r="AN61" s="491"/>
      <c r="AO61" s="491"/>
      <c r="AP61" s="491"/>
      <c r="AQ61" s="491"/>
      <c r="AR61" s="491"/>
      <c r="AS61" s="492"/>
      <c r="AT61" s="491"/>
      <c r="AU61" s="491"/>
      <c r="AV61" s="492"/>
      <c r="AW61" s="180">
        <f>'Tabell 3a'!CL61+AT61</f>
        <v>16027.432999999999</v>
      </c>
      <c r="AX61" s="180">
        <f>'Tabell 3a'!CM61+AU61</f>
        <v>142809.73699999999</v>
      </c>
      <c r="AY61" s="180">
        <f t="shared" si="12"/>
        <v>791</v>
      </c>
      <c r="BM61" s="286"/>
      <c r="BO61" s="110"/>
      <c r="BP61" s="110"/>
    </row>
    <row r="62" spans="1:68" s="285" customFormat="1" ht="20.100000000000001" customHeight="1">
      <c r="A62" s="401" t="s">
        <v>343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54"/>
      <c r="N62" s="134"/>
      <c r="O62" s="134"/>
      <c r="P62" s="134"/>
      <c r="Q62" s="262"/>
      <c r="R62" s="134"/>
      <c r="S62" s="134"/>
      <c r="T62" s="134"/>
      <c r="U62" s="134"/>
      <c r="V62" s="134"/>
      <c r="W62" s="134"/>
      <c r="X62" s="134"/>
      <c r="Y62" s="15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54"/>
      <c r="AL62" s="134"/>
      <c r="AM62" s="134"/>
      <c r="AN62" s="134"/>
      <c r="AO62" s="134"/>
      <c r="AP62" s="134"/>
      <c r="AQ62" s="134"/>
      <c r="AR62" s="134"/>
      <c r="AS62" s="154"/>
      <c r="AT62" s="134"/>
      <c r="AU62" s="134"/>
      <c r="AV62" s="154"/>
      <c r="AW62" s="154"/>
      <c r="AX62" s="154"/>
      <c r="AY62" s="154"/>
      <c r="BM62" s="281"/>
      <c r="BO62" s="263"/>
    </row>
    <row r="63" spans="1:68" s="285" customFormat="1" ht="20.100000000000001" customHeight="1">
      <c r="A63" s="205" t="s">
        <v>9</v>
      </c>
      <c r="B63" s="134">
        <v>10034.996999999999</v>
      </c>
      <c r="C63" s="134">
        <v>15613.584000000001</v>
      </c>
      <c r="D63" s="134">
        <f>IF(B63=0, "   ---- ", IF(ABS(ROUND(100/B63*C63-100,1))&lt;999,ROUND(100/B63*C63-100,1),IF(ROUND(100/B63*C63-100,1)&gt;999,999,-999)))</f>
        <v>55.6</v>
      </c>
      <c r="E63" s="134">
        <f>100/$AU63*C63</f>
        <v>12.175325486129637</v>
      </c>
      <c r="F63" s="134">
        <v>54275</v>
      </c>
      <c r="G63" s="134">
        <v>48543</v>
      </c>
      <c r="H63" s="134">
        <f>IF(F63=0, "   ---- ", IF(ABS(ROUND(100/F63*G63-100,1))&lt;999,ROUND(100/F63*G63-100,1),IF(ROUND(100/F63*G63-100,1)&gt;999,999,-999)))</f>
        <v>-10.6</v>
      </c>
      <c r="I63" s="134">
        <f>100/$AU63*G63</f>
        <v>37.853373387762282</v>
      </c>
      <c r="J63" s="134"/>
      <c r="K63" s="134"/>
      <c r="L63" s="134"/>
      <c r="M63" s="154"/>
      <c r="N63" s="134">
        <v>11353.29</v>
      </c>
      <c r="O63" s="134">
        <v>4880.0020000000004</v>
      </c>
      <c r="P63" s="134">
        <f>IF(N63=0, "   ---- ", IF(ABS(ROUND(100/N63*O63-100,1))&lt;999,ROUND(100/N63*O63-100,1),IF(ROUND(100/N63*O63-100,1)&gt;999,999,-999)))</f>
        <v>-57</v>
      </c>
      <c r="Q63" s="262">
        <f>100/$AU63*O63</f>
        <v>3.8053795158730757</v>
      </c>
      <c r="R63" s="134"/>
      <c r="S63" s="134"/>
      <c r="T63" s="134"/>
      <c r="U63" s="134"/>
      <c r="V63" s="134"/>
      <c r="W63" s="134"/>
      <c r="X63" s="134"/>
      <c r="Y63" s="154"/>
      <c r="Z63" s="134">
        <v>7732</v>
      </c>
      <c r="AA63" s="134">
        <v>21022.974920000001</v>
      </c>
      <c r="AB63" s="134">
        <f>IF(Z63=0, "   ---- ", IF(ABS(ROUND(100/Z63*AA63-100,1))&lt;999,ROUND(100/Z63*AA63-100,1),IF(ROUND(100/Z63*AA63-100,1)&gt;999,999,-999)))</f>
        <v>171.9</v>
      </c>
      <c r="AC63" s="134">
        <f>100/$AU63*AA63</f>
        <v>16.393517486935746</v>
      </c>
      <c r="AD63" s="134">
        <v>663</v>
      </c>
      <c r="AE63" s="134">
        <v>2017</v>
      </c>
      <c r="AF63" s="134">
        <f>IF(AD63=0, "   ---- ", IF(ABS(ROUND(100/AD63*AE63-100,1))&lt;999,ROUND(100/AD63*AE63-100,1),IF(ROUND(100/AD63*AE63-100,1)&gt;999,999,-999)))</f>
        <v>204.2</v>
      </c>
      <c r="AG63" s="134">
        <f>100/$AU63*AE63</f>
        <v>1.5728375692296834</v>
      </c>
      <c r="AH63" s="134"/>
      <c r="AI63" s="134"/>
      <c r="AJ63" s="134"/>
      <c r="AK63" s="154"/>
      <c r="AL63" s="134">
        <v>2338.8920199999998</v>
      </c>
      <c r="AM63" s="134">
        <v>2113.7544600000001</v>
      </c>
      <c r="AN63" s="134">
        <f>IF(AL63=0, "   ---- ", IF(ABS(ROUND(100/AL63*AM63-100,1))&lt;999,ROUND(100/AL63*AM63-100,1),IF(ROUND(100/AL63*AM63-100,1)&gt;999,999,-999)))</f>
        <v>-9.6</v>
      </c>
      <c r="AO63" s="134">
        <f>100/$AU63*AM63</f>
        <v>1.6482857842413496</v>
      </c>
      <c r="AP63" s="134">
        <v>68416.410459999999</v>
      </c>
      <c r="AQ63" s="134">
        <v>34049.245999999999</v>
      </c>
      <c r="AR63" s="134">
        <f>IF(AP63=0, "   ---- ", IF(ABS(ROUND(100/AP63*AQ63-100,1))&lt;999,ROUND(100/AP63*AQ63-100,1),IF(ROUND(100/AP63*AQ63-100,1)&gt;999,999,-999)))</f>
        <v>-50.2</v>
      </c>
      <c r="AS63" s="154">
        <f>100/$AU63*AQ63</f>
        <v>26.551280769828217</v>
      </c>
      <c r="AT63" s="134">
        <f t="shared" ref="AT63:AU73" si="69">+B63+F63+J63+N63+R63+V63+Z63+AD63+AH63+AL63+AP63</f>
        <v>154813.58948000002</v>
      </c>
      <c r="AU63" s="134">
        <f t="shared" si="69"/>
        <v>128239.56138000001</v>
      </c>
      <c r="AV63" s="154">
        <f t="shared" ref="AV63:AV73" si="70">IF(AT63=0, "    ---- ", IF(ABS(ROUND(100/AT63*AU63-100,1))&lt;999,ROUND(100/AT63*AU63-100,1),IF(ROUND(100/AT63*AU63-100,1)&gt;999,999,-999)))</f>
        <v>-17.2</v>
      </c>
      <c r="AW63" s="154">
        <f>'Tabell 3a'!CL63+AT63</f>
        <v>242799.58948000002</v>
      </c>
      <c r="AX63" s="154">
        <f>'Tabell 3a'!CM63+AU63</f>
        <v>179194.10403000002</v>
      </c>
      <c r="AY63" s="154">
        <f t="shared" si="12"/>
        <v>-26.2</v>
      </c>
      <c r="BM63" s="281"/>
      <c r="BO63" s="263"/>
      <c r="BP63" s="263"/>
    </row>
    <row r="64" spans="1:68" s="285" customFormat="1" ht="20.100000000000001" customHeight="1">
      <c r="A64" s="205" t="s">
        <v>10</v>
      </c>
      <c r="B64" s="134">
        <v>22086.591</v>
      </c>
      <c r="C64" s="134">
        <v>19656.312000000002</v>
      </c>
      <c r="D64" s="134">
        <f>IF(B64=0, "   ---- ", IF(ABS(ROUND(100/B64*C64-100,1))&lt;999,ROUND(100/B64*C64-100,1),IF(ROUND(100/B64*C64-100,1)&gt;999,999,-999)))</f>
        <v>-11</v>
      </c>
      <c r="E64" s="134">
        <f>100/$AU64*C64</f>
        <v>15.689143729402712</v>
      </c>
      <c r="F64" s="134">
        <v>33116</v>
      </c>
      <c r="G64" s="134">
        <v>48961</v>
      </c>
      <c r="H64" s="134">
        <f>IF(F64=0, "   ---- ", IF(ABS(ROUND(100/F64*G64-100,1))&lt;999,ROUND(100/F64*G64-100,1),IF(ROUND(100/F64*G64-100,1)&gt;999,999,-999)))</f>
        <v>47.8</v>
      </c>
      <c r="I64" s="134">
        <f>100/$AU64*G64</f>
        <v>39.079363724756007</v>
      </c>
      <c r="J64" s="134"/>
      <c r="K64" s="134"/>
      <c r="L64" s="134"/>
      <c r="M64" s="154"/>
      <c r="N64" s="134">
        <v>13178.848</v>
      </c>
      <c r="O64" s="134">
        <v>5902.1450000000004</v>
      </c>
      <c r="P64" s="134">
        <f>IF(N64=0, "   ---- ", IF(ABS(ROUND(100/N64*O64-100,1))&lt;999,ROUND(100/N64*O64-100,1),IF(ROUND(100/N64*O64-100,1)&gt;999,999,-999)))</f>
        <v>-55.2</v>
      </c>
      <c r="Q64" s="262">
        <f>100/$AU64*O64</f>
        <v>4.7109346461724648</v>
      </c>
      <c r="R64" s="134"/>
      <c r="S64" s="134"/>
      <c r="T64" s="134"/>
      <c r="U64" s="134"/>
      <c r="V64" s="134"/>
      <c r="W64" s="134"/>
      <c r="X64" s="134"/>
      <c r="Y64" s="154"/>
      <c r="Z64" s="134">
        <v>9031</v>
      </c>
      <c r="AA64" s="134">
        <v>9046.9976800000004</v>
      </c>
      <c r="AB64" s="134">
        <f>IF(Z64=0, "   ---- ", IF(ABS(ROUND(100/Z64*AA64-100,1))&lt;999,ROUND(100/Z64*AA64-100,1),IF(ROUND(100/Z64*AA64-100,1)&gt;999,999,-999)))</f>
        <v>0.2</v>
      </c>
      <c r="AC64" s="134">
        <f>100/$AU64*AA64</f>
        <v>7.2210721381046907</v>
      </c>
      <c r="AD64" s="134">
        <v>8657</v>
      </c>
      <c r="AE64" s="134">
        <v>10387</v>
      </c>
      <c r="AF64" s="134">
        <f>IF(AD64=0, "   ---- ", IF(ABS(ROUND(100/AD64*AE64-100,1))&lt;999,ROUND(100/AD64*AE64-100,1),IF(ROUND(100/AD64*AE64-100,1)&gt;999,999,-999)))</f>
        <v>20</v>
      </c>
      <c r="AG64" s="134">
        <f>100/$AU64*AE64</f>
        <v>8.2906262333089735</v>
      </c>
      <c r="AH64" s="134"/>
      <c r="AI64" s="134"/>
      <c r="AJ64" s="134"/>
      <c r="AK64" s="154"/>
      <c r="AL64" s="134">
        <v>4354.919530000001</v>
      </c>
      <c r="AM64" s="134">
        <v>3575.6158999999998</v>
      </c>
      <c r="AN64" s="134">
        <f>IF(AL64=0, "   ---- ", IF(ABS(ROUND(100/AL64*AM64-100,1))&lt;999,ROUND(100/AL64*AM64-100,1),IF(ROUND(100/AL64*AM64-100,1)&gt;999,999,-999)))</f>
        <v>-17.899999999999999</v>
      </c>
      <c r="AO64" s="134">
        <f>100/$AU64*AM64</f>
        <v>2.8539611996511671</v>
      </c>
      <c r="AP64" s="134">
        <v>68715.169670000003</v>
      </c>
      <c r="AQ64" s="134">
        <v>27757.002</v>
      </c>
      <c r="AR64" s="134">
        <f>IF(AP64=0, "   ---- ", IF(ABS(ROUND(100/AP64*AQ64-100,1))&lt;999,ROUND(100/AP64*AQ64-100,1),IF(ROUND(100/AP64*AQ64-100,1)&gt;999,999,-999)))</f>
        <v>-59.6</v>
      </c>
      <c r="AS64" s="154">
        <f>100/$AU64*AQ64</f>
        <v>22.154898328603988</v>
      </c>
      <c r="AT64" s="134">
        <f t="shared" si="69"/>
        <v>159139.5282</v>
      </c>
      <c r="AU64" s="134">
        <f t="shared" si="69"/>
        <v>125286.07258000001</v>
      </c>
      <c r="AV64" s="154">
        <f t="shared" si="70"/>
        <v>-21.3</v>
      </c>
      <c r="AW64" s="154">
        <f>'Tabell 3a'!CL64+AT64</f>
        <v>233800.41810000001</v>
      </c>
      <c r="AX64" s="154">
        <f>'Tabell 3a'!CM64+AU64</f>
        <v>40298.028540000014</v>
      </c>
      <c r="AY64" s="154">
        <f t="shared" si="12"/>
        <v>-82.8</v>
      </c>
      <c r="BM64" s="281"/>
      <c r="BO64" s="263"/>
      <c r="BP64" s="263"/>
    </row>
    <row r="65" spans="1:65" s="263" customFormat="1" ht="20.100000000000001" customHeight="1">
      <c r="A65" s="205" t="s">
        <v>52</v>
      </c>
      <c r="B65" s="134">
        <v>414249.23499999999</v>
      </c>
      <c r="C65" s="134">
        <v>422586.89300000004</v>
      </c>
      <c r="D65" s="134">
        <f>IF(B65=0, "   ---- ", IF(ABS(ROUND(100/B65*C65-100,1))&lt;999,ROUND(100/B65*C65-100,1),IF(ROUND(100/B65*C65-100,1)&gt;999,999,-999)))</f>
        <v>2</v>
      </c>
      <c r="E65" s="134">
        <f>100/$AU65*C65</f>
        <v>9.6637575063769798</v>
      </c>
      <c r="F65" s="134">
        <v>936271</v>
      </c>
      <c r="G65" s="134">
        <v>722347</v>
      </c>
      <c r="H65" s="134">
        <f>IF(F65=0, "   ---- ", IF(ABS(ROUND(100/F65*G65-100,1))&lt;999,ROUND(100/F65*G65-100,1),IF(ROUND(100/F65*G65-100,1)&gt;999,999,-999)))</f>
        <v>-22.8</v>
      </c>
      <c r="I65" s="134">
        <f>100/$AU65*G65</f>
        <v>16.518700317236039</v>
      </c>
      <c r="J65" s="134"/>
      <c r="K65" s="134"/>
      <c r="L65" s="134"/>
      <c r="M65" s="154"/>
      <c r="N65" s="134">
        <v>574197.01800000004</v>
      </c>
      <c r="O65" s="134">
        <v>742677.39399999997</v>
      </c>
      <c r="P65" s="134">
        <f>IF(N65=0, "   ---- ", IF(ABS(ROUND(100/N65*O65-100,1))&lt;999,ROUND(100/N65*O65-100,1),IF(ROUND(100/N65*O65-100,1)&gt;999,999,-999)))</f>
        <v>29.3</v>
      </c>
      <c r="Q65" s="262">
        <f>100/$AU65*O65</f>
        <v>16.983617712639262</v>
      </c>
      <c r="R65" s="134"/>
      <c r="S65" s="134"/>
      <c r="T65" s="134"/>
      <c r="U65" s="134"/>
      <c r="V65" s="134">
        <v>8529</v>
      </c>
      <c r="W65" s="134">
        <v>19028</v>
      </c>
      <c r="X65" s="134">
        <f>IF(V65=0, "   ---- ", IF(ABS(ROUND(100/V65*W65-100,1))&lt;999,ROUND(100/V65*W65-100,1),IF(ROUND(100/V65*W65-100,1)&gt;999,999,-999)))</f>
        <v>123.1</v>
      </c>
      <c r="Y65" s="154">
        <f>100/$AU65*W65</f>
        <v>0.43513412478541108</v>
      </c>
      <c r="Z65" s="134">
        <v>576485</v>
      </c>
      <c r="AA65" s="134">
        <v>1180160.2120000001</v>
      </c>
      <c r="AB65" s="134">
        <f>IF(Z65=0, "   ---- ", IF(ABS(ROUND(100/Z65*AA65-100,1))&lt;999,ROUND(100/Z65*AA65-100,1),IF(ROUND(100/Z65*AA65-100,1)&gt;999,999,-999)))</f>
        <v>104.7</v>
      </c>
      <c r="AC65" s="134">
        <f>100/$AU65*AA65</f>
        <v>26.988016657304247</v>
      </c>
      <c r="AD65" s="134"/>
      <c r="AE65" s="134"/>
      <c r="AF65" s="134"/>
      <c r="AG65" s="134"/>
      <c r="AH65" s="134"/>
      <c r="AI65" s="134"/>
      <c r="AJ65" s="134"/>
      <c r="AK65" s="154"/>
      <c r="AL65" s="134">
        <v>301825.56854999997</v>
      </c>
      <c r="AM65" s="134">
        <v>336902.60848</v>
      </c>
      <c r="AN65" s="134">
        <f>IF(AL65=0, "   ---- ", IF(ABS(ROUND(100/AL65*AM65-100,1))&lt;999,ROUND(100/AL65*AM65-100,1),IF(ROUND(100/AL65*AM65-100,1)&gt;999,999,-999)))</f>
        <v>11.6</v>
      </c>
      <c r="AO65" s="134">
        <f>100/$AU65*AM65</f>
        <v>7.7043210888620353</v>
      </c>
      <c r="AP65" s="134">
        <v>1230596.9280000001</v>
      </c>
      <c r="AQ65" s="134">
        <v>949202.45600000001</v>
      </c>
      <c r="AR65" s="134">
        <f>IF(AP65=0, "   ---- ", IF(ABS(ROUND(100/AP65*AQ65-100,1))&lt;999,ROUND(100/AP65*AQ65-100,1),IF(ROUND(100/AP65*AQ65-100,1)&gt;999,999,-999)))</f>
        <v>-22.9</v>
      </c>
      <c r="AS65" s="154">
        <f>100/$AU65*AQ65</f>
        <v>21.706452592796019</v>
      </c>
      <c r="AT65" s="134">
        <f t="shared" si="69"/>
        <v>4042153.7495499998</v>
      </c>
      <c r="AU65" s="134">
        <f t="shared" si="69"/>
        <v>4372904.56348</v>
      </c>
      <c r="AV65" s="154">
        <f t="shared" si="70"/>
        <v>8.1999999999999993</v>
      </c>
      <c r="AW65" s="154">
        <f>'Tabell 3a'!CL65+AT65</f>
        <v>4936309.2478099996</v>
      </c>
      <c r="AX65" s="154">
        <f>'Tabell 3a'!CM65+AU65</f>
        <v>5065209.22853</v>
      </c>
      <c r="AY65" s="154">
        <f t="shared" si="12"/>
        <v>2.6</v>
      </c>
      <c r="BM65" s="281"/>
    </row>
    <row r="66" spans="1:65" s="110" customFormat="1" ht="20.100000000000001" customHeight="1">
      <c r="A66" s="85" t="s">
        <v>15</v>
      </c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9"/>
      <c r="N66" s="158"/>
      <c r="O66" s="158"/>
      <c r="P66" s="158"/>
      <c r="Q66" s="259"/>
      <c r="R66" s="158"/>
      <c r="S66" s="158"/>
      <c r="T66" s="158"/>
      <c r="U66" s="158"/>
      <c r="V66" s="158"/>
      <c r="W66" s="158"/>
      <c r="X66" s="158"/>
      <c r="Y66" s="159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9"/>
      <c r="AL66" s="158"/>
      <c r="AM66" s="158"/>
      <c r="AN66" s="158"/>
      <c r="AO66" s="158"/>
      <c r="AP66" s="158"/>
      <c r="AQ66" s="158"/>
      <c r="AR66" s="158"/>
      <c r="AS66" s="159"/>
      <c r="AT66" s="158">
        <f t="shared" si="69"/>
        <v>0</v>
      </c>
      <c r="AU66" s="158">
        <f t="shared" si="69"/>
        <v>0</v>
      </c>
      <c r="AV66" s="159" t="str">
        <f t="shared" si="70"/>
        <v xml:space="preserve">    ---- </v>
      </c>
      <c r="AW66" s="159">
        <f>'Tabell 3a'!CL66+AT66</f>
        <v>720603.27087999997</v>
      </c>
      <c r="AX66" s="159">
        <f>'Tabell 3a'!CM66+AU66</f>
        <v>634277.21495999978</v>
      </c>
      <c r="AY66" s="159">
        <f t="shared" si="12"/>
        <v>-12</v>
      </c>
      <c r="BM66" s="235"/>
    </row>
    <row r="67" spans="1:65" s="110" customFormat="1" ht="20.100000000000001" customHeight="1">
      <c r="A67" s="265" t="s">
        <v>158</v>
      </c>
      <c r="B67" s="158">
        <v>414249.23499999999</v>
      </c>
      <c r="C67" s="158">
        <v>422586.89300000004</v>
      </c>
      <c r="D67" s="158">
        <f>IF(B67=0, "   ---- ", IF(ABS(ROUND(100/B67*C67-100,1))&lt;999,ROUND(100/B67*C67-100,1),IF(ROUND(100/B67*C67-100,1)&gt;999,999,-999)))</f>
        <v>2</v>
      </c>
      <c r="E67" s="158">
        <f>100/$AU67*C67</f>
        <v>9.6637575063769798</v>
      </c>
      <c r="F67" s="158">
        <v>936271</v>
      </c>
      <c r="G67" s="158">
        <v>722347</v>
      </c>
      <c r="H67" s="158">
        <f>IF(F67=0, "   ---- ", IF(ABS(ROUND(100/F67*G67-100,1))&lt;999,ROUND(100/F67*G67-100,1),IF(ROUND(100/F67*G67-100,1)&gt;999,999,-999)))</f>
        <v>-22.8</v>
      </c>
      <c r="I67" s="158">
        <f>100/$AU67*G67</f>
        <v>16.518700317236039</v>
      </c>
      <c r="J67" s="158"/>
      <c r="K67" s="158"/>
      <c r="L67" s="158"/>
      <c r="M67" s="159"/>
      <c r="N67" s="158">
        <v>574197.01800000004</v>
      </c>
      <c r="O67" s="158">
        <v>742677.39399999997</v>
      </c>
      <c r="P67" s="158">
        <f>IF(N67=0, "   ---- ", IF(ABS(ROUND(100/N67*O67-100,1))&lt;999,ROUND(100/N67*O67-100,1),IF(ROUND(100/N67*O67-100,1)&gt;999,999,-999)))</f>
        <v>29.3</v>
      </c>
      <c r="Q67" s="259">
        <f>100/$AU67*O67</f>
        <v>16.983617712639262</v>
      </c>
      <c r="R67" s="158"/>
      <c r="S67" s="158"/>
      <c r="T67" s="158"/>
      <c r="U67" s="158"/>
      <c r="V67" s="158">
        <v>8529</v>
      </c>
      <c r="W67" s="158">
        <v>19028</v>
      </c>
      <c r="X67" s="158">
        <f>IF(V67=0, "   ---- ", IF(ABS(ROUND(100/V67*W67-100,1))&lt;999,ROUND(100/V67*W67-100,1),IF(ROUND(100/V67*W67-100,1)&gt;999,999,-999)))</f>
        <v>123.1</v>
      </c>
      <c r="Y67" s="159">
        <f>100/$AU67*W67</f>
        <v>0.43513412478541108</v>
      </c>
      <c r="Z67" s="158">
        <v>576485</v>
      </c>
      <c r="AA67" s="158">
        <v>1180160.2120000001</v>
      </c>
      <c r="AB67" s="158">
        <f>IF(Z67=0, "   ---- ", IF(ABS(ROUND(100/Z67*AA67-100,1))&lt;999,ROUND(100/Z67*AA67-100,1),IF(ROUND(100/Z67*AA67-100,1)&gt;999,999,-999)))</f>
        <v>104.7</v>
      </c>
      <c r="AC67" s="158">
        <f>100/$AU67*AA67</f>
        <v>26.988016657304247</v>
      </c>
      <c r="AD67" s="158"/>
      <c r="AE67" s="158"/>
      <c r="AF67" s="158"/>
      <c r="AG67" s="158"/>
      <c r="AH67" s="158"/>
      <c r="AI67" s="158"/>
      <c r="AJ67" s="158"/>
      <c r="AK67" s="159"/>
      <c r="AL67" s="158">
        <v>301825.56854999997</v>
      </c>
      <c r="AM67" s="158">
        <v>336902.60848</v>
      </c>
      <c r="AN67" s="158">
        <f>IF(AL67=0, "   ---- ", IF(ABS(ROUND(100/AL67*AM67-100,1))&lt;999,ROUND(100/AL67*AM67-100,1),IF(ROUND(100/AL67*AM67-100,1)&gt;999,999,-999)))</f>
        <v>11.6</v>
      </c>
      <c r="AO67" s="158">
        <f>100/$AU67*AM67</f>
        <v>7.7043210888620353</v>
      </c>
      <c r="AP67" s="158">
        <v>1230596.9280000001</v>
      </c>
      <c r="AQ67" s="158">
        <v>949202.45600000001</v>
      </c>
      <c r="AR67" s="158">
        <f>IF(AP67=0, "   ---- ", IF(ABS(ROUND(100/AP67*AQ67-100,1))&lt;999,ROUND(100/AP67*AQ67-100,1),IF(ROUND(100/AP67*AQ67-100,1)&gt;999,999,-999)))</f>
        <v>-22.9</v>
      </c>
      <c r="AS67" s="159">
        <f>100/$AU67*AQ67</f>
        <v>21.706452592796019</v>
      </c>
      <c r="AT67" s="158">
        <f t="shared" si="69"/>
        <v>4042153.7495499998</v>
      </c>
      <c r="AU67" s="158">
        <f t="shared" si="69"/>
        <v>4372904.56348</v>
      </c>
      <c r="AV67" s="159">
        <f t="shared" si="70"/>
        <v>8.1999999999999993</v>
      </c>
      <c r="AW67" s="159">
        <f>'Tabell 3a'!CL67+AT67</f>
        <v>4215705.9769299999</v>
      </c>
      <c r="AX67" s="159">
        <f>'Tabell 3a'!CM67+AU67</f>
        <v>4430932.0135700004</v>
      </c>
      <c r="AY67" s="159">
        <f t="shared" si="12"/>
        <v>5.0999999999999996</v>
      </c>
      <c r="BM67" s="235"/>
    </row>
    <row r="68" spans="1:65" s="110" customFormat="1" ht="20.100000000000001" customHeight="1">
      <c r="A68" s="583" t="s">
        <v>466</v>
      </c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9"/>
      <c r="N68" s="158"/>
      <c r="O68" s="158"/>
      <c r="P68" s="158"/>
      <c r="Q68" s="259"/>
      <c r="R68" s="158"/>
      <c r="S68" s="158"/>
      <c r="T68" s="158"/>
      <c r="U68" s="158"/>
      <c r="V68" s="158"/>
      <c r="W68" s="158"/>
      <c r="X68" s="158"/>
      <c r="Y68" s="159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9"/>
      <c r="AL68" s="158"/>
      <c r="AM68" s="158"/>
      <c r="AN68" s="158"/>
      <c r="AO68" s="158"/>
      <c r="AP68" s="158"/>
      <c r="AQ68" s="158"/>
      <c r="AR68" s="158"/>
      <c r="AS68" s="159"/>
      <c r="AT68" s="158">
        <f t="shared" ref="AT68:AT69" si="71">+B68+F68+J68+N68+R68+V68+Z68+AD68+AH68+AL68+AP68</f>
        <v>0</v>
      </c>
      <c r="AU68" s="158">
        <f t="shared" ref="AU68:AU69" si="72">+C68+G68+K68+O68+S68+W68+AA68+AE68+AI68+AM68+AQ68</f>
        <v>0</v>
      </c>
      <c r="AV68" s="159" t="str">
        <f t="shared" ref="AV68:AV69" si="73">IF(AT68=0, "    ---- ", IF(ABS(ROUND(100/AT68*AU68-100,1))&lt;999,ROUND(100/AT68*AU68-100,1),IF(ROUND(100/AT68*AU68-100,1)&gt;999,999,-999)))</f>
        <v xml:space="preserve">    ---- </v>
      </c>
      <c r="AW68" s="159">
        <f>'Tabell 3a'!CL68+AT68</f>
        <v>0</v>
      </c>
      <c r="AX68" s="159">
        <f>'Tabell 3a'!CM68+AU68</f>
        <v>0</v>
      </c>
      <c r="AY68" s="159" t="str">
        <f t="shared" ref="AY68" si="74">IF(AW68=0, "   ---- ", IF(ABS(ROUND(100/AW68*AX68-100,1))&lt;999,ROUND(100/AW68*AX68-100,1),IF(ROUND(100/AW68*AX68-100,1)&gt;999,999,-999)))</f>
        <v xml:space="preserve">   ---- </v>
      </c>
      <c r="BM68" s="235"/>
    </row>
    <row r="69" spans="1:65" s="110" customFormat="1" ht="20.100000000000001" customHeight="1">
      <c r="A69" s="229" t="s">
        <v>287</v>
      </c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9"/>
      <c r="N69" s="158"/>
      <c r="O69" s="158"/>
      <c r="P69" s="158"/>
      <c r="Q69" s="259"/>
      <c r="R69" s="158"/>
      <c r="S69" s="158"/>
      <c r="T69" s="158"/>
      <c r="U69" s="158"/>
      <c r="V69" s="158"/>
      <c r="W69" s="158"/>
      <c r="X69" s="158"/>
      <c r="Y69" s="159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9"/>
      <c r="AL69" s="158"/>
      <c r="AM69" s="158"/>
      <c r="AN69" s="158"/>
      <c r="AO69" s="158"/>
      <c r="AP69" s="158"/>
      <c r="AQ69" s="158"/>
      <c r="AR69" s="158"/>
      <c r="AS69" s="159"/>
      <c r="AT69" s="158">
        <f t="shared" si="71"/>
        <v>0</v>
      </c>
      <c r="AU69" s="158">
        <f t="shared" si="72"/>
        <v>0</v>
      </c>
      <c r="AV69" s="159" t="str">
        <f t="shared" si="73"/>
        <v xml:space="preserve">    ---- </v>
      </c>
      <c r="AW69" s="159">
        <f>'Tabell 3a'!CL69+AT69</f>
        <v>0</v>
      </c>
      <c r="AX69" s="159">
        <f>'Tabell 3a'!CM69+AU69</f>
        <v>0</v>
      </c>
      <c r="AY69" s="159" t="str">
        <f t="shared" si="12"/>
        <v xml:space="preserve">   ---- </v>
      </c>
      <c r="BM69" s="235"/>
    </row>
    <row r="70" spans="1:65" s="110" customFormat="1" ht="20.100000000000001" customHeight="1">
      <c r="A70" s="85" t="s">
        <v>331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9"/>
      <c r="N70" s="158"/>
      <c r="O70" s="158"/>
      <c r="P70" s="158"/>
      <c r="Q70" s="259"/>
      <c r="R70" s="158"/>
      <c r="S70" s="158"/>
      <c r="T70" s="158"/>
      <c r="U70" s="158"/>
      <c r="V70" s="158"/>
      <c r="W70" s="158"/>
      <c r="X70" s="158"/>
      <c r="Y70" s="159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9"/>
      <c r="AL70" s="158"/>
      <c r="AM70" s="158"/>
      <c r="AN70" s="158"/>
      <c r="AO70" s="158"/>
      <c r="AP70" s="158"/>
      <c r="AQ70" s="158"/>
      <c r="AR70" s="158"/>
      <c r="AS70" s="159"/>
      <c r="AT70" s="158">
        <f t="shared" si="69"/>
        <v>0</v>
      </c>
      <c r="AU70" s="158">
        <f t="shared" si="69"/>
        <v>0</v>
      </c>
      <c r="AV70" s="159" t="str">
        <f t="shared" si="70"/>
        <v xml:space="preserve">    ---- </v>
      </c>
      <c r="AW70" s="159">
        <f>'Tabell 3a'!CL70+AT70</f>
        <v>121009.83046999999</v>
      </c>
      <c r="AX70" s="159">
        <f>'Tabell 3a'!CM70+AU70</f>
        <v>101069.09872000001</v>
      </c>
      <c r="AY70" s="159">
        <f t="shared" si="12"/>
        <v>-16.5</v>
      </c>
      <c r="BM70" s="235"/>
    </row>
    <row r="71" spans="1:65" s="110" customFormat="1" ht="20.100000000000001" customHeight="1">
      <c r="A71" s="85" t="s">
        <v>332</v>
      </c>
      <c r="B71" s="158">
        <v>45782.714999999997</v>
      </c>
      <c r="C71" s="158">
        <v>53900.491000000002</v>
      </c>
      <c r="D71" s="158">
        <f>IF(B71=0, "   ---- ", IF(ABS(ROUND(100/B71*C71-100,1))&lt;999,ROUND(100/B71*C71-100,1),IF(ROUND(100/B71*C71-100,1)&gt;999,999,-999)))</f>
        <v>17.7</v>
      </c>
      <c r="E71" s="158">
        <f>100/$AU71*C71</f>
        <v>7.8826084153665432</v>
      </c>
      <c r="F71" s="158">
        <v>111367</v>
      </c>
      <c r="G71" s="158">
        <v>173161.00399999999</v>
      </c>
      <c r="H71" s="158">
        <f>IF(F71=0, "   ---- ", IF(ABS(ROUND(100/F71*G71-100,1))&lt;999,ROUND(100/F71*G71-100,1),IF(ROUND(100/F71*G71-100,1)&gt;999,999,-999)))</f>
        <v>55.5</v>
      </c>
      <c r="I71" s="158">
        <f>100/$AU71*G71</f>
        <v>25.32370971061691</v>
      </c>
      <c r="J71" s="158"/>
      <c r="K71" s="158"/>
      <c r="L71" s="158"/>
      <c r="M71" s="159"/>
      <c r="N71" s="158">
        <v>52985.072</v>
      </c>
      <c r="O71" s="158">
        <v>81802.910999999993</v>
      </c>
      <c r="P71" s="158">
        <f>IF(N71=0, "   ---- ", IF(ABS(ROUND(100/N71*O71-100,1))&lt;999,ROUND(100/N71*O71-100,1),IF(ROUND(100/N71*O71-100,1)&gt;999,999,-999)))</f>
        <v>54.4</v>
      </c>
      <c r="Q71" s="259">
        <f>100/$AU71*O71</f>
        <v>11.963162165815525</v>
      </c>
      <c r="R71" s="158"/>
      <c r="S71" s="158"/>
      <c r="T71" s="158"/>
      <c r="U71" s="158"/>
      <c r="V71" s="158">
        <v>1837</v>
      </c>
      <c r="W71" s="158">
        <v>2325</v>
      </c>
      <c r="X71" s="158">
        <f>IF(V71=0, "   ---- ", IF(ABS(ROUND(100/V71*W71-100,1))&lt;999,ROUND(100/V71*W71-100,1),IF(ROUND(100/V71*W71-100,1)&gt;999,999,-999)))</f>
        <v>26.6</v>
      </c>
      <c r="Y71" s="159">
        <f>100/$AU71*W71</f>
        <v>0.34001665338683484</v>
      </c>
      <c r="Z71" s="158">
        <v>115894</v>
      </c>
      <c r="AA71" s="158">
        <v>129696.789</v>
      </c>
      <c r="AB71" s="158">
        <f>IF(Z71=0, "   ---- ", IF(ABS(ROUND(100/Z71*AA71-100,1))&lt;999,ROUND(100/Z71*AA71-100,1),IF(ROUND(100/Z71*AA71-100,1)&gt;999,999,-999)))</f>
        <v>11.9</v>
      </c>
      <c r="AC71" s="158">
        <f>100/$AU71*AA71</f>
        <v>18.967341140128369</v>
      </c>
      <c r="AD71" s="158"/>
      <c r="AE71" s="158"/>
      <c r="AF71" s="158"/>
      <c r="AG71" s="158"/>
      <c r="AH71" s="158"/>
      <c r="AI71" s="158"/>
      <c r="AJ71" s="158"/>
      <c r="AK71" s="159"/>
      <c r="AL71" s="158">
        <v>34629</v>
      </c>
      <c r="AM71" s="158">
        <v>62785</v>
      </c>
      <c r="AN71" s="158">
        <f>IF(AL71=0, "   ---- ", IF(ABS(ROUND(100/AL71*AM71-100,1))&lt;999,ROUND(100/AL71*AM71-100,1),IF(ROUND(100/AL71*AM71-100,1)&gt;999,999,-999)))</f>
        <v>81.3</v>
      </c>
      <c r="AO71" s="158">
        <f>100/$AU71*AM71</f>
        <v>9.1819120786634087</v>
      </c>
      <c r="AP71" s="158">
        <v>150456.75899999999</v>
      </c>
      <c r="AQ71" s="158">
        <v>180118.842</v>
      </c>
      <c r="AR71" s="158">
        <f>IF(AP71=0, "   ---- ", IF(ABS(ROUND(100/AP71*AQ71-100,1))&lt;999,ROUND(100/AP71*AQ71-100,1),IF(ROUND(100/AP71*AQ71-100,1)&gt;999,999,-999)))</f>
        <v>19.7</v>
      </c>
      <c r="AS71" s="159">
        <f>100/$AU71*AQ71</f>
        <v>26.341249836022399</v>
      </c>
      <c r="AT71" s="158">
        <f t="shared" si="69"/>
        <v>512951.54599999997</v>
      </c>
      <c r="AU71" s="158">
        <f t="shared" si="69"/>
        <v>683790.03700000001</v>
      </c>
      <c r="AV71" s="159">
        <f t="shared" si="70"/>
        <v>33.299999999999997</v>
      </c>
      <c r="AW71" s="159">
        <f>'Tabell 3a'!CL71+AT71</f>
        <v>518039.54599999997</v>
      </c>
      <c r="AX71" s="159">
        <f>'Tabell 3a'!CM71+AU71</f>
        <v>689449.71200000006</v>
      </c>
      <c r="AY71" s="159">
        <f t="shared" si="12"/>
        <v>33.1</v>
      </c>
      <c r="BM71" s="235"/>
    </row>
    <row r="72" spans="1:65" s="110" customFormat="1" ht="20.100000000000001" customHeight="1">
      <c r="A72" s="583" t="s">
        <v>472</v>
      </c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9"/>
      <c r="N72" s="158"/>
      <c r="O72" s="158"/>
      <c r="P72" s="158"/>
      <c r="Q72" s="259"/>
      <c r="R72" s="158"/>
      <c r="S72" s="158"/>
      <c r="T72" s="158"/>
      <c r="U72" s="158"/>
      <c r="V72" s="158"/>
      <c r="W72" s="158"/>
      <c r="X72" s="158"/>
      <c r="Y72" s="159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9"/>
      <c r="AL72" s="158"/>
      <c r="AM72" s="158"/>
      <c r="AN72" s="158"/>
      <c r="AO72" s="158"/>
      <c r="AP72" s="158"/>
      <c r="AQ72" s="158"/>
      <c r="AR72" s="158"/>
      <c r="AS72" s="159"/>
      <c r="AT72" s="158">
        <f t="shared" ref="AT72" si="75">+B72+F72+J72+N72+R72+V72+Z72+AD72+AH72+AL72+AP72</f>
        <v>0</v>
      </c>
      <c r="AU72" s="158">
        <f t="shared" ref="AU72" si="76">+C72+G72+K72+O72+S72+W72+AA72+AE72+AI72+AM72+AQ72</f>
        <v>0</v>
      </c>
      <c r="AV72" s="159" t="str">
        <f t="shared" ref="AV72" si="77">IF(AT72=0, "    ---- ", IF(ABS(ROUND(100/AT72*AU72-100,1))&lt;999,ROUND(100/AT72*AU72-100,1),IF(ROUND(100/AT72*AU72-100,1)&gt;999,999,-999)))</f>
        <v xml:space="preserve">    ---- </v>
      </c>
      <c r="AW72" s="159">
        <f>'Tabell 3a'!CL72+AT72</f>
        <v>0</v>
      </c>
      <c r="AX72" s="159">
        <f>'Tabell 3a'!CM72+AU72</f>
        <v>38433.679240000005</v>
      </c>
      <c r="AY72" s="159" t="str">
        <f t="shared" ref="AY72" si="78">IF(AW72=0, "   ---- ", IF(ABS(ROUND(100/AW72*AX72-100,1))&lt;999,ROUND(100/AW72*AX72-100,1),IF(ROUND(100/AW72*AX72-100,1)&gt;999,999,-999)))</f>
        <v xml:space="preserve">   ---- </v>
      </c>
      <c r="BM72" s="235"/>
    </row>
    <row r="73" spans="1:65" s="263" customFormat="1" ht="20.100000000000001" customHeight="1">
      <c r="A73" s="261" t="s">
        <v>342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54"/>
      <c r="N73" s="134"/>
      <c r="O73" s="134"/>
      <c r="P73" s="134"/>
      <c r="Q73" s="262"/>
      <c r="R73" s="134"/>
      <c r="S73" s="134"/>
      <c r="T73" s="134"/>
      <c r="U73" s="134"/>
      <c r="V73" s="134"/>
      <c r="W73" s="134"/>
      <c r="X73" s="134"/>
      <c r="Y73" s="15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54"/>
      <c r="AL73" s="134"/>
      <c r="AM73" s="134"/>
      <c r="AN73" s="134"/>
      <c r="AO73" s="134"/>
      <c r="AP73" s="134"/>
      <c r="AQ73" s="134"/>
      <c r="AR73" s="134"/>
      <c r="AS73" s="154"/>
      <c r="AT73" s="134">
        <f t="shared" si="69"/>
        <v>0</v>
      </c>
      <c r="AU73" s="134">
        <f t="shared" si="69"/>
        <v>0</v>
      </c>
      <c r="AV73" s="154" t="str">
        <f t="shared" si="70"/>
        <v xml:space="preserve">    ---- </v>
      </c>
      <c r="AW73" s="154">
        <f>'Tabell 3a'!CL73+AT73</f>
        <v>39735346.655000001</v>
      </c>
      <c r="AX73" s="154">
        <f>'Tabell 3a'!CM73+AU73</f>
        <v>17631933.530999999</v>
      </c>
      <c r="AY73" s="154">
        <f>IF(AW73=0, "   ---- ", IF(ABS(ROUND(100/AW73*AX73-100,1))&lt;999,ROUND(100/AW73*AX73-100,1),IF(ROUND(100/AW73*AX73-100,1)&gt;999,999,-999)))</f>
        <v>-55.6</v>
      </c>
      <c r="BM73" s="281"/>
    </row>
    <row r="74" spans="1:65" s="263" customFormat="1" ht="20.100000000000001" customHeight="1">
      <c r="A74" s="462" t="s">
        <v>16</v>
      </c>
      <c r="B74" s="433"/>
      <c r="C74" s="433"/>
      <c r="D74" s="433"/>
      <c r="E74" s="433"/>
      <c r="F74" s="433"/>
      <c r="G74" s="433"/>
      <c r="H74" s="433"/>
      <c r="I74" s="433"/>
      <c r="J74" s="433"/>
      <c r="K74" s="433"/>
      <c r="L74" s="433"/>
      <c r="M74" s="435"/>
      <c r="N74" s="433"/>
      <c r="O74" s="433"/>
      <c r="P74" s="433"/>
      <c r="Q74" s="436"/>
      <c r="R74" s="433"/>
      <c r="S74" s="433"/>
      <c r="T74" s="433"/>
      <c r="U74" s="433"/>
      <c r="V74" s="433"/>
      <c r="W74" s="433"/>
      <c r="X74" s="433"/>
      <c r="Y74" s="435"/>
      <c r="Z74" s="433"/>
      <c r="AA74" s="433"/>
      <c r="AB74" s="433"/>
      <c r="AC74" s="433"/>
      <c r="AD74" s="433"/>
      <c r="AE74" s="433"/>
      <c r="AF74" s="433"/>
      <c r="AG74" s="433"/>
      <c r="AH74" s="433"/>
      <c r="AI74" s="433"/>
      <c r="AJ74" s="433"/>
      <c r="AK74" s="435"/>
      <c r="AL74" s="433"/>
      <c r="AM74" s="433"/>
      <c r="AN74" s="433"/>
      <c r="AO74" s="433"/>
      <c r="AP74" s="433"/>
      <c r="AQ74" s="433"/>
      <c r="AR74" s="433"/>
      <c r="AS74" s="435"/>
      <c r="AT74" s="433"/>
      <c r="AU74" s="433"/>
      <c r="AV74" s="435"/>
      <c r="AW74" s="154">
        <f>'Tabell 3a'!CL74+AT74</f>
        <v>2</v>
      </c>
      <c r="AX74" s="154">
        <f>'Tabell 3a'!CM74+AU74</f>
        <v>0</v>
      </c>
      <c r="AY74" s="154">
        <f>IF(AW74=0, "   ---- ", IF(ABS(ROUND(100/AW74*AX74-100,1))&lt;999,ROUND(100/AW74*AX74-100,1),IF(ROUND(100/AW74*AX74-100,1)&gt;999,999,-999)))</f>
        <v>-100</v>
      </c>
      <c r="BM74" s="281"/>
    </row>
    <row r="75" spans="1:65" s="263" customFormat="1" ht="20.100000000000001" customHeight="1">
      <c r="A75" s="283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54"/>
      <c r="N75" s="134"/>
      <c r="O75" s="134"/>
      <c r="P75" s="134"/>
      <c r="Q75" s="262"/>
      <c r="R75" s="134"/>
      <c r="S75" s="134"/>
      <c r="T75" s="134"/>
      <c r="U75" s="134"/>
      <c r="V75" s="134"/>
      <c r="W75" s="134"/>
      <c r="X75" s="134"/>
      <c r="Y75" s="15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54"/>
      <c r="AL75" s="134"/>
      <c r="AM75" s="134"/>
      <c r="AN75" s="134"/>
      <c r="AO75" s="134"/>
      <c r="AP75" s="134"/>
      <c r="AQ75" s="134"/>
      <c r="AR75" s="134"/>
      <c r="AS75" s="154"/>
      <c r="AT75" s="134"/>
      <c r="AU75" s="134"/>
      <c r="AV75" s="154"/>
      <c r="AW75" s="154"/>
      <c r="AX75" s="154"/>
      <c r="AY75" s="154"/>
      <c r="BM75" s="281"/>
    </row>
    <row r="76" spans="1:65" s="263" customFormat="1" ht="20.100000000000001" customHeight="1">
      <c r="A76" s="214" t="s">
        <v>22</v>
      </c>
      <c r="B76" s="161">
        <v>446370.82299999997</v>
      </c>
      <c r="C76" s="161">
        <v>457856.78900000005</v>
      </c>
      <c r="D76" s="161">
        <f>IF(B76=0, "   ---- ", IF(ABS(ROUND(100/B76*C76-100,1))&lt;999,ROUND(100/B76*C76-100,1),IF(ROUND(100/B76*C76-100,1)&gt;999,999,-999)))</f>
        <v>2.6</v>
      </c>
      <c r="E76" s="161">
        <f>100/$AU76*C76</f>
        <v>9.8965459211586424</v>
      </c>
      <c r="F76" s="161">
        <v>1023662</v>
      </c>
      <c r="G76" s="161">
        <v>819851</v>
      </c>
      <c r="H76" s="161">
        <f>IF(F76=0, "   ---- ", IF(ABS(ROUND(100/F76*G76-100,1))&lt;999,ROUND(100/F76*G76-100,1),IF(ROUND(100/F76*G76-100,1)&gt;999,999,-999)))</f>
        <v>-19.899999999999999</v>
      </c>
      <c r="I76" s="161">
        <f>100/$AU76*G76</f>
        <v>17.721028201261056</v>
      </c>
      <c r="J76" s="161"/>
      <c r="K76" s="161"/>
      <c r="L76" s="161"/>
      <c r="M76" s="682"/>
      <c r="N76" s="161">
        <v>598729.15600000008</v>
      </c>
      <c r="O76" s="161">
        <v>753459.54099999997</v>
      </c>
      <c r="P76" s="161">
        <f>IF(N76=0, "   ---- ", IF(ABS(ROUND(100/N76*O76-100,1))&lt;999,ROUND(100/N76*O76-100,1),IF(ROUND(100/N76*O76-100,1)&gt;999,999,-999)))</f>
        <v>25.8</v>
      </c>
      <c r="Q76" s="667">
        <f>100/$AU76*O76</f>
        <v>16.285980958210956</v>
      </c>
      <c r="R76" s="161"/>
      <c r="S76" s="161"/>
      <c r="T76" s="161"/>
      <c r="U76" s="161"/>
      <c r="V76" s="161">
        <v>8529</v>
      </c>
      <c r="W76" s="161">
        <v>19028</v>
      </c>
      <c r="X76" s="161">
        <f>IF(V76=0, "   ---- ", IF(ABS(ROUND(100/V76*W76-100,1))&lt;999,ROUND(100/V76*W76-100,1),IF(ROUND(100/V76*W76-100,1)&gt;999,999,-999)))</f>
        <v>123.1</v>
      </c>
      <c r="Y76" s="682">
        <f>100/$AU76*W76</f>
        <v>0.41128903253590637</v>
      </c>
      <c r="Z76" s="161">
        <v>593248</v>
      </c>
      <c r="AA76" s="161">
        <v>1210230.1846</v>
      </c>
      <c r="AB76" s="161">
        <f>IF(Z76=0, "   ---- ", IF(ABS(ROUND(100/Z76*AA76-100,1))&lt;999,ROUND(100/Z76*AA76-100,1),IF(ROUND(100/Z76*AA76-100,1)&gt;999,999,-999)))</f>
        <v>104</v>
      </c>
      <c r="AC76" s="161">
        <f>100/$AU76*AA76</f>
        <v>26.159049914330744</v>
      </c>
      <c r="AD76" s="161">
        <v>9320</v>
      </c>
      <c r="AE76" s="161">
        <v>12404</v>
      </c>
      <c r="AF76" s="161">
        <f>IF(AD76=0, "   ---- ", IF(ABS(ROUND(100/AD76*AE76-100,1))&lt;999,ROUND(100/AD76*AE76-100,1),IF(ROUND(100/AD76*AE76-100,1)&gt;999,999,-999)))</f>
        <v>33.1</v>
      </c>
      <c r="AG76" s="161">
        <f>100/$AU76*AE76</f>
        <v>0.2681116859141992</v>
      </c>
      <c r="AH76" s="161"/>
      <c r="AI76" s="161"/>
      <c r="AJ76" s="161"/>
      <c r="AK76" s="682"/>
      <c r="AL76" s="161">
        <v>308519.38009999995</v>
      </c>
      <c r="AM76" s="161">
        <v>342591.97884</v>
      </c>
      <c r="AN76" s="161">
        <f>IF(AL76=0, "   ---- ", IF(ABS(ROUND(100/AL76*AM76-100,1))&lt;999,ROUND(100/AL76*AM76-100,1),IF(ROUND(100/AL76*AM76-100,1)&gt;999,999,-999)))</f>
        <v>11</v>
      </c>
      <c r="AO76" s="161">
        <f>100/$AU76*AM76</f>
        <v>7.4051042427824951</v>
      </c>
      <c r="AP76" s="161">
        <v>1367728.50813</v>
      </c>
      <c r="AQ76" s="161">
        <v>1011008.704</v>
      </c>
      <c r="AR76" s="161">
        <f>IF(AP76=0, "   ---- ", IF(ABS(ROUND(100/AP76*AQ76-100,1))&lt;999,ROUND(100/AP76*AQ76-100,1),IF(ROUND(100/AP76*AQ76-100,1)&gt;999,999,-999)))</f>
        <v>-26.1</v>
      </c>
      <c r="AS76" s="682">
        <f>100/$AU76*AQ76</f>
        <v>21.852890043805999</v>
      </c>
      <c r="AT76" s="164">
        <f>+B76+F76+J76+N76+R76+V76+Z76+AD76+AH76+AL76+AP76</f>
        <v>4356106.86723</v>
      </c>
      <c r="AU76" s="165">
        <f>+C76+G76+K76+O76+S76+W76+AA76+AE76+AI76+AM76+AQ76</f>
        <v>4626430.1974400003</v>
      </c>
      <c r="AV76" s="165">
        <f>IF(AT76=0, "    ---- ", IF(ABS(ROUND(100/AT76*AU76-100,1))&lt;999,ROUND(100/AT76*AU76-100,1),IF(ROUND(100/AT76*AU76-100,1)&gt;999,999,-999)))</f>
        <v>6.2</v>
      </c>
      <c r="AW76" s="165">
        <f>'Tabell 3a'!CL76+AT76</f>
        <v>45148257.91038999</v>
      </c>
      <c r="AX76" s="165">
        <f>'Tabell 3a'!CM76+AU76</f>
        <v>22916634.892099999</v>
      </c>
      <c r="AY76" s="165">
        <f>IF(AW76=0, "   ---- ", IF(ABS(ROUND(100/AW76*AX76-100,1))&lt;999,ROUND(100/AW76*AX76-100,1),IF(ROUND(100/AW76*AX76-100,1)&gt;999,999,-999)))</f>
        <v>-49.2</v>
      </c>
      <c r="BM76" s="281"/>
    </row>
    <row r="77" spans="1:65" s="263" customFormat="1" ht="20.100000000000001" customHeight="1">
      <c r="A77" s="398" t="s">
        <v>340</v>
      </c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5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5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54"/>
      <c r="AL77" s="134"/>
      <c r="AM77" s="134"/>
      <c r="AN77" s="134"/>
      <c r="AO77" s="134"/>
      <c r="AP77" s="134"/>
      <c r="AQ77" s="134"/>
      <c r="AR77" s="134"/>
      <c r="AS77" s="154"/>
      <c r="AT77" s="134"/>
      <c r="AU77" s="134"/>
      <c r="AV77" s="154"/>
      <c r="AW77" s="154"/>
      <c r="AX77" s="154"/>
      <c r="AY77" s="154"/>
      <c r="BM77" s="281"/>
    </row>
    <row r="78" spans="1:65" s="263" customFormat="1" ht="20.100000000000001" customHeight="1">
      <c r="A78" s="462" t="s">
        <v>23</v>
      </c>
      <c r="B78" s="433"/>
      <c r="C78" s="433"/>
      <c r="D78" s="433"/>
      <c r="E78" s="433"/>
      <c r="F78" s="433"/>
      <c r="G78" s="433"/>
      <c r="H78" s="433"/>
      <c r="I78" s="433"/>
      <c r="J78" s="433"/>
      <c r="K78" s="433"/>
      <c r="L78" s="433"/>
      <c r="M78" s="435"/>
      <c r="N78" s="433"/>
      <c r="O78" s="433"/>
      <c r="P78" s="433"/>
      <c r="Q78" s="433"/>
      <c r="R78" s="433"/>
      <c r="S78" s="433"/>
      <c r="T78" s="433"/>
      <c r="U78" s="433"/>
      <c r="V78" s="433"/>
      <c r="W78" s="433"/>
      <c r="X78" s="433"/>
      <c r="Y78" s="435"/>
      <c r="Z78" s="433"/>
      <c r="AA78" s="433"/>
      <c r="AB78" s="433"/>
      <c r="AC78" s="433"/>
      <c r="AD78" s="433"/>
      <c r="AE78" s="433"/>
      <c r="AF78" s="433"/>
      <c r="AG78" s="433"/>
      <c r="AH78" s="433"/>
      <c r="AI78" s="433"/>
      <c r="AJ78" s="433"/>
      <c r="AK78" s="435"/>
      <c r="AL78" s="433"/>
      <c r="AM78" s="433"/>
      <c r="AN78" s="433"/>
      <c r="AO78" s="433"/>
      <c r="AP78" s="433"/>
      <c r="AQ78" s="433"/>
      <c r="AR78" s="433"/>
      <c r="AS78" s="435"/>
      <c r="AT78" s="433"/>
      <c r="AU78" s="433"/>
      <c r="AV78" s="435"/>
      <c r="AW78" s="154">
        <f>'Tabell 3a'!CL78+AT78</f>
        <v>272798.40600000002</v>
      </c>
      <c r="AX78" s="154">
        <f>'Tabell 3a'!CM78+AU78</f>
        <v>304373.55</v>
      </c>
      <c r="AY78" s="154">
        <f>IF(AW78=0, "   ---- ", IF(ABS(ROUND(100/AW78*AX78-100,1))&lt;999,ROUND(100/AW78*AX78-100,1),IF(ROUND(100/AW78*AX78-100,1)&gt;999,999,-999)))</f>
        <v>11.6</v>
      </c>
      <c r="BM78" s="281"/>
    </row>
    <row r="79" spans="1:65" s="110" customFormat="1" ht="20.100000000000001" customHeight="1">
      <c r="A79" s="489" t="s">
        <v>42</v>
      </c>
      <c r="B79" s="428"/>
      <c r="C79" s="428"/>
      <c r="D79" s="428"/>
      <c r="E79" s="428"/>
      <c r="F79" s="428"/>
      <c r="G79" s="428"/>
      <c r="H79" s="428"/>
      <c r="I79" s="428"/>
      <c r="J79" s="428"/>
      <c r="K79" s="428"/>
      <c r="L79" s="428"/>
      <c r="M79" s="431"/>
      <c r="N79" s="428"/>
      <c r="O79" s="428"/>
      <c r="P79" s="428"/>
      <c r="Q79" s="428"/>
      <c r="R79" s="428"/>
      <c r="S79" s="428"/>
      <c r="T79" s="428"/>
      <c r="U79" s="428"/>
      <c r="V79" s="428"/>
      <c r="W79" s="428"/>
      <c r="X79" s="428"/>
      <c r="Y79" s="431"/>
      <c r="Z79" s="428"/>
      <c r="AA79" s="428"/>
      <c r="AB79" s="428"/>
      <c r="AC79" s="428"/>
      <c r="AD79" s="428"/>
      <c r="AE79" s="428"/>
      <c r="AF79" s="428"/>
      <c r="AG79" s="428"/>
      <c r="AH79" s="428"/>
      <c r="AI79" s="428"/>
      <c r="AJ79" s="428"/>
      <c r="AK79" s="431"/>
      <c r="AL79" s="428"/>
      <c r="AM79" s="428"/>
      <c r="AN79" s="428"/>
      <c r="AO79" s="428"/>
      <c r="AP79" s="428"/>
      <c r="AQ79" s="428"/>
      <c r="AR79" s="428"/>
      <c r="AS79" s="431"/>
      <c r="AT79" s="428"/>
      <c r="AU79" s="428"/>
      <c r="AV79" s="431"/>
      <c r="AW79" s="159">
        <f>'Tabell 3a'!CL79+AT79</f>
        <v>272012.63800000004</v>
      </c>
      <c r="AX79" s="159">
        <f>'Tabell 3a'!CM79+AU79</f>
        <v>140205.068</v>
      </c>
      <c r="AY79" s="159">
        <f>IF(AW79=0, "   ---- ", IF(ABS(ROUND(100/AW79*AX79-100,1))&lt;999,ROUND(100/AW79*AX79-100,1),IF(ROUND(100/AW79*AX79-100,1)&gt;999,999,-999)))</f>
        <v>-48.5</v>
      </c>
      <c r="BM79" s="235"/>
    </row>
    <row r="80" spans="1:65" s="110" customFormat="1" ht="20.100000000000001" customHeight="1">
      <c r="A80" s="490" t="s">
        <v>43</v>
      </c>
      <c r="B80" s="491"/>
      <c r="C80" s="491"/>
      <c r="D80" s="491"/>
      <c r="E80" s="491"/>
      <c r="F80" s="491"/>
      <c r="G80" s="491"/>
      <c r="H80" s="491"/>
      <c r="I80" s="491"/>
      <c r="J80" s="491"/>
      <c r="K80" s="491"/>
      <c r="L80" s="491"/>
      <c r="M80" s="492"/>
      <c r="N80" s="491"/>
      <c r="O80" s="491"/>
      <c r="P80" s="491"/>
      <c r="Q80" s="491"/>
      <c r="R80" s="491"/>
      <c r="S80" s="491"/>
      <c r="T80" s="491"/>
      <c r="U80" s="491"/>
      <c r="V80" s="491"/>
      <c r="W80" s="491"/>
      <c r="X80" s="491"/>
      <c r="Y80" s="492"/>
      <c r="Z80" s="491"/>
      <c r="AA80" s="491"/>
      <c r="AB80" s="491"/>
      <c r="AC80" s="491"/>
      <c r="AD80" s="491"/>
      <c r="AE80" s="491"/>
      <c r="AF80" s="491"/>
      <c r="AG80" s="491"/>
      <c r="AH80" s="491"/>
      <c r="AI80" s="491"/>
      <c r="AJ80" s="491"/>
      <c r="AK80" s="492"/>
      <c r="AL80" s="491"/>
      <c r="AM80" s="491"/>
      <c r="AN80" s="491"/>
      <c r="AO80" s="491"/>
      <c r="AP80" s="491"/>
      <c r="AQ80" s="491"/>
      <c r="AR80" s="491"/>
      <c r="AS80" s="492"/>
      <c r="AT80" s="491"/>
      <c r="AU80" s="491"/>
      <c r="AV80" s="492"/>
      <c r="AW80" s="180">
        <f>'Tabell 3a'!CL80+AT80</f>
        <v>785.76800000000003</v>
      </c>
      <c r="AX80" s="180">
        <f>'Tabell 3a'!CM80+AU80</f>
        <v>164168.48199999999</v>
      </c>
      <c r="AY80" s="180">
        <f>IF(AW80=0, "   ---- ", IF(ABS(ROUND(100/AW80*AX80-100,1))&lt;999,ROUND(100/AW80*AX80-100,1),IF(ROUND(100/AW80*AX80-100,1)&gt;999,999,-999)))</f>
        <v>999</v>
      </c>
      <c r="BM80" s="235"/>
    </row>
    <row r="81" spans="1:51" s="27" customFormat="1" ht="20.100000000000001" customHeight="1">
      <c r="A81" s="465" t="s">
        <v>39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465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AA81" s="13"/>
      <c r="AB81" s="138"/>
      <c r="AC81" s="138"/>
      <c r="AE81" s="138"/>
      <c r="AF81" s="138"/>
      <c r="AG81" s="138"/>
      <c r="AH81" s="138"/>
      <c r="AI81" s="138"/>
      <c r="AJ81" s="138"/>
      <c r="AK81" s="138"/>
      <c r="AL81" s="465"/>
      <c r="AM81" s="138"/>
      <c r="AN81" s="138"/>
      <c r="AO81" s="138"/>
      <c r="AQ81" s="138"/>
      <c r="AR81" s="138"/>
      <c r="AS81" s="138"/>
      <c r="AT81" s="465"/>
      <c r="AU81" s="138"/>
      <c r="AV81" s="138"/>
      <c r="AX81" s="138"/>
      <c r="AY81" s="138"/>
    </row>
    <row r="82" spans="1:51" s="27" customFormat="1" ht="18.75">
      <c r="Z82" s="42"/>
      <c r="AA82" s="42"/>
      <c r="AD82" s="42"/>
      <c r="AE82" s="42"/>
      <c r="AL82" s="42"/>
      <c r="AM82" s="42"/>
      <c r="AP82" s="42"/>
      <c r="AQ82" s="42"/>
    </row>
    <row r="83" spans="1:51" s="15" customFormat="1" ht="18.75" customHeight="1">
      <c r="B83" s="468"/>
      <c r="C83" s="468"/>
      <c r="Z83" s="468"/>
      <c r="AA83" s="468"/>
      <c r="AD83" s="468"/>
      <c r="AE83" s="468"/>
      <c r="AL83" s="468"/>
      <c r="AM83" s="468"/>
      <c r="AP83" s="468"/>
      <c r="AQ83" s="468"/>
      <c r="AT83" s="468"/>
      <c r="AU83" s="468"/>
      <c r="AW83" s="468"/>
      <c r="AX83" s="468"/>
    </row>
    <row r="84" spans="1:51" s="455" customFormat="1" ht="18.75">
      <c r="A84" s="444"/>
      <c r="B84" s="556"/>
      <c r="C84" s="556"/>
      <c r="D84" s="444"/>
      <c r="E84" s="444"/>
      <c r="F84" s="556"/>
      <c r="G84" s="556"/>
      <c r="H84" s="444"/>
      <c r="I84" s="444"/>
      <c r="J84" s="556"/>
      <c r="K84" s="556"/>
      <c r="L84" s="444"/>
      <c r="M84" s="444"/>
      <c r="N84" s="556"/>
      <c r="O84" s="556"/>
      <c r="P84" s="444"/>
      <c r="Q84" s="444"/>
      <c r="R84" s="556"/>
      <c r="S84" s="556"/>
      <c r="T84" s="444"/>
      <c r="U84" s="444"/>
      <c r="V84" s="556"/>
      <c r="W84" s="556"/>
      <c r="X84" s="444"/>
      <c r="Y84" s="444"/>
      <c r="Z84" s="556"/>
      <c r="AA84" s="556"/>
      <c r="AB84" s="444"/>
      <c r="AC84" s="444"/>
      <c r="AD84" s="556"/>
      <c r="AE84" s="556"/>
      <c r="AF84" s="444"/>
      <c r="AG84" s="444"/>
      <c r="AH84" s="556"/>
      <c r="AI84" s="556"/>
      <c r="AJ84" s="444"/>
      <c r="AK84" s="444"/>
      <c r="AL84" s="556"/>
      <c r="AM84" s="556"/>
      <c r="AN84" s="444"/>
      <c r="AO84" s="444"/>
      <c r="AP84" s="556"/>
      <c r="AQ84" s="556"/>
      <c r="AR84" s="444"/>
      <c r="AS84" s="444"/>
      <c r="AT84" s="556"/>
      <c r="AU84" s="556"/>
      <c r="AV84" s="444"/>
      <c r="AW84" s="556"/>
      <c r="AX84" s="556"/>
      <c r="AY84" s="444"/>
    </row>
    <row r="85" spans="1:51" s="455" customFormat="1" ht="18.75">
      <c r="B85" s="554"/>
      <c r="C85" s="554"/>
      <c r="F85" s="554"/>
      <c r="G85" s="554"/>
      <c r="J85" s="554"/>
      <c r="K85" s="554"/>
      <c r="N85" s="554"/>
      <c r="O85" s="554"/>
      <c r="R85" s="554"/>
      <c r="S85" s="554"/>
      <c r="V85" s="554"/>
      <c r="W85" s="554"/>
      <c r="Z85" s="554"/>
      <c r="AA85" s="554"/>
      <c r="AD85" s="554"/>
      <c r="AE85" s="554"/>
      <c r="AH85" s="554"/>
      <c r="AI85" s="554"/>
      <c r="AL85" s="554"/>
      <c r="AM85" s="554"/>
      <c r="AP85" s="554"/>
      <c r="AQ85" s="554"/>
      <c r="AT85" s="554"/>
      <c r="AU85" s="554"/>
      <c r="AW85" s="554"/>
      <c r="AX85" s="554"/>
    </row>
    <row r="86" spans="1:51" s="455" customFormat="1" ht="18.75" customHeight="1">
      <c r="B86" s="554"/>
      <c r="C86" s="554"/>
      <c r="F86" s="554"/>
      <c r="G86" s="554"/>
      <c r="J86" s="554"/>
      <c r="K86" s="554"/>
      <c r="N86" s="554"/>
      <c r="O86" s="554"/>
      <c r="R86" s="554"/>
      <c r="S86" s="554"/>
      <c r="V86" s="554"/>
      <c r="W86" s="554"/>
      <c r="Z86" s="554"/>
      <c r="AA86" s="554"/>
      <c r="AD86" s="554"/>
      <c r="AE86" s="554"/>
      <c r="AH86" s="554"/>
      <c r="AI86" s="554"/>
      <c r="AL86" s="554"/>
      <c r="AM86" s="554"/>
      <c r="AP86" s="554"/>
      <c r="AQ86" s="554"/>
      <c r="AT86" s="554"/>
      <c r="AU86" s="554"/>
      <c r="AW86" s="554"/>
      <c r="AX86" s="554"/>
    </row>
    <row r="87" spans="1:51" s="455" customFormat="1" ht="18.75" customHeight="1">
      <c r="B87" s="554"/>
      <c r="C87" s="554"/>
      <c r="F87" s="554"/>
      <c r="G87" s="554"/>
      <c r="J87" s="554"/>
      <c r="K87" s="554"/>
      <c r="N87" s="554"/>
      <c r="O87" s="554"/>
      <c r="R87" s="554"/>
      <c r="S87" s="554"/>
      <c r="V87" s="554"/>
      <c r="W87" s="554"/>
      <c r="Z87" s="554"/>
      <c r="AA87" s="554"/>
      <c r="AD87" s="554"/>
      <c r="AE87" s="554"/>
      <c r="AH87" s="554"/>
      <c r="AI87" s="554"/>
      <c r="AL87" s="554"/>
      <c r="AM87" s="554"/>
      <c r="AP87" s="554"/>
      <c r="AQ87" s="554"/>
      <c r="AT87" s="554"/>
      <c r="AU87" s="554"/>
      <c r="AW87" s="554"/>
      <c r="AX87" s="554"/>
    </row>
    <row r="88" spans="1:51" s="455" customFormat="1" ht="18.75" customHeight="1">
      <c r="B88" s="554"/>
      <c r="C88" s="554"/>
      <c r="F88" s="554"/>
      <c r="G88" s="554"/>
      <c r="J88" s="554"/>
      <c r="K88" s="554"/>
      <c r="N88" s="554"/>
      <c r="O88" s="554"/>
      <c r="R88" s="554"/>
      <c r="S88" s="554"/>
      <c r="V88" s="554"/>
      <c r="W88" s="554"/>
      <c r="Z88" s="554"/>
      <c r="AA88" s="554"/>
      <c r="AD88" s="554"/>
      <c r="AE88" s="554"/>
      <c r="AH88" s="554"/>
      <c r="AI88" s="554"/>
      <c r="AL88" s="554"/>
      <c r="AM88" s="554"/>
      <c r="AP88" s="554"/>
      <c r="AQ88" s="554"/>
      <c r="AT88" s="554"/>
      <c r="AU88" s="554"/>
      <c r="AW88" s="554"/>
      <c r="AX88" s="554"/>
    </row>
    <row r="89" spans="1:51" s="455" customFormat="1" ht="18.75" customHeight="1">
      <c r="B89" s="554"/>
      <c r="C89" s="554"/>
      <c r="F89" s="554"/>
      <c r="G89" s="554"/>
      <c r="J89" s="554"/>
      <c r="K89" s="554"/>
      <c r="N89" s="554"/>
      <c r="O89" s="554"/>
      <c r="R89" s="554"/>
      <c r="S89" s="554"/>
      <c r="V89" s="554"/>
      <c r="W89" s="554"/>
      <c r="Z89" s="554"/>
      <c r="AA89" s="554"/>
      <c r="AD89" s="554"/>
      <c r="AE89" s="554"/>
      <c r="AH89" s="554"/>
      <c r="AI89" s="554"/>
      <c r="AL89" s="554"/>
      <c r="AM89" s="554"/>
      <c r="AP89" s="554"/>
      <c r="AQ89" s="554"/>
      <c r="AT89" s="554"/>
      <c r="AU89" s="554"/>
      <c r="AW89" s="554"/>
      <c r="AX89" s="554"/>
    </row>
    <row r="90" spans="1:51" s="455" customFormat="1" ht="18.75">
      <c r="B90" s="554"/>
      <c r="C90" s="554"/>
      <c r="F90" s="554"/>
      <c r="G90" s="554"/>
      <c r="J90" s="554"/>
      <c r="K90" s="554"/>
      <c r="N90" s="554"/>
      <c r="O90" s="554"/>
      <c r="R90" s="554"/>
      <c r="S90" s="554"/>
      <c r="V90" s="554"/>
      <c r="W90" s="554"/>
      <c r="Z90" s="554"/>
      <c r="AA90" s="554"/>
      <c r="AD90" s="554"/>
      <c r="AE90" s="554"/>
      <c r="AH90" s="554"/>
      <c r="AI90" s="554"/>
      <c r="AL90" s="554"/>
      <c r="AM90" s="554"/>
      <c r="AP90" s="554"/>
      <c r="AQ90" s="554"/>
      <c r="AT90" s="554"/>
      <c r="AU90" s="554"/>
      <c r="AW90" s="554"/>
      <c r="AX90" s="554"/>
    </row>
    <row r="91" spans="1:51" s="455" customFormat="1" ht="18.75">
      <c r="B91" s="554"/>
      <c r="C91" s="554"/>
      <c r="F91" s="554"/>
      <c r="G91" s="554"/>
      <c r="J91" s="554"/>
      <c r="K91" s="554"/>
      <c r="N91" s="554"/>
      <c r="O91" s="554"/>
      <c r="R91" s="554"/>
      <c r="S91" s="554"/>
      <c r="V91" s="554"/>
      <c r="W91" s="554"/>
      <c r="Z91" s="554"/>
      <c r="AA91" s="554"/>
      <c r="AD91" s="554"/>
      <c r="AE91" s="554"/>
      <c r="AH91" s="554"/>
      <c r="AI91" s="554"/>
      <c r="AL91" s="554"/>
      <c r="AM91" s="554"/>
      <c r="AP91" s="554"/>
      <c r="AQ91" s="554"/>
      <c r="AT91" s="554"/>
      <c r="AU91" s="554"/>
      <c r="AW91" s="554"/>
      <c r="AX91" s="554"/>
    </row>
    <row r="92" spans="1:51" s="455" customFormat="1" ht="18.75">
      <c r="B92" s="554"/>
      <c r="C92" s="554"/>
      <c r="F92" s="554"/>
      <c r="G92" s="554"/>
      <c r="J92" s="554"/>
      <c r="K92" s="554"/>
      <c r="N92" s="554"/>
      <c r="O92" s="554"/>
      <c r="R92" s="554"/>
      <c r="S92" s="554"/>
      <c r="V92" s="554"/>
      <c r="W92" s="554"/>
      <c r="Z92" s="554"/>
      <c r="AA92" s="554"/>
      <c r="AD92" s="554"/>
      <c r="AE92" s="554"/>
      <c r="AH92" s="554"/>
      <c r="AI92" s="554"/>
      <c r="AL92" s="554"/>
      <c r="AM92" s="554"/>
      <c r="AP92" s="554"/>
      <c r="AQ92" s="554"/>
      <c r="AT92" s="554"/>
      <c r="AU92" s="554"/>
      <c r="AW92" s="554"/>
      <c r="AX92" s="554"/>
    </row>
    <row r="93" spans="1:51" s="455" customFormat="1" ht="18.75">
      <c r="B93" s="554"/>
      <c r="C93" s="554"/>
      <c r="F93" s="554"/>
      <c r="G93" s="554"/>
      <c r="J93" s="554"/>
      <c r="K93" s="554"/>
      <c r="N93" s="554"/>
      <c r="O93" s="554"/>
      <c r="R93" s="554"/>
      <c r="S93" s="554"/>
      <c r="V93" s="554"/>
      <c r="W93" s="554"/>
      <c r="Z93" s="554"/>
      <c r="AA93" s="554"/>
      <c r="AD93" s="554"/>
      <c r="AE93" s="554"/>
      <c r="AH93" s="554"/>
      <c r="AI93" s="554"/>
      <c r="AL93" s="554"/>
      <c r="AM93" s="554"/>
      <c r="AP93" s="554"/>
      <c r="AQ93" s="554"/>
      <c r="AT93" s="554"/>
      <c r="AU93" s="554"/>
      <c r="AW93" s="554"/>
      <c r="AX93" s="554"/>
    </row>
    <row r="94" spans="1:51" s="455" customFormat="1" ht="18.75">
      <c r="B94" s="554"/>
      <c r="C94" s="554"/>
      <c r="F94" s="554"/>
      <c r="G94" s="554"/>
      <c r="J94" s="554"/>
      <c r="K94" s="554"/>
      <c r="N94" s="554"/>
      <c r="O94" s="554"/>
      <c r="R94" s="554"/>
      <c r="S94" s="554"/>
      <c r="V94" s="554"/>
      <c r="W94" s="554"/>
      <c r="Z94" s="554"/>
      <c r="AA94" s="554"/>
      <c r="AD94" s="554"/>
      <c r="AE94" s="554"/>
      <c r="AH94" s="554"/>
      <c r="AI94" s="554"/>
      <c r="AL94" s="554"/>
      <c r="AM94" s="554"/>
      <c r="AP94" s="554"/>
      <c r="AQ94" s="554"/>
      <c r="AT94" s="554"/>
      <c r="AU94" s="554"/>
      <c r="AW94" s="554"/>
      <c r="AX94" s="554"/>
    </row>
    <row r="95" spans="1:51" s="455" customFormat="1" ht="18.75">
      <c r="B95" s="554"/>
      <c r="C95" s="554"/>
      <c r="D95" s="371"/>
      <c r="E95" s="371"/>
      <c r="F95" s="554"/>
      <c r="G95" s="554"/>
      <c r="H95" s="371"/>
      <c r="I95" s="371"/>
      <c r="J95" s="554"/>
      <c r="K95" s="554"/>
      <c r="L95" s="371"/>
      <c r="M95" s="371"/>
      <c r="N95" s="554"/>
      <c r="O95" s="554"/>
      <c r="P95" s="371"/>
      <c r="Q95" s="371"/>
      <c r="R95" s="554"/>
      <c r="S95" s="554"/>
      <c r="T95" s="371"/>
      <c r="U95" s="371"/>
      <c r="V95" s="554"/>
      <c r="W95" s="554"/>
      <c r="X95" s="371"/>
      <c r="Y95" s="371"/>
      <c r="Z95" s="554"/>
      <c r="AA95" s="554"/>
      <c r="AB95" s="371"/>
      <c r="AC95" s="371"/>
      <c r="AD95" s="554"/>
      <c r="AE95" s="554"/>
      <c r="AF95" s="371"/>
      <c r="AG95" s="371"/>
      <c r="AH95" s="554"/>
      <c r="AI95" s="554"/>
      <c r="AJ95" s="371"/>
      <c r="AK95" s="371"/>
      <c r="AL95" s="554"/>
      <c r="AM95" s="554"/>
      <c r="AN95" s="371"/>
      <c r="AO95" s="371"/>
      <c r="AP95" s="554"/>
      <c r="AQ95" s="554"/>
      <c r="AR95" s="371"/>
      <c r="AS95" s="371"/>
      <c r="AT95" s="554"/>
      <c r="AU95" s="554"/>
      <c r="AV95" s="371"/>
      <c r="AW95" s="554"/>
      <c r="AX95" s="554"/>
      <c r="AY95" s="371"/>
    </row>
    <row r="96" spans="1:51" s="455" customFormat="1" ht="18.75">
      <c r="B96" s="554"/>
      <c r="C96" s="554"/>
      <c r="F96" s="554"/>
      <c r="G96" s="554"/>
      <c r="J96" s="554"/>
      <c r="K96" s="554"/>
      <c r="N96" s="554"/>
      <c r="O96" s="554"/>
      <c r="R96" s="554"/>
      <c r="S96" s="554"/>
      <c r="V96" s="554"/>
      <c r="W96" s="554"/>
      <c r="Z96" s="554"/>
      <c r="AA96" s="554"/>
      <c r="AD96" s="554"/>
      <c r="AE96" s="554"/>
      <c r="AH96" s="554"/>
      <c r="AI96" s="554"/>
      <c r="AL96" s="554"/>
      <c r="AM96" s="554"/>
      <c r="AP96" s="554"/>
      <c r="AQ96" s="554"/>
      <c r="AT96" s="554"/>
      <c r="AU96" s="554"/>
      <c r="AW96" s="554"/>
      <c r="AX96" s="554"/>
    </row>
    <row r="97" spans="1:112" s="455" customFormat="1" ht="18.75">
      <c r="B97" s="554"/>
      <c r="C97" s="554"/>
      <c r="F97" s="554"/>
      <c r="G97" s="554"/>
      <c r="J97" s="554"/>
      <c r="K97" s="554"/>
      <c r="N97" s="554"/>
      <c r="O97" s="554"/>
      <c r="R97" s="554"/>
      <c r="S97" s="554"/>
      <c r="V97" s="554"/>
      <c r="W97" s="554"/>
      <c r="Z97" s="554"/>
      <c r="AA97" s="554"/>
      <c r="AD97" s="554"/>
      <c r="AE97" s="554"/>
      <c r="AH97" s="554"/>
      <c r="AI97" s="554"/>
      <c r="AL97" s="554"/>
      <c r="AM97" s="554"/>
      <c r="AP97" s="554"/>
      <c r="AQ97" s="554"/>
      <c r="AT97" s="554"/>
      <c r="AU97" s="554"/>
      <c r="AW97" s="554"/>
      <c r="AX97" s="554"/>
    </row>
    <row r="98" spans="1:112" s="455" customFormat="1" ht="18.75">
      <c r="B98" s="554"/>
      <c r="C98" s="554"/>
      <c r="F98" s="554"/>
      <c r="G98" s="554"/>
      <c r="J98" s="554"/>
      <c r="K98" s="554"/>
      <c r="N98" s="554"/>
      <c r="O98" s="554"/>
      <c r="R98" s="554"/>
      <c r="S98" s="554"/>
      <c r="V98" s="554"/>
      <c r="W98" s="554"/>
      <c r="Z98" s="554"/>
      <c r="AA98" s="554"/>
      <c r="AD98" s="554"/>
      <c r="AE98" s="554"/>
      <c r="AH98" s="554"/>
      <c r="AI98" s="554"/>
      <c r="AL98" s="554"/>
      <c r="AM98" s="554"/>
      <c r="AP98" s="554"/>
      <c r="AQ98" s="554"/>
      <c r="AT98" s="554"/>
      <c r="AU98" s="554"/>
      <c r="AW98" s="554"/>
      <c r="AX98" s="554"/>
    </row>
    <row r="99" spans="1:112" s="455" customFormat="1" ht="18.75">
      <c r="B99" s="554"/>
      <c r="C99" s="554"/>
      <c r="F99" s="554"/>
      <c r="G99" s="554"/>
      <c r="J99" s="554"/>
      <c r="K99" s="554"/>
      <c r="N99" s="554"/>
      <c r="O99" s="554"/>
      <c r="R99" s="554"/>
      <c r="S99" s="554"/>
      <c r="V99" s="554"/>
      <c r="W99" s="554"/>
      <c r="Z99" s="554"/>
      <c r="AA99" s="554"/>
      <c r="AD99" s="554"/>
      <c r="AE99" s="554"/>
      <c r="AH99" s="554"/>
      <c r="AI99" s="554"/>
      <c r="AL99" s="554"/>
      <c r="AM99" s="554"/>
      <c r="AP99" s="554"/>
      <c r="AQ99" s="554"/>
      <c r="AT99" s="554"/>
      <c r="AU99" s="554"/>
      <c r="AW99" s="554"/>
      <c r="AX99" s="554"/>
    </row>
    <row r="100" spans="1:112" s="15" customFormat="1" ht="18.75">
      <c r="B100" s="554"/>
      <c r="C100" s="554"/>
      <c r="F100" s="554"/>
      <c r="G100" s="554"/>
      <c r="J100" s="554"/>
      <c r="K100" s="554"/>
      <c r="N100" s="554"/>
      <c r="O100" s="554"/>
      <c r="R100" s="554"/>
      <c r="S100" s="554"/>
      <c r="V100" s="554"/>
      <c r="W100" s="554"/>
      <c r="Z100" s="554"/>
      <c r="AA100" s="554"/>
      <c r="AD100" s="554"/>
      <c r="AE100" s="554"/>
      <c r="AH100" s="554"/>
      <c r="AI100" s="554"/>
      <c r="AL100" s="554"/>
      <c r="AM100" s="554"/>
      <c r="AP100" s="554"/>
      <c r="AQ100" s="554"/>
      <c r="AT100" s="554"/>
      <c r="AU100" s="554"/>
      <c r="AW100" s="554"/>
      <c r="AX100" s="554"/>
    </row>
    <row r="101" spans="1:112" s="15" customFormat="1" ht="18.75">
      <c r="B101" s="554"/>
      <c r="C101" s="554"/>
      <c r="F101" s="554"/>
      <c r="G101" s="554"/>
      <c r="J101" s="554"/>
      <c r="K101" s="554"/>
      <c r="N101" s="554"/>
      <c r="O101" s="554"/>
      <c r="R101" s="554"/>
      <c r="S101" s="554"/>
      <c r="V101" s="554"/>
      <c r="W101" s="554"/>
      <c r="Z101" s="554"/>
      <c r="AA101" s="554"/>
      <c r="AD101" s="554"/>
      <c r="AE101" s="554"/>
      <c r="AH101" s="554"/>
      <c r="AI101" s="554"/>
      <c r="AL101" s="554"/>
      <c r="AM101" s="554"/>
      <c r="AP101" s="554"/>
      <c r="AQ101" s="554"/>
      <c r="AT101" s="554"/>
      <c r="AU101" s="554"/>
      <c r="AW101" s="554"/>
      <c r="AX101" s="554"/>
    </row>
    <row r="102" spans="1:112" s="63" customFormat="1" ht="18.75">
      <c r="B102" s="555"/>
      <c r="C102" s="555"/>
      <c r="F102" s="555"/>
      <c r="G102" s="555"/>
      <c r="J102" s="555"/>
      <c r="K102" s="555"/>
      <c r="N102" s="555"/>
      <c r="O102" s="555"/>
      <c r="R102" s="555"/>
      <c r="S102" s="555"/>
      <c r="V102" s="555"/>
      <c r="W102" s="555"/>
      <c r="Z102" s="555"/>
      <c r="AA102" s="555"/>
      <c r="AD102" s="555"/>
      <c r="AE102" s="555"/>
      <c r="AH102" s="555"/>
      <c r="AI102" s="555"/>
      <c r="AL102" s="555"/>
      <c r="AM102" s="555"/>
      <c r="AP102" s="555"/>
      <c r="AQ102" s="555"/>
      <c r="AT102" s="555"/>
      <c r="AU102" s="555"/>
      <c r="AW102" s="555"/>
      <c r="AX102" s="555"/>
    </row>
    <row r="103" spans="1:112" s="15" customFormat="1" ht="18.75">
      <c r="B103" s="468"/>
      <c r="C103" s="468"/>
      <c r="N103" s="468"/>
      <c r="O103" s="468"/>
      <c r="Z103" s="468"/>
      <c r="AA103" s="468"/>
      <c r="AD103" s="468"/>
      <c r="AE103" s="468"/>
      <c r="AL103" s="468"/>
      <c r="AM103" s="468"/>
      <c r="AP103" s="468"/>
      <c r="AQ103" s="468"/>
      <c r="AT103" s="468"/>
      <c r="AU103" s="468"/>
      <c r="AW103" s="468"/>
      <c r="AX103" s="468"/>
    </row>
    <row r="104" spans="1:112" s="15" customFormat="1" ht="18.75">
      <c r="B104" s="468"/>
      <c r="C104" s="468"/>
      <c r="N104" s="468"/>
      <c r="O104" s="468"/>
      <c r="Z104" s="468"/>
      <c r="AA104" s="468"/>
      <c r="AD104" s="468"/>
      <c r="AE104" s="468"/>
      <c r="AL104" s="468"/>
      <c r="AM104" s="468"/>
      <c r="AP104" s="468"/>
      <c r="AQ104" s="468"/>
      <c r="AT104" s="468"/>
      <c r="AU104" s="468"/>
      <c r="AW104" s="468"/>
      <c r="AX104" s="468"/>
    </row>
    <row r="105" spans="1:112" s="27" customFormat="1" ht="18.75">
      <c r="B105" s="468"/>
      <c r="C105" s="468"/>
      <c r="N105" s="468"/>
      <c r="O105" s="468"/>
      <c r="Z105" s="468"/>
      <c r="AA105" s="468"/>
      <c r="AD105" s="468"/>
      <c r="AE105" s="468"/>
      <c r="AL105" s="468"/>
      <c r="AM105" s="468"/>
      <c r="AP105" s="468"/>
      <c r="AQ105" s="468"/>
      <c r="AT105" s="468"/>
      <c r="AU105" s="468"/>
      <c r="AW105" s="468"/>
      <c r="AX105" s="468"/>
    </row>
    <row r="106" spans="1:112" s="27" customFormat="1" ht="18.75">
      <c r="B106" s="466"/>
      <c r="C106" s="466"/>
      <c r="N106" s="466"/>
      <c r="O106" s="466"/>
      <c r="Z106" s="466"/>
      <c r="AA106" s="466"/>
      <c r="AD106" s="466"/>
      <c r="AE106" s="466"/>
      <c r="AL106" s="466"/>
      <c r="AM106" s="466"/>
      <c r="AP106" s="466"/>
      <c r="AQ106" s="466"/>
      <c r="AT106" s="466"/>
      <c r="AU106" s="466"/>
      <c r="AW106" s="466"/>
      <c r="AX106" s="466"/>
    </row>
    <row r="107" spans="1:112" s="27" customFormat="1" ht="18.75">
      <c r="B107" s="466"/>
      <c r="C107" s="466"/>
      <c r="N107" s="466"/>
      <c r="O107" s="466"/>
      <c r="Z107" s="466"/>
      <c r="AA107" s="466"/>
      <c r="AD107" s="466"/>
      <c r="AE107" s="466"/>
      <c r="AL107" s="466"/>
      <c r="AM107" s="466"/>
      <c r="AP107" s="466"/>
      <c r="AQ107" s="466"/>
      <c r="AT107" s="466"/>
      <c r="AU107" s="466"/>
      <c r="AW107" s="466"/>
      <c r="AX107" s="466"/>
    </row>
    <row r="108" spans="1:112" s="27" customFormat="1" ht="18.75">
      <c r="A108" s="15"/>
      <c r="B108" s="466"/>
      <c r="C108" s="466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466"/>
      <c r="O108" s="466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466"/>
      <c r="AA108" s="466"/>
      <c r="AB108" s="15"/>
      <c r="AC108" s="15"/>
      <c r="AD108" s="466"/>
      <c r="AE108" s="466"/>
      <c r="AF108" s="15"/>
      <c r="AG108" s="15"/>
      <c r="AH108" s="15"/>
      <c r="AI108" s="15"/>
      <c r="AJ108" s="15"/>
      <c r="AK108" s="15"/>
      <c r="AL108" s="466"/>
      <c r="AM108" s="466"/>
      <c r="AN108" s="15"/>
      <c r="AO108" s="15"/>
      <c r="AP108" s="466"/>
      <c r="AQ108" s="466"/>
      <c r="AR108" s="15"/>
      <c r="AS108" s="15"/>
      <c r="AT108" s="466"/>
      <c r="AU108" s="466"/>
      <c r="AV108" s="15"/>
      <c r="AW108" s="466"/>
      <c r="AX108" s="466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</row>
    <row r="109" spans="1:112" s="15" customFormat="1" ht="18.75"/>
    <row r="110" spans="1:112" s="27" customFormat="1" ht="18.75"/>
    <row r="111" spans="1:112" s="27" customFormat="1" ht="18.75"/>
    <row r="112" spans="1:112" s="27" customFormat="1" ht="18.75"/>
    <row r="113" s="27" customFormat="1" ht="18.75"/>
    <row r="114" s="27" customFormat="1" ht="18.75"/>
    <row r="115" s="27" customFormat="1" ht="18.75"/>
    <row r="116" s="27" customFormat="1" ht="18.75"/>
    <row r="117" s="27" customFormat="1" ht="18.75"/>
    <row r="118" s="27" customFormat="1" ht="18.75"/>
    <row r="119" s="27" customFormat="1" ht="18.75"/>
    <row r="120" s="27" customFormat="1" ht="18.75"/>
    <row r="121" s="27" customFormat="1" ht="18.75"/>
    <row r="122" s="27" customFormat="1" ht="18.75"/>
    <row r="123" s="27" customFormat="1" ht="18.75"/>
    <row r="124" s="27" customFormat="1" ht="18.75"/>
    <row r="125" s="27" customFormat="1" ht="18.75"/>
    <row r="126" s="27" customFormat="1" ht="18.75"/>
    <row r="127" s="27" customFormat="1" ht="18.75"/>
    <row r="128" s="27" customFormat="1" ht="18.75"/>
    <row r="129" s="27" customFormat="1" ht="18.75"/>
    <row r="130" s="27" customFormat="1" ht="18.75"/>
    <row r="131" s="27" customFormat="1" ht="18.75"/>
  </sheetData>
  <mergeCells count="25">
    <mergeCell ref="Z6:AB6"/>
    <mergeCell ref="Z7:AC7"/>
    <mergeCell ref="R7:U7"/>
    <mergeCell ref="F6:I6"/>
    <mergeCell ref="AT7:AV7"/>
    <mergeCell ref="V6:Y6"/>
    <mergeCell ref="V7:Y7"/>
    <mergeCell ref="AW7:AY7"/>
    <mergeCell ref="AT6:AV6"/>
    <mergeCell ref="AW6:AY6"/>
    <mergeCell ref="AD7:AG7"/>
    <mergeCell ref="AL7:AO7"/>
    <mergeCell ref="AP7:AS7"/>
    <mergeCell ref="AD6:AG6"/>
    <mergeCell ref="AL6:AO6"/>
    <mergeCell ref="AH6:AK6"/>
    <mergeCell ref="AP6:AS6"/>
    <mergeCell ref="AH7:AK7"/>
    <mergeCell ref="B6:E6"/>
    <mergeCell ref="B7:E7"/>
    <mergeCell ref="N6:Q6"/>
    <mergeCell ref="N7:Q7"/>
    <mergeCell ref="J6:M6"/>
    <mergeCell ref="J7:M7"/>
    <mergeCell ref="F7:I7"/>
  </mergeCells>
  <phoneticPr fontId="0" type="noConversion"/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0" fitToWidth="5" orientation="portrait" r:id="rId1"/>
  <headerFooter alignWithMargins="0"/>
  <colBreaks count="4" manualBreakCount="4">
    <brk id="13" min="1" max="80" man="1"/>
    <brk id="25" min="1" max="80" man="1"/>
    <brk id="37" min="1" max="80" man="1"/>
    <brk id="45" min="1" max="7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T69"/>
  <sheetViews>
    <sheetView showGridLines="0" zoomScale="60" zoomScaleNormal="60" workbookViewId="0">
      <pane xSplit="1" ySplit="8" topLeftCell="B9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ColWidth="11.42578125" defaultRowHeight="12.75"/>
  <cols>
    <col min="1" max="1" width="90" customWidth="1"/>
    <col min="2" max="46" width="11.7109375" customWidth="1"/>
  </cols>
  <sheetData>
    <row r="1" spans="1:46" ht="20.25">
      <c r="A1" s="66" t="s">
        <v>126</v>
      </c>
      <c r="B1" s="549" t="s">
        <v>445</v>
      </c>
      <c r="C1" s="1"/>
      <c r="D1" s="1"/>
      <c r="E1" s="1"/>
      <c r="F1" s="1"/>
      <c r="G1" s="1"/>
      <c r="H1" s="1"/>
      <c r="I1" s="1"/>
      <c r="J1" s="1"/>
    </row>
    <row r="2" spans="1:46" ht="20.25">
      <c r="A2" s="66" t="s">
        <v>87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</row>
    <row r="3" spans="1:46" ht="18.75">
      <c r="A3" s="208" t="s">
        <v>88</v>
      </c>
      <c r="B3" s="209"/>
      <c r="C3" s="209"/>
      <c r="D3" s="209"/>
      <c r="E3" s="209"/>
      <c r="F3" s="209"/>
      <c r="G3" s="209"/>
      <c r="H3" s="209"/>
      <c r="I3" s="209"/>
      <c r="J3" s="209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7"/>
      <c r="AS3" s="138"/>
      <c r="AT3" s="138"/>
    </row>
    <row r="4" spans="1:46" ht="18.75" customHeight="1">
      <c r="A4" s="202" t="s">
        <v>301</v>
      </c>
      <c r="B4" s="118"/>
      <c r="C4" s="118"/>
      <c r="D4" s="119"/>
      <c r="E4" s="120"/>
      <c r="F4" s="118"/>
      <c r="G4" s="119"/>
      <c r="H4" s="120"/>
      <c r="I4" s="118"/>
      <c r="J4" s="119"/>
      <c r="K4" s="92"/>
      <c r="L4" s="92"/>
      <c r="M4" s="92"/>
      <c r="N4" s="91"/>
      <c r="O4" s="92"/>
      <c r="P4" s="93"/>
      <c r="Q4" s="91"/>
      <c r="R4" s="92"/>
      <c r="S4" s="93"/>
      <c r="T4" s="91"/>
      <c r="U4" s="92"/>
      <c r="V4" s="93"/>
      <c r="W4" s="91"/>
      <c r="X4" s="92"/>
      <c r="Y4" s="93"/>
      <c r="Z4" s="91"/>
      <c r="AA4" s="92"/>
      <c r="AB4" s="93"/>
      <c r="AC4" s="91"/>
      <c r="AD4" s="92"/>
      <c r="AE4" s="93"/>
      <c r="AF4" s="91"/>
      <c r="AG4" s="92"/>
      <c r="AH4" s="93"/>
      <c r="AI4" s="91"/>
      <c r="AJ4" s="92"/>
      <c r="AK4" s="93"/>
      <c r="AL4" s="91"/>
      <c r="AM4" s="92"/>
      <c r="AN4" s="93"/>
      <c r="AO4" s="232"/>
      <c r="AP4" s="95"/>
      <c r="AQ4" s="96"/>
      <c r="AR4" s="91"/>
      <c r="AS4" s="92"/>
      <c r="AT4" s="210"/>
    </row>
    <row r="5" spans="1:46" ht="18.75" customHeight="1">
      <c r="A5" s="131" t="s">
        <v>76</v>
      </c>
      <c r="B5" s="704" t="s">
        <v>66</v>
      </c>
      <c r="C5" s="705"/>
      <c r="D5" s="706"/>
      <c r="E5" s="704" t="s">
        <v>351</v>
      </c>
      <c r="F5" s="705"/>
      <c r="G5" s="706"/>
      <c r="H5" s="704" t="s">
        <v>127</v>
      </c>
      <c r="I5" s="705"/>
      <c r="J5" s="706"/>
      <c r="K5" s="704" t="s">
        <v>92</v>
      </c>
      <c r="L5" s="705"/>
      <c r="M5" s="706"/>
      <c r="N5" s="704" t="s">
        <v>1</v>
      </c>
      <c r="O5" s="705"/>
      <c r="P5" s="706"/>
      <c r="Q5" s="704"/>
      <c r="R5" s="705"/>
      <c r="S5" s="706"/>
      <c r="T5" s="704" t="s">
        <v>128</v>
      </c>
      <c r="U5" s="705"/>
      <c r="V5" s="706"/>
      <c r="W5" s="3"/>
      <c r="X5" s="4"/>
      <c r="Y5" s="117"/>
      <c r="Z5" s="704" t="s">
        <v>326</v>
      </c>
      <c r="AA5" s="705"/>
      <c r="AB5" s="706"/>
      <c r="AC5" s="3"/>
      <c r="AD5" s="4"/>
      <c r="AE5" s="117"/>
      <c r="AF5" s="704" t="s">
        <v>353</v>
      </c>
      <c r="AG5" s="705"/>
      <c r="AH5" s="706"/>
      <c r="AI5" s="704"/>
      <c r="AJ5" s="705"/>
      <c r="AK5" s="706"/>
      <c r="AL5" s="704" t="s">
        <v>47</v>
      </c>
      <c r="AM5" s="705"/>
      <c r="AN5" s="706"/>
      <c r="AO5" s="691" t="s">
        <v>24</v>
      </c>
      <c r="AP5" s="689"/>
      <c r="AQ5" s="690"/>
      <c r="AR5" s="704" t="s">
        <v>85</v>
      </c>
      <c r="AS5" s="705"/>
      <c r="AT5" s="706"/>
    </row>
    <row r="6" spans="1:46" ht="21" customHeight="1">
      <c r="A6" s="97"/>
      <c r="B6" s="707" t="s">
        <v>110</v>
      </c>
      <c r="C6" s="708"/>
      <c r="D6" s="709"/>
      <c r="E6" s="707" t="s">
        <v>95</v>
      </c>
      <c r="F6" s="708"/>
      <c r="G6" s="709"/>
      <c r="H6" s="707" t="s">
        <v>95</v>
      </c>
      <c r="I6" s="708"/>
      <c r="J6" s="709"/>
      <c r="K6" s="707" t="s">
        <v>93</v>
      </c>
      <c r="L6" s="708"/>
      <c r="M6" s="709"/>
      <c r="N6" s="707" t="s">
        <v>3</v>
      </c>
      <c r="O6" s="708"/>
      <c r="P6" s="709"/>
      <c r="Q6" s="707" t="s">
        <v>128</v>
      </c>
      <c r="R6" s="708"/>
      <c r="S6" s="709"/>
      <c r="T6" s="707" t="s">
        <v>129</v>
      </c>
      <c r="U6" s="708"/>
      <c r="V6" s="709"/>
      <c r="W6" s="707" t="s">
        <v>112</v>
      </c>
      <c r="X6" s="708"/>
      <c r="Y6" s="709"/>
      <c r="Z6" s="707" t="s">
        <v>110</v>
      </c>
      <c r="AA6" s="708"/>
      <c r="AB6" s="709"/>
      <c r="AC6" s="707" t="s">
        <v>19</v>
      </c>
      <c r="AD6" s="708"/>
      <c r="AE6" s="709"/>
      <c r="AF6" s="707" t="s">
        <v>354</v>
      </c>
      <c r="AG6" s="708"/>
      <c r="AH6" s="709"/>
      <c r="AI6" s="707" t="s">
        <v>94</v>
      </c>
      <c r="AJ6" s="708"/>
      <c r="AK6" s="709"/>
      <c r="AL6" s="707" t="s">
        <v>95</v>
      </c>
      <c r="AM6" s="708"/>
      <c r="AN6" s="709"/>
      <c r="AO6" s="712" t="s">
        <v>375</v>
      </c>
      <c r="AP6" s="713"/>
      <c r="AQ6" s="714"/>
      <c r="AR6" s="707" t="s">
        <v>378</v>
      </c>
      <c r="AS6" s="708"/>
      <c r="AT6" s="709"/>
    </row>
    <row r="7" spans="1:46" ht="18.75" customHeight="1">
      <c r="A7" s="97"/>
      <c r="B7" s="97"/>
      <c r="C7" s="97"/>
      <c r="D7" s="7" t="s">
        <v>4</v>
      </c>
      <c r="E7" s="97"/>
      <c r="F7" s="97"/>
      <c r="G7" s="7" t="s">
        <v>4</v>
      </c>
      <c r="H7" s="97"/>
      <c r="I7" s="97"/>
      <c r="J7" s="7" t="s">
        <v>4</v>
      </c>
      <c r="K7" s="97"/>
      <c r="L7" s="97"/>
      <c r="M7" s="7" t="s">
        <v>4</v>
      </c>
      <c r="N7" s="97"/>
      <c r="O7" s="97"/>
      <c r="P7" s="7" t="s">
        <v>4</v>
      </c>
      <c r="Q7" s="97"/>
      <c r="R7" s="97"/>
      <c r="S7" s="7" t="s">
        <v>4</v>
      </c>
      <c r="T7" s="97"/>
      <c r="U7" s="97"/>
      <c r="V7" s="7" t="s">
        <v>4</v>
      </c>
      <c r="W7" s="97"/>
      <c r="X7" s="97"/>
      <c r="Y7" s="7" t="s">
        <v>4</v>
      </c>
      <c r="Z7" s="97"/>
      <c r="AA7" s="97"/>
      <c r="AB7" s="7" t="s">
        <v>4</v>
      </c>
      <c r="AC7" s="97"/>
      <c r="AD7" s="97"/>
      <c r="AE7" s="7" t="s">
        <v>4</v>
      </c>
      <c r="AF7" s="97"/>
      <c r="AG7" s="97"/>
      <c r="AH7" s="7" t="s">
        <v>4</v>
      </c>
      <c r="AI7" s="97"/>
      <c r="AJ7" s="97"/>
      <c r="AK7" s="7" t="s">
        <v>4</v>
      </c>
      <c r="AL7" s="97"/>
      <c r="AM7" s="97"/>
      <c r="AN7" s="7" t="s">
        <v>4</v>
      </c>
      <c r="AO7" s="97"/>
      <c r="AP7" s="97"/>
      <c r="AQ7" s="7" t="s">
        <v>4</v>
      </c>
      <c r="AR7" s="97"/>
      <c r="AS7" s="97"/>
      <c r="AT7" s="7" t="s">
        <v>4</v>
      </c>
    </row>
    <row r="8" spans="1:46" ht="18.75" customHeight="1">
      <c r="A8" s="238" t="s">
        <v>48</v>
      </c>
      <c r="B8" s="196">
        <v>2014</v>
      </c>
      <c r="C8" s="196">
        <v>2015</v>
      </c>
      <c r="D8" s="50" t="s">
        <v>7</v>
      </c>
      <c r="E8" s="196">
        <v>2014</v>
      </c>
      <c r="F8" s="196">
        <v>2015</v>
      </c>
      <c r="G8" s="50" t="s">
        <v>7</v>
      </c>
      <c r="H8" s="196">
        <v>2014</v>
      </c>
      <c r="I8" s="196">
        <v>2015</v>
      </c>
      <c r="J8" s="50" t="s">
        <v>7</v>
      </c>
      <c r="K8" s="196">
        <v>2014</v>
      </c>
      <c r="L8" s="196">
        <v>2015</v>
      </c>
      <c r="M8" s="50" t="s">
        <v>7</v>
      </c>
      <c r="N8" s="196">
        <v>2014</v>
      </c>
      <c r="O8" s="196">
        <v>2015</v>
      </c>
      <c r="P8" s="50" t="s">
        <v>7</v>
      </c>
      <c r="Q8" s="196">
        <v>2014</v>
      </c>
      <c r="R8" s="196">
        <v>2015</v>
      </c>
      <c r="S8" s="50" t="s">
        <v>7</v>
      </c>
      <c r="T8" s="196">
        <v>2014</v>
      </c>
      <c r="U8" s="196">
        <v>2015</v>
      </c>
      <c r="V8" s="50" t="s">
        <v>7</v>
      </c>
      <c r="W8" s="196">
        <v>2014</v>
      </c>
      <c r="X8" s="196">
        <v>2015</v>
      </c>
      <c r="Y8" s="50" t="s">
        <v>7</v>
      </c>
      <c r="Z8" s="196">
        <v>2014</v>
      </c>
      <c r="AA8" s="196">
        <v>2015</v>
      </c>
      <c r="AB8" s="50" t="s">
        <v>7</v>
      </c>
      <c r="AC8" s="196">
        <v>2014</v>
      </c>
      <c r="AD8" s="196">
        <v>2015</v>
      </c>
      <c r="AE8" s="50" t="s">
        <v>7</v>
      </c>
      <c r="AF8" s="196">
        <v>2014</v>
      </c>
      <c r="AG8" s="196">
        <v>2015</v>
      </c>
      <c r="AH8" s="50" t="s">
        <v>7</v>
      </c>
      <c r="AI8" s="196">
        <v>2014</v>
      </c>
      <c r="AJ8" s="196">
        <v>2015</v>
      </c>
      <c r="AK8" s="50" t="s">
        <v>7</v>
      </c>
      <c r="AL8" s="196">
        <v>2014</v>
      </c>
      <c r="AM8" s="196">
        <v>2015</v>
      </c>
      <c r="AN8" s="50" t="s">
        <v>7</v>
      </c>
      <c r="AO8" s="196">
        <v>2014</v>
      </c>
      <c r="AP8" s="196">
        <v>2015</v>
      </c>
      <c r="AQ8" s="50" t="s">
        <v>7</v>
      </c>
      <c r="AR8" s="196">
        <v>2014</v>
      </c>
      <c r="AS8" s="196">
        <v>2015</v>
      </c>
      <c r="AT8" s="50" t="s">
        <v>7</v>
      </c>
    </row>
    <row r="9" spans="1:46" ht="18.75" customHeight="1">
      <c r="A9" s="97" t="s">
        <v>26</v>
      </c>
      <c r="B9" s="148"/>
      <c r="C9" s="148"/>
      <c r="D9" s="152"/>
      <c r="E9" s="148"/>
      <c r="F9" s="148"/>
      <c r="G9" s="152"/>
      <c r="H9" s="148"/>
      <c r="I9" s="148"/>
      <c r="J9" s="152"/>
      <c r="K9" s="148"/>
      <c r="L9" s="148"/>
      <c r="M9" s="148"/>
      <c r="N9" s="211"/>
      <c r="O9" s="211"/>
      <c r="P9" s="152"/>
      <c r="Q9" s="152"/>
      <c r="R9" s="152"/>
      <c r="S9" s="152"/>
      <c r="T9" s="148"/>
      <c r="U9" s="148"/>
      <c r="V9" s="152"/>
      <c r="W9" s="148"/>
      <c r="X9" s="148"/>
      <c r="Y9" s="152"/>
      <c r="Z9" s="152"/>
      <c r="AA9" s="152"/>
      <c r="AB9" s="152"/>
      <c r="AC9" s="148"/>
      <c r="AD9" s="148"/>
      <c r="AE9" s="152"/>
      <c r="AF9" s="152"/>
      <c r="AG9" s="152"/>
      <c r="AH9" s="152"/>
      <c r="AI9" s="148"/>
      <c r="AJ9" s="148"/>
      <c r="AK9" s="152"/>
      <c r="AL9" s="148"/>
      <c r="AM9" s="148"/>
      <c r="AN9" s="152"/>
      <c r="AO9" s="152"/>
      <c r="AP9" s="152"/>
      <c r="AQ9" s="152"/>
      <c r="AR9" s="176"/>
      <c r="AS9" s="176"/>
      <c r="AT9" s="176"/>
    </row>
    <row r="10" spans="1:46" s="138" customFormat="1" ht="18.75" customHeight="1">
      <c r="A10" s="85" t="s">
        <v>27</v>
      </c>
      <c r="B10" s="71"/>
      <c r="C10" s="71"/>
      <c r="D10" s="156"/>
      <c r="E10" s="71"/>
      <c r="F10" s="71"/>
      <c r="G10" s="156"/>
      <c r="H10" s="71"/>
      <c r="I10" s="71"/>
      <c r="J10" s="156"/>
      <c r="K10" s="71"/>
      <c r="L10" s="71"/>
      <c r="M10" s="71"/>
      <c r="N10" s="212"/>
      <c r="O10" s="212"/>
      <c r="P10" s="156"/>
      <c r="Q10" s="156"/>
      <c r="R10" s="156"/>
      <c r="S10" s="156"/>
      <c r="T10" s="71"/>
      <c r="U10" s="71"/>
      <c r="V10" s="156"/>
      <c r="W10" s="71"/>
      <c r="X10" s="71"/>
      <c r="Y10" s="156"/>
      <c r="Z10" s="156"/>
      <c r="AA10" s="156"/>
      <c r="AB10" s="156"/>
      <c r="AC10" s="71"/>
      <c r="AD10" s="71"/>
      <c r="AE10" s="156"/>
      <c r="AF10" s="156"/>
      <c r="AG10" s="156"/>
      <c r="AH10" s="156"/>
      <c r="AI10" s="71"/>
      <c r="AJ10" s="71"/>
      <c r="AK10" s="156"/>
      <c r="AL10" s="71"/>
      <c r="AM10" s="71"/>
      <c r="AN10" s="156"/>
      <c r="AO10" s="156"/>
      <c r="AP10" s="156"/>
      <c r="AQ10" s="156"/>
      <c r="AR10" s="175"/>
      <c r="AS10" s="175"/>
      <c r="AT10" s="175"/>
    </row>
    <row r="11" spans="1:46" s="138" customFormat="1" ht="18.75" customHeight="1">
      <c r="A11" s="85" t="s">
        <v>28</v>
      </c>
      <c r="B11" s="156">
        <v>1457.77</v>
      </c>
      <c r="C11" s="156">
        <v>1699.2749999999999</v>
      </c>
      <c r="D11" s="156">
        <f t="shared" ref="D11:D16" si="0">IF(B11=0, "    ---- ", IF(ABS(ROUND(100/B11*C11-100,1))&lt;999,ROUND(100/B11*C11-100,1),IF(ROUND(100/B11*C11-100,1)&gt;999,999,-999)))</f>
        <v>16.600000000000001</v>
      </c>
      <c r="E11" s="156">
        <v>20935</v>
      </c>
      <c r="F11" s="156">
        <v>18715.069</v>
      </c>
      <c r="G11" s="156">
        <f t="shared" ref="G11:G17" si="1">IF(E11=0, "    ---- ", IF(ABS(ROUND(100/E11*F11-100,1))&lt;999,ROUND(100/E11*F11-100,1),IF(ROUND(100/E11*F11-100,1)&gt;999,999,-999)))</f>
        <v>-10.6</v>
      </c>
      <c r="H11" s="156">
        <v>643.95799999999997</v>
      </c>
      <c r="I11" s="156">
        <v>726.077</v>
      </c>
      <c r="J11" s="156">
        <f t="shared" ref="J11:J17" si="2">IF(H11=0, "    ---- ", IF(ABS(ROUND(100/H11*I11-100,1))&lt;999,ROUND(100/H11*I11-100,1),IF(ROUND(100/H11*I11-100,1)&gt;999,999,-999)))</f>
        <v>12.8</v>
      </c>
      <c r="K11" s="156">
        <v>1886.51</v>
      </c>
      <c r="L11" s="156">
        <v>2153.4499999999998</v>
      </c>
      <c r="M11" s="156">
        <f t="shared" ref="M11:M16" si="3">IF(K11=0, "    ---- ", IF(ABS(ROUND(100/K11*L11-100,1))&lt;999,ROUND(100/K11*L11-100,1),IF(ROUND(100/K11*L11-100,1)&gt;999,999,-999)))</f>
        <v>14.1</v>
      </c>
      <c r="N11" s="156">
        <v>35</v>
      </c>
      <c r="O11" s="156">
        <v>40</v>
      </c>
      <c r="P11" s="156">
        <f>IF(N11=0, "    ---- ", IF(ABS(ROUND(100/N11*O11-100,1))&lt;999,ROUND(100/N11*O11-100,1),IF(ROUND(100/N11*O11-100,1)&gt;999,999,-999)))</f>
        <v>14.3</v>
      </c>
      <c r="Q11" s="156">
        <v>32282.667476080002</v>
      </c>
      <c r="R11" s="156">
        <v>29543.065434159998</v>
      </c>
      <c r="S11" s="156">
        <f t="shared" ref="S11:S17" si="4">IF(Q11=0, "    ---- ", IF(ABS(ROUND(100/Q11*R11-100,1))&lt;999,ROUND(100/Q11*R11-100,1),IF(ROUND(100/Q11*R11-100,1)&gt;999,999,-999)))</f>
        <v>-8.5</v>
      </c>
      <c r="T11" s="156">
        <v>260.8</v>
      </c>
      <c r="U11" s="156">
        <v>336.2</v>
      </c>
      <c r="V11" s="156">
        <f t="shared" ref="V11:V32" si="5">IF(T11=0, "    ---- ", IF(ABS(ROUND(100/T11*U11-100,1))&lt;999,ROUND(100/T11*U11-100,1),IF(ROUND(100/T11*U11-100,1)&gt;999,999,-999)))</f>
        <v>28.9</v>
      </c>
      <c r="W11" s="156">
        <v>9572</v>
      </c>
      <c r="X11" s="156">
        <v>11496</v>
      </c>
      <c r="Y11" s="156">
        <f t="shared" ref="Y11:Y17" si="6">IF(W11=0, "    ---- ", IF(ABS(ROUND(100/W11*X11-100,1))&lt;999,ROUND(100/W11*X11-100,1),IF(ROUND(100/W11*X11-100,1)&gt;999,999,-999)))</f>
        <v>20.100000000000001</v>
      </c>
      <c r="Z11" s="156">
        <v>4288</v>
      </c>
      <c r="AA11" s="156">
        <v>4084</v>
      </c>
      <c r="AB11" s="156">
        <f t="shared" ref="AB11:AB17" si="7">IF(Z11=0, "    ---- ", IF(ABS(ROUND(100/Z11*AA11-100,1))&lt;999,ROUND(100/Z11*AA11-100,1),IF(ROUND(100/Z11*AA11-100,1)&gt;999,999,-999)))</f>
        <v>-4.8</v>
      </c>
      <c r="AC11" s="156">
        <v>119</v>
      </c>
      <c r="AD11" s="156">
        <v>155</v>
      </c>
      <c r="AE11" s="156">
        <f t="shared" ref="AE11:AE16" si="8">IF(AC11=0, "    ---- ", IF(ABS(ROUND(100/AC11*AD11-100,1))&lt;999,ROUND(100/AC11*AD11-100,1),IF(ROUND(100/AC11*AD11-100,1)&gt;999,999,-999)))</f>
        <v>30.3</v>
      </c>
      <c r="AF11" s="156"/>
      <c r="AG11" s="156"/>
      <c r="AH11" s="156"/>
      <c r="AI11" s="156">
        <v>4038.5797446600004</v>
      </c>
      <c r="AJ11" s="156">
        <v>4391.2929694599998</v>
      </c>
      <c r="AK11" s="156">
        <f t="shared" ref="AK11:AK17" si="9">IF(AI11=0, "    ---- ", IF(ABS(ROUND(100/AI11*AJ11-100,1))&lt;999,ROUND(100/AI11*AJ11-100,1),IF(ROUND(100/AI11*AJ11-100,1)&gt;999,999,-999)))</f>
        <v>8.6999999999999993</v>
      </c>
      <c r="AL11" s="156">
        <v>15495.2</v>
      </c>
      <c r="AM11" s="156">
        <v>16235</v>
      </c>
      <c r="AN11" s="156">
        <f t="shared" ref="AN11:AN17" si="10">IF(AL11=0, "    ---- ", IF(ABS(ROUND(100/AL11*AM11-100,1))&lt;999,ROUND(100/AL11*AM11-100,1),IF(ROUND(100/AL11*AM11-100,1)&gt;999,999,-999)))</f>
        <v>4.8</v>
      </c>
      <c r="AO11" s="156">
        <f>B11+E11+H11+K11+Q11+T11+W11+Z11+AF11+AI11+AL11</f>
        <v>90860.485220740011</v>
      </c>
      <c r="AP11" s="156">
        <f>C11+F11+I11+L11+R11+U11+X11+AA11+AG11+AJ11+AM11</f>
        <v>89379.429403620001</v>
      </c>
      <c r="AQ11" s="156">
        <f t="shared" ref="AQ11:AQ46" si="11">IF(AO11=0, "    ---- ", IF(ABS(ROUND(100/AO11*AP11-100,1))&lt;999,ROUND(100/AO11*AP11-100,1),IF(ROUND(100/AO11*AP11-100,1)&gt;999,999,-999)))</f>
        <v>-1.6</v>
      </c>
      <c r="AR11" s="159">
        <f>+B11+E11+H11+K11+N11+Q11+T11+W11+Z11+AC11+AF11+AI11+AL11</f>
        <v>91014.485220740011</v>
      </c>
      <c r="AS11" s="156">
        <f>+C11+F11+I11+L11+O11+R11+U11+X11+AA11+AD11+AG11+AJ11+AM11</f>
        <v>89574.429403620001</v>
      </c>
      <c r="AT11" s="156">
        <f t="shared" ref="AT11:AT17" si="12">IF(AR11=0, "    ---- ", IF(ABS(ROUND(100/AR11*AS11-100,1))&lt;999,ROUND(100/AR11*AS11-100,1),IF(ROUND(100/AR11*AS11-100,1)&gt;999,999,-999)))</f>
        <v>-1.6</v>
      </c>
    </row>
    <row r="12" spans="1:46" s="138" customFormat="1" ht="18.75" customHeight="1">
      <c r="A12" s="85" t="s">
        <v>130</v>
      </c>
      <c r="B12" s="156">
        <v>-79.236999999999995</v>
      </c>
      <c r="C12" s="156">
        <v>-92.414000000000001</v>
      </c>
      <c r="D12" s="156">
        <f t="shared" si="0"/>
        <v>16.600000000000001</v>
      </c>
      <c r="E12" s="156">
        <v>-541</v>
      </c>
      <c r="F12" s="156">
        <v>-617.58299999999997</v>
      </c>
      <c r="G12" s="156">
        <f t="shared" si="1"/>
        <v>14.2</v>
      </c>
      <c r="H12" s="156">
        <v>-35.896999999999998</v>
      </c>
      <c r="I12" s="156">
        <v>-43.767000000000003</v>
      </c>
      <c r="J12" s="156">
        <f t="shared" si="2"/>
        <v>21.9</v>
      </c>
      <c r="K12" s="156">
        <v>-1.9450000000000001</v>
      </c>
      <c r="L12" s="156">
        <v>-3.96</v>
      </c>
      <c r="M12" s="156">
        <f t="shared" si="3"/>
        <v>103.6</v>
      </c>
      <c r="N12" s="156"/>
      <c r="O12" s="156"/>
      <c r="P12" s="156"/>
      <c r="Q12" s="156">
        <v>-3.0169570000000001</v>
      </c>
      <c r="R12" s="156">
        <v>-1.9</v>
      </c>
      <c r="S12" s="156">
        <f t="shared" si="4"/>
        <v>-37</v>
      </c>
      <c r="T12" s="156"/>
      <c r="U12" s="156"/>
      <c r="V12" s="156"/>
      <c r="W12" s="156">
        <v>-119</v>
      </c>
      <c r="X12" s="156">
        <v>-125</v>
      </c>
      <c r="Y12" s="156">
        <f t="shared" si="6"/>
        <v>5</v>
      </c>
      <c r="Z12" s="156">
        <v>-2</v>
      </c>
      <c r="AA12" s="156">
        <v>-2</v>
      </c>
      <c r="AB12" s="156">
        <f t="shared" si="7"/>
        <v>0</v>
      </c>
      <c r="AC12" s="156"/>
      <c r="AD12" s="156"/>
      <c r="AE12" s="156"/>
      <c r="AF12" s="156"/>
      <c r="AG12" s="156"/>
      <c r="AH12" s="156"/>
      <c r="AI12" s="156">
        <v>-186.90299999999999</v>
      </c>
      <c r="AJ12" s="156">
        <v>-200.37299999999999</v>
      </c>
      <c r="AK12" s="156">
        <f t="shared" si="9"/>
        <v>7.2</v>
      </c>
      <c r="AL12" s="156">
        <v>-24.7</v>
      </c>
      <c r="AM12" s="156">
        <v>-25.6</v>
      </c>
      <c r="AN12" s="156">
        <f t="shared" si="10"/>
        <v>3.6</v>
      </c>
      <c r="AO12" s="156">
        <f t="shared" ref="AO12:AP46" si="13">B12+E12+H12+K12+Q12+T12+W12+Z12+AF12+AI12+AL12</f>
        <v>-993.69895700000018</v>
      </c>
      <c r="AP12" s="156">
        <f t="shared" si="13"/>
        <v>-1112.597</v>
      </c>
      <c r="AQ12" s="156">
        <f t="shared" si="11"/>
        <v>12</v>
      </c>
      <c r="AR12" s="159">
        <f t="shared" ref="AR12:AS17" si="14">+B12+E12+H12+K12+N12+Q12+T12+W12+Z12+AC12+AF12+AI12+AL12</f>
        <v>-993.69895700000018</v>
      </c>
      <c r="AS12" s="156">
        <f t="shared" si="14"/>
        <v>-1112.597</v>
      </c>
      <c r="AT12" s="156">
        <f t="shared" si="12"/>
        <v>12</v>
      </c>
    </row>
    <row r="13" spans="1:46" s="138" customFormat="1" ht="18.75" customHeight="1">
      <c r="A13" s="85" t="s">
        <v>131</v>
      </c>
      <c r="B13" s="156">
        <v>371.37200000000001</v>
      </c>
      <c r="C13" s="156">
        <v>544.81399999999996</v>
      </c>
      <c r="D13" s="156">
        <f t="shared" si="0"/>
        <v>46.7</v>
      </c>
      <c r="E13" s="156">
        <v>2242</v>
      </c>
      <c r="F13" s="156">
        <v>1641.422</v>
      </c>
      <c r="G13" s="156">
        <f t="shared" si="1"/>
        <v>-26.8</v>
      </c>
      <c r="H13" s="156">
        <v>53.45</v>
      </c>
      <c r="I13" s="156">
        <v>83.099000000000004</v>
      </c>
      <c r="J13" s="156">
        <f t="shared" si="2"/>
        <v>55.5</v>
      </c>
      <c r="K13" s="156">
        <v>825.27200000000005</v>
      </c>
      <c r="L13" s="156">
        <v>924.577</v>
      </c>
      <c r="M13" s="156">
        <f t="shared" si="3"/>
        <v>12</v>
      </c>
      <c r="N13" s="156"/>
      <c r="O13" s="156"/>
      <c r="P13" s="156"/>
      <c r="Q13" s="156">
        <v>30174.684622429999</v>
      </c>
      <c r="R13" s="156">
        <v>9247.3537578799987</v>
      </c>
      <c r="S13" s="156">
        <f t="shared" si="4"/>
        <v>-69.400000000000006</v>
      </c>
      <c r="T13" s="156">
        <v>149.30000000000001</v>
      </c>
      <c r="U13" s="156">
        <v>149.69999999999999</v>
      </c>
      <c r="V13" s="156">
        <f t="shared" si="5"/>
        <v>0.3</v>
      </c>
      <c r="W13" s="156">
        <v>899</v>
      </c>
      <c r="X13" s="156">
        <v>1090</v>
      </c>
      <c r="Y13" s="156">
        <f t="shared" si="6"/>
        <v>21.2</v>
      </c>
      <c r="Z13" s="156">
        <v>3414</v>
      </c>
      <c r="AA13" s="156">
        <v>10</v>
      </c>
      <c r="AB13" s="156">
        <f t="shared" si="7"/>
        <v>-99.7</v>
      </c>
      <c r="AC13" s="156">
        <v>8</v>
      </c>
      <c r="AD13" s="156">
        <v>6</v>
      </c>
      <c r="AE13" s="156">
        <f t="shared" si="8"/>
        <v>-25</v>
      </c>
      <c r="AF13" s="156">
        <v>152.99496837999999</v>
      </c>
      <c r="AG13" s="156">
        <v>37.352252499999999</v>
      </c>
      <c r="AH13" s="156">
        <f t="shared" ref="AH13:AH46" si="15">IF(AF13=0, "    ---- ", IF(ABS(ROUND(100/AF13*AG13-100,1))&lt;999,ROUND(100/AF13*AG13-100,1),IF(ROUND(100/AF13*AG13-100,1)&gt;999,999,-999)))</f>
        <v>-75.599999999999994</v>
      </c>
      <c r="AI13" s="156">
        <v>495.92443896000003</v>
      </c>
      <c r="AJ13" s="156">
        <v>546.76100212999995</v>
      </c>
      <c r="AK13" s="156">
        <f t="shared" si="9"/>
        <v>10.3</v>
      </c>
      <c r="AL13" s="156">
        <v>1088.3</v>
      </c>
      <c r="AM13" s="156">
        <v>1154.7</v>
      </c>
      <c r="AN13" s="156">
        <f t="shared" si="10"/>
        <v>6.1</v>
      </c>
      <c r="AO13" s="156">
        <f t="shared" si="13"/>
        <v>39866.298029770005</v>
      </c>
      <c r="AP13" s="156">
        <f t="shared" si="13"/>
        <v>15429.779012510002</v>
      </c>
      <c r="AQ13" s="156">
        <f t="shared" si="11"/>
        <v>-61.3</v>
      </c>
      <c r="AR13" s="159">
        <f t="shared" si="14"/>
        <v>39874.298029770005</v>
      </c>
      <c r="AS13" s="156">
        <f t="shared" si="14"/>
        <v>15435.779012510002</v>
      </c>
      <c r="AT13" s="156">
        <f t="shared" si="12"/>
        <v>-61.3</v>
      </c>
    </row>
    <row r="14" spans="1:46" s="138" customFormat="1" ht="18.75" customHeight="1">
      <c r="A14" s="85" t="s">
        <v>132</v>
      </c>
      <c r="B14" s="71">
        <v>1749.905</v>
      </c>
      <c r="C14" s="71">
        <v>2151.6749999999997</v>
      </c>
      <c r="D14" s="156">
        <f t="shared" si="0"/>
        <v>23</v>
      </c>
      <c r="E14" s="71">
        <v>22636</v>
      </c>
      <c r="F14" s="71">
        <v>19738.907999999999</v>
      </c>
      <c r="G14" s="156">
        <f t="shared" si="1"/>
        <v>-12.8</v>
      </c>
      <c r="H14" s="71">
        <v>661.51099999999997</v>
      </c>
      <c r="I14" s="71">
        <v>765.40899999999999</v>
      </c>
      <c r="J14" s="156">
        <f t="shared" si="2"/>
        <v>15.7</v>
      </c>
      <c r="K14" s="71">
        <v>2709.837</v>
      </c>
      <c r="L14" s="71">
        <v>3074.067</v>
      </c>
      <c r="M14" s="156">
        <f t="shared" si="3"/>
        <v>13.4</v>
      </c>
      <c r="N14" s="71">
        <v>35</v>
      </c>
      <c r="O14" s="71">
        <v>40</v>
      </c>
      <c r="P14" s="156">
        <f>IF(N14=0, "    ---- ", IF(ABS(ROUND(100/N14*O14-100,1))&lt;999,ROUND(100/N14*O14-100,1),IF(ROUND(100/N14*O14-100,1)&gt;999,999,-999)))</f>
        <v>14.3</v>
      </c>
      <c r="Q14" s="71">
        <v>62454.335141510004</v>
      </c>
      <c r="R14" s="71">
        <v>38788.519192039996</v>
      </c>
      <c r="S14" s="156">
        <f t="shared" si="4"/>
        <v>-37.9</v>
      </c>
      <c r="T14" s="71">
        <v>410.1</v>
      </c>
      <c r="U14" s="71">
        <v>485.9</v>
      </c>
      <c r="V14" s="156">
        <f t="shared" si="5"/>
        <v>18.5</v>
      </c>
      <c r="W14" s="71">
        <v>10352</v>
      </c>
      <c r="X14" s="71">
        <v>12461</v>
      </c>
      <c r="Y14" s="156">
        <f t="shared" si="6"/>
        <v>20.399999999999999</v>
      </c>
      <c r="Z14" s="71">
        <v>7700</v>
      </c>
      <c r="AA14" s="71">
        <v>4092</v>
      </c>
      <c r="AB14" s="156">
        <f t="shared" si="7"/>
        <v>-46.9</v>
      </c>
      <c r="AC14" s="71">
        <v>127</v>
      </c>
      <c r="AD14" s="71">
        <v>161</v>
      </c>
      <c r="AE14" s="156">
        <f t="shared" si="8"/>
        <v>26.8</v>
      </c>
      <c r="AF14" s="71">
        <v>152.99496837999999</v>
      </c>
      <c r="AG14" s="71">
        <v>37.352252499999999</v>
      </c>
      <c r="AH14" s="156">
        <f t="shared" si="15"/>
        <v>-75.599999999999994</v>
      </c>
      <c r="AI14" s="71">
        <v>4347.6011836200005</v>
      </c>
      <c r="AJ14" s="71">
        <v>4737.6809715899999</v>
      </c>
      <c r="AK14" s="156">
        <f t="shared" si="9"/>
        <v>9</v>
      </c>
      <c r="AL14" s="71">
        <v>16558.8</v>
      </c>
      <c r="AM14" s="71">
        <v>17364.099999999999</v>
      </c>
      <c r="AN14" s="156">
        <f t="shared" si="10"/>
        <v>4.9000000000000004</v>
      </c>
      <c r="AO14" s="156">
        <f t="shared" si="13"/>
        <v>129733.08429351001</v>
      </c>
      <c r="AP14" s="156">
        <f t="shared" si="13"/>
        <v>103696.61141613001</v>
      </c>
      <c r="AQ14" s="156">
        <f t="shared" si="11"/>
        <v>-20.100000000000001</v>
      </c>
      <c r="AR14" s="159">
        <f t="shared" si="14"/>
        <v>129895.08429351001</v>
      </c>
      <c r="AS14" s="156">
        <f t="shared" si="14"/>
        <v>103897.61141613001</v>
      </c>
      <c r="AT14" s="156">
        <f t="shared" si="12"/>
        <v>-20</v>
      </c>
    </row>
    <row r="15" spans="1:46" s="138" customFormat="1" ht="18.75" customHeight="1">
      <c r="A15" s="85" t="s">
        <v>133</v>
      </c>
      <c r="B15" s="172">
        <v>39.518000000000001</v>
      </c>
      <c r="C15" s="172">
        <v>7.2779999999999996</v>
      </c>
      <c r="D15" s="156">
        <f t="shared" si="0"/>
        <v>-81.599999999999994</v>
      </c>
      <c r="E15" s="172">
        <v>11673</v>
      </c>
      <c r="F15" s="172">
        <v>9618.33</v>
      </c>
      <c r="G15" s="156">
        <f t="shared" si="1"/>
        <v>-17.600000000000001</v>
      </c>
      <c r="H15" s="495">
        <v>18.827999999999999</v>
      </c>
      <c r="I15" s="495">
        <v>10.292</v>
      </c>
      <c r="J15" s="156">
        <f t="shared" si="2"/>
        <v>-45.3</v>
      </c>
      <c r="K15" s="172">
        <v>168.85599999999999</v>
      </c>
      <c r="L15" s="172">
        <v>206.386</v>
      </c>
      <c r="M15" s="156">
        <f t="shared" si="3"/>
        <v>22.2</v>
      </c>
      <c r="N15" s="169"/>
      <c r="O15" s="169"/>
      <c r="P15" s="156"/>
      <c r="Q15" s="172">
        <v>23390.530134439996</v>
      </c>
      <c r="R15" s="172">
        <v>15427.925152200001</v>
      </c>
      <c r="S15" s="156">
        <f t="shared" si="4"/>
        <v>-34</v>
      </c>
      <c r="T15" s="172">
        <v>75.2</v>
      </c>
      <c r="U15" s="172">
        <v>63.6</v>
      </c>
      <c r="V15" s="156">
        <f t="shared" si="5"/>
        <v>-15.4</v>
      </c>
      <c r="W15" s="172">
        <v>2324</v>
      </c>
      <c r="X15" s="172">
        <v>1669</v>
      </c>
      <c r="Y15" s="156">
        <f t="shared" si="6"/>
        <v>-28.2</v>
      </c>
      <c r="Z15" s="172">
        <v>4406</v>
      </c>
      <c r="AA15" s="172">
        <v>3404</v>
      </c>
      <c r="AB15" s="156">
        <f t="shared" si="7"/>
        <v>-22.7</v>
      </c>
      <c r="AC15" s="169"/>
      <c r="AD15" s="169"/>
      <c r="AE15" s="156"/>
      <c r="AF15" s="172">
        <v>475.05639733999999</v>
      </c>
      <c r="AG15" s="172">
        <v>292.87185452</v>
      </c>
      <c r="AH15" s="156">
        <f t="shared" si="15"/>
        <v>-38.4</v>
      </c>
      <c r="AI15" s="571">
        <v>1303.4372821099998</v>
      </c>
      <c r="AJ15" s="571">
        <v>691.75070768999967</v>
      </c>
      <c r="AK15" s="156">
        <f t="shared" si="9"/>
        <v>-46.9</v>
      </c>
      <c r="AL15" s="172">
        <v>11099.7</v>
      </c>
      <c r="AM15" s="172">
        <v>7668.9</v>
      </c>
      <c r="AN15" s="156">
        <f t="shared" si="10"/>
        <v>-30.9</v>
      </c>
      <c r="AO15" s="156">
        <f t="shared" si="13"/>
        <v>54974.125813889987</v>
      </c>
      <c r="AP15" s="156">
        <f t="shared" si="13"/>
        <v>39060.333714410001</v>
      </c>
      <c r="AQ15" s="156">
        <f t="shared" si="11"/>
        <v>-28.9</v>
      </c>
      <c r="AR15" s="159">
        <f t="shared" si="14"/>
        <v>54974.125813889987</v>
      </c>
      <c r="AS15" s="156">
        <f t="shared" si="14"/>
        <v>39060.333714410001</v>
      </c>
      <c r="AT15" s="156">
        <f t="shared" si="12"/>
        <v>-28.9</v>
      </c>
    </row>
    <row r="16" spans="1:46" s="138" customFormat="1" ht="18.75" customHeight="1">
      <c r="A16" s="85" t="s">
        <v>134</v>
      </c>
      <c r="B16" s="172">
        <v>1029.3710000000001</v>
      </c>
      <c r="C16" s="172">
        <v>739.29700000000003</v>
      </c>
      <c r="D16" s="156">
        <f t="shared" si="0"/>
        <v>-28.2</v>
      </c>
      <c r="E16" s="172">
        <v>3008</v>
      </c>
      <c r="F16" s="172">
        <v>1576.252</v>
      </c>
      <c r="G16" s="156">
        <f t="shared" si="1"/>
        <v>-47.6</v>
      </c>
      <c r="H16" s="495">
        <v>69.986999999999995</v>
      </c>
      <c r="I16" s="495">
        <v>16.681999999999999</v>
      </c>
      <c r="J16" s="156">
        <f t="shared" si="2"/>
        <v>-76.2</v>
      </c>
      <c r="K16" s="172">
        <v>1382.5609999999999</v>
      </c>
      <c r="L16" s="172">
        <v>824.73599999999999</v>
      </c>
      <c r="M16" s="71">
        <f t="shared" si="3"/>
        <v>-40.299999999999997</v>
      </c>
      <c r="N16" s="169"/>
      <c r="O16" s="169"/>
      <c r="P16" s="183"/>
      <c r="Q16" s="172">
        <v>120.27896149</v>
      </c>
      <c r="R16" s="172">
        <v>76.909018950000004</v>
      </c>
      <c r="S16" s="183">
        <f t="shared" si="4"/>
        <v>-36.1</v>
      </c>
      <c r="T16" s="172">
        <v>60.1</v>
      </c>
      <c r="U16" s="172">
        <v>15.6</v>
      </c>
      <c r="V16" s="183">
        <f t="shared" si="5"/>
        <v>-74</v>
      </c>
      <c r="W16" s="172">
        <v>2520.5</v>
      </c>
      <c r="X16" s="172">
        <v>1436</v>
      </c>
      <c r="Y16" s="156">
        <f t="shared" si="6"/>
        <v>-43</v>
      </c>
      <c r="Z16" s="172"/>
      <c r="AA16" s="172"/>
      <c r="AB16" s="156"/>
      <c r="AC16" s="169">
        <v>155</v>
      </c>
      <c r="AD16" s="169">
        <v>152</v>
      </c>
      <c r="AE16" s="156">
        <f t="shared" si="8"/>
        <v>-1.9</v>
      </c>
      <c r="AF16" s="172">
        <v>36.284039849999999</v>
      </c>
      <c r="AG16" s="172">
        <v>27.1159243</v>
      </c>
      <c r="AH16" s="156">
        <f t="shared" si="15"/>
        <v>-25.3</v>
      </c>
      <c r="AI16" s="571">
        <v>1467.76523137</v>
      </c>
      <c r="AJ16" s="571">
        <v>1394.7054573799999</v>
      </c>
      <c r="AK16" s="156">
        <f t="shared" si="9"/>
        <v>-5</v>
      </c>
      <c r="AL16" s="172">
        <v>3492.2</v>
      </c>
      <c r="AM16" s="172">
        <v>1666.3</v>
      </c>
      <c r="AN16" s="156">
        <f t="shared" si="10"/>
        <v>-52.3</v>
      </c>
      <c r="AO16" s="156">
        <f t="shared" si="13"/>
        <v>13187.04723271</v>
      </c>
      <c r="AP16" s="156">
        <f t="shared" si="13"/>
        <v>7773.5974006299994</v>
      </c>
      <c r="AQ16" s="156">
        <f t="shared" si="11"/>
        <v>-41.1</v>
      </c>
      <c r="AR16" s="159">
        <f t="shared" si="14"/>
        <v>13342.04723271</v>
      </c>
      <c r="AS16" s="156">
        <f t="shared" si="14"/>
        <v>7925.5974006299994</v>
      </c>
      <c r="AT16" s="156">
        <f t="shared" si="12"/>
        <v>-40.6</v>
      </c>
    </row>
    <row r="17" spans="1:46" s="138" customFormat="1" ht="18.75" customHeight="1">
      <c r="A17" s="85" t="s">
        <v>29</v>
      </c>
      <c r="B17" s="172"/>
      <c r="C17" s="172"/>
      <c r="D17" s="156"/>
      <c r="E17" s="172">
        <v>22</v>
      </c>
      <c r="F17" s="172">
        <v>10.912000000000001</v>
      </c>
      <c r="G17" s="156">
        <f t="shared" si="1"/>
        <v>-50.4</v>
      </c>
      <c r="H17" s="495">
        <v>6.8470000000000004</v>
      </c>
      <c r="I17" s="495">
        <v>8.907</v>
      </c>
      <c r="J17" s="156">
        <f t="shared" si="2"/>
        <v>30.1</v>
      </c>
      <c r="K17" s="172"/>
      <c r="L17" s="172"/>
      <c r="M17" s="156"/>
      <c r="N17" s="169"/>
      <c r="O17" s="169"/>
      <c r="P17" s="156"/>
      <c r="Q17" s="172">
        <v>854.75580127000001</v>
      </c>
      <c r="R17" s="172">
        <v>888.13004062000005</v>
      </c>
      <c r="S17" s="156">
        <f t="shared" si="4"/>
        <v>3.9</v>
      </c>
      <c r="T17" s="172">
        <v>1.8</v>
      </c>
      <c r="U17" s="172">
        <v>2.2999999999999998</v>
      </c>
      <c r="V17" s="156">
        <f t="shared" si="5"/>
        <v>27.8</v>
      </c>
      <c r="W17" s="172">
        <v>128</v>
      </c>
      <c r="X17" s="172">
        <v>143</v>
      </c>
      <c r="Y17" s="156">
        <f t="shared" si="6"/>
        <v>11.7</v>
      </c>
      <c r="Z17" s="172">
        <v>179</v>
      </c>
      <c r="AA17" s="172">
        <v>188</v>
      </c>
      <c r="AB17" s="156">
        <f t="shared" si="7"/>
        <v>5</v>
      </c>
      <c r="AC17" s="169"/>
      <c r="AD17" s="169"/>
      <c r="AE17" s="156"/>
      <c r="AF17" s="172">
        <v>0.155226</v>
      </c>
      <c r="AG17" s="172">
        <v>1.6766099999999998E-3</v>
      </c>
      <c r="AH17" s="156">
        <f t="shared" si="15"/>
        <v>-98.9</v>
      </c>
      <c r="AI17" s="571">
        <v>81.12967196000001</v>
      </c>
      <c r="AJ17" s="571">
        <v>82.520464329999967</v>
      </c>
      <c r="AK17" s="156">
        <f t="shared" si="9"/>
        <v>1.7</v>
      </c>
      <c r="AL17" s="172">
        <v>256.5</v>
      </c>
      <c r="AM17" s="172">
        <v>387.8</v>
      </c>
      <c r="AN17" s="156">
        <f t="shared" si="10"/>
        <v>51.2</v>
      </c>
      <c r="AO17" s="156">
        <f t="shared" si="13"/>
        <v>1530.1876992300001</v>
      </c>
      <c r="AP17" s="156">
        <f t="shared" si="13"/>
        <v>1711.5711815599998</v>
      </c>
      <c r="AQ17" s="156">
        <f t="shared" si="11"/>
        <v>11.9</v>
      </c>
      <c r="AR17" s="159">
        <f t="shared" si="14"/>
        <v>1530.1876992300001</v>
      </c>
      <c r="AS17" s="156">
        <f t="shared" si="14"/>
        <v>1711.5711815599998</v>
      </c>
      <c r="AT17" s="156">
        <f t="shared" si="12"/>
        <v>11.9</v>
      </c>
    </row>
    <row r="18" spans="1:46" s="138" customFormat="1" ht="18.75" customHeight="1">
      <c r="A18" s="85" t="s">
        <v>135</v>
      </c>
      <c r="B18" s="172"/>
      <c r="C18" s="172"/>
      <c r="D18" s="156"/>
      <c r="E18" s="172"/>
      <c r="F18" s="172"/>
      <c r="G18" s="156"/>
      <c r="H18" s="495"/>
      <c r="I18" s="495"/>
      <c r="J18" s="156"/>
      <c r="K18" s="172"/>
      <c r="L18" s="172"/>
      <c r="M18" s="71"/>
      <c r="N18" s="169"/>
      <c r="O18" s="169"/>
      <c r="P18" s="156"/>
      <c r="Q18" s="172"/>
      <c r="R18" s="172"/>
      <c r="S18" s="156"/>
      <c r="T18" s="172"/>
      <c r="U18" s="172"/>
      <c r="V18" s="156"/>
      <c r="W18" s="574"/>
      <c r="X18" s="574"/>
      <c r="Y18" s="156"/>
      <c r="Z18" s="172"/>
      <c r="AA18" s="172"/>
      <c r="AB18" s="156"/>
      <c r="AC18" s="169"/>
      <c r="AD18" s="169"/>
      <c r="AE18" s="156"/>
      <c r="AF18" s="172"/>
      <c r="AG18" s="172"/>
      <c r="AH18" s="156"/>
      <c r="AI18" s="571"/>
      <c r="AJ18" s="571"/>
      <c r="AK18" s="156"/>
      <c r="AL18" s="172"/>
      <c r="AM18" s="172"/>
      <c r="AN18" s="156"/>
      <c r="AO18" s="156"/>
      <c r="AP18" s="156"/>
      <c r="AQ18" s="156"/>
      <c r="AR18" s="213"/>
      <c r="AS18" s="175"/>
      <c r="AT18" s="175"/>
    </row>
    <row r="19" spans="1:46" s="138" customFormat="1" ht="18.75" customHeight="1">
      <c r="A19" s="85" t="s">
        <v>30</v>
      </c>
      <c r="B19" s="71">
        <v>-398.625</v>
      </c>
      <c r="C19" s="71">
        <v>-424.30200000000002</v>
      </c>
      <c r="D19" s="156">
        <f>IF(B19=0, "    ---- ", IF(ABS(ROUND(100/B19*C19-100,1))&lt;999,ROUND(100/B19*C19-100,1),IF(ROUND(100/B19*C19-100,1)&gt;999,999,-999)))</f>
        <v>6.4</v>
      </c>
      <c r="E19" s="71">
        <v>-13747</v>
      </c>
      <c r="F19" s="71">
        <v>-13758.299000000001</v>
      </c>
      <c r="G19" s="156">
        <f>IF(E19=0, "    ---- ", IF(ABS(ROUND(100/E19*F19-100,1))&lt;999,ROUND(100/E19*F19-100,1),IF(ROUND(100/E19*F19-100,1)&gt;999,999,-999)))</f>
        <v>0.1</v>
      </c>
      <c r="H19" s="71">
        <v>-32.68</v>
      </c>
      <c r="I19" s="71">
        <v>-50.795000000000002</v>
      </c>
      <c r="J19" s="156">
        <f>IF(H19=0, "    ---- ", IF(ABS(ROUND(100/H19*I19-100,1))&lt;999,ROUND(100/H19*I19-100,1),IF(ROUND(100/H19*I19-100,1)&gt;999,999,-999)))</f>
        <v>55.4</v>
      </c>
      <c r="K19" s="71">
        <v>-244.78100000000001</v>
      </c>
      <c r="L19" s="71">
        <v>-301.09899999999999</v>
      </c>
      <c r="M19" s="156">
        <f>IF(K19=0, "    ---- ", IF(ABS(ROUND(100/K19*L19-100,1))&lt;999,ROUND(100/K19*L19-100,1),IF(ROUND(100/K19*L19-100,1)&gt;999,999,-999)))</f>
        <v>23</v>
      </c>
      <c r="N19" s="71">
        <v>-34</v>
      </c>
      <c r="O19" s="71">
        <v>-37</v>
      </c>
      <c r="P19" s="156">
        <f>IF(N19=0, "    ---- ", IF(ABS(ROUND(100/N19*O19-100,1))&lt;999,ROUND(100/N19*O19-100,1),IF(ROUND(100/N19*O19-100,1)&gt;999,999,-999)))</f>
        <v>8.8000000000000007</v>
      </c>
      <c r="Q19" s="71">
        <v>-13628.547965610001</v>
      </c>
      <c r="R19" s="71">
        <v>-15139.324992420001</v>
      </c>
      <c r="S19" s="156">
        <f>IF(Q19=0, "    ---- ", IF(ABS(ROUND(100/Q19*R19-100,1))&lt;999,ROUND(100/Q19*R19-100,1),IF(ROUND(100/Q19*R19-100,1)&gt;999,999,-999)))</f>
        <v>11.1</v>
      </c>
      <c r="T19" s="71">
        <v>-47.8</v>
      </c>
      <c r="U19" s="71">
        <v>-58</v>
      </c>
      <c r="V19" s="156">
        <f t="shared" si="5"/>
        <v>21.3</v>
      </c>
      <c r="W19" s="71">
        <v>-3208</v>
      </c>
      <c r="X19" s="71">
        <v>-4372</v>
      </c>
      <c r="Y19" s="156">
        <f>IF(W19=0, "    ---- ", IF(ABS(ROUND(100/W19*X19-100,1))&lt;999,ROUND(100/W19*X19-100,1),IF(ROUND(100/W19*X19-100,1)&gt;999,999,-999)))</f>
        <v>36.299999999999997</v>
      </c>
      <c r="Z19" s="71">
        <v>-2352</v>
      </c>
      <c r="AA19" s="71">
        <v>-2508</v>
      </c>
      <c r="AB19" s="156">
        <f>IF(Z19=0, "    ---- ", IF(ABS(ROUND(100/Z19*AA19-100,1))&lt;999,ROUND(100/Z19*AA19-100,1),IF(ROUND(100/Z19*AA19-100,1)&gt;999,999,-999)))</f>
        <v>6.6</v>
      </c>
      <c r="AC19" s="71">
        <v>-114</v>
      </c>
      <c r="AD19" s="71">
        <v>-134</v>
      </c>
      <c r="AE19" s="156">
        <f>IF(AC19=0, "    ---- ", IF(ABS(ROUND(100/AC19*AD19-100,1))&lt;999,ROUND(100/AC19*AD19-100,1),IF(ROUND(100/AC19*AD19-100,1)&gt;999,999,-999)))</f>
        <v>17.5</v>
      </c>
      <c r="AF19" s="71">
        <v>-157.24715936000001</v>
      </c>
      <c r="AG19" s="71">
        <v>-173.99629031000001</v>
      </c>
      <c r="AH19" s="156">
        <f t="shared" si="15"/>
        <v>10.7</v>
      </c>
      <c r="AI19" s="572">
        <v>-1849.3699988800001</v>
      </c>
      <c r="AJ19" s="572">
        <v>-1964.5422099100003</v>
      </c>
      <c r="AK19" s="156">
        <f>IF(AI19=0, "    ---- ", IF(ABS(ROUND(100/AI19*AJ19-100,1))&lt;999,ROUND(100/AI19*AJ19-100,1),IF(ROUND(100/AI19*AJ19-100,1)&gt;999,999,-999)))</f>
        <v>6.2</v>
      </c>
      <c r="AL19" s="71">
        <v>-10460.5</v>
      </c>
      <c r="AM19" s="71">
        <v>-9415.6999999999989</v>
      </c>
      <c r="AN19" s="156">
        <f>IF(AL19=0, "    ---- ", IF(ABS(ROUND(100/AL19*AM19-100,1))&lt;999,ROUND(100/AL19*AM19-100,1),IF(ROUND(100/AL19*AM19-100,1)&gt;999,999,-999)))</f>
        <v>-10</v>
      </c>
      <c r="AO19" s="156">
        <f t="shared" si="13"/>
        <v>-46126.551123850004</v>
      </c>
      <c r="AP19" s="156">
        <f t="shared" si="13"/>
        <v>-48166.058492640004</v>
      </c>
      <c r="AQ19" s="156">
        <f t="shared" si="11"/>
        <v>4.4000000000000004</v>
      </c>
      <c r="AR19" s="159">
        <f t="shared" ref="AR19:AS22" si="16">+B19+E19+H19+K19+N19+Q19+T19+W19+Z19+AC19+AF19+AI19+AL19</f>
        <v>-46274.551123850004</v>
      </c>
      <c r="AS19" s="156">
        <f t="shared" si="16"/>
        <v>-48337.058492640004</v>
      </c>
      <c r="AT19" s="156">
        <f>IF(AR19=0, "    ---- ", IF(ABS(ROUND(100/AR19*AS19-100,1))&lt;999,ROUND(100/AR19*AS19-100,1),IF(ROUND(100/AR19*AS19-100,1)&gt;999,999,-999)))</f>
        <v>4.5</v>
      </c>
    </row>
    <row r="20" spans="1:46" s="138" customFormat="1" ht="18.75" customHeight="1">
      <c r="A20" s="85" t="s">
        <v>136</v>
      </c>
      <c r="B20" s="156">
        <v>-50.139000000000003</v>
      </c>
      <c r="C20" s="156">
        <v>-54.294000000000004</v>
      </c>
      <c r="D20" s="156">
        <f>IF(B20=0, "    ---- ", IF(ABS(ROUND(100/B20*C20-100,1))&lt;999,ROUND(100/B20*C20-100,1),IF(ROUND(100/B20*C20-100,1)&gt;999,999,-999)))</f>
        <v>8.3000000000000007</v>
      </c>
      <c r="E20" s="156">
        <v>-78</v>
      </c>
      <c r="F20" s="156">
        <v>40.652999999999999</v>
      </c>
      <c r="G20" s="156">
        <f>IF(E20=0, "    ---- ", IF(ABS(ROUND(100/E20*F20-100,1))&lt;999,ROUND(100/E20*F20-100,1),IF(ROUND(100/E20*F20-100,1)&gt;999,999,-999)))</f>
        <v>-152.1</v>
      </c>
      <c r="H20" s="156">
        <v>-108.93600000000001</v>
      </c>
      <c r="I20" s="156">
        <v>-122.08199999999999</v>
      </c>
      <c r="J20" s="156">
        <f>IF(H20=0, "    ---- ", IF(ABS(ROUND(100/H20*I20-100,1))&lt;999,ROUND(100/H20*I20-100,1),IF(ROUND(100/H20*I20-100,1)&gt;999,999,-999)))</f>
        <v>12.1</v>
      </c>
      <c r="K20" s="156">
        <v>-253.70099999999999</v>
      </c>
      <c r="L20" s="156">
        <v>-173.40899999999999</v>
      </c>
      <c r="M20" s="156">
        <f>IF(K20=0, "    ---- ", IF(ABS(ROUND(100/K20*L20-100,1))&lt;999,ROUND(100/K20*L20-100,1),IF(ROUND(100/K20*L20-100,1)&gt;999,999,-999)))</f>
        <v>-31.6</v>
      </c>
      <c r="N20" s="156">
        <v>52</v>
      </c>
      <c r="O20" s="156">
        <v>21</v>
      </c>
      <c r="P20" s="156">
        <f>IF(N20=0, "    ---- ", IF(ABS(ROUND(100/N20*O20-100,1))&lt;999,ROUND(100/N20*O20-100,1),IF(ROUND(100/N20*O20-100,1)&gt;999,999,-999)))</f>
        <v>-59.6</v>
      </c>
      <c r="Q20" s="156">
        <v>-3.9358550000000001</v>
      </c>
      <c r="R20" s="156">
        <v>9.9724559999999993</v>
      </c>
      <c r="S20" s="156">
        <f>IF(Q20=0, "    ---- ", IF(ABS(ROUND(100/Q20*R20-100,1))&lt;999,ROUND(100/Q20*R20-100,1),IF(ROUND(100/Q20*R20-100,1)&gt;999,999,-999)))</f>
        <v>-353.4</v>
      </c>
      <c r="T20" s="156">
        <v>-8.6</v>
      </c>
      <c r="U20" s="156">
        <v>-5</v>
      </c>
      <c r="V20" s="156">
        <f t="shared" si="5"/>
        <v>-41.9</v>
      </c>
      <c r="W20" s="573">
        <v>-11</v>
      </c>
      <c r="X20" s="573">
        <v>7</v>
      </c>
      <c r="Y20" s="156">
        <f>IF(W20=0, "    ---- ", IF(ABS(ROUND(100/W20*X20-100,1))&lt;999,ROUND(100/W20*X20-100,1),IF(ROUND(100/W20*X20-100,1)&gt;999,999,-999)))</f>
        <v>-163.6</v>
      </c>
      <c r="Z20" s="573">
        <v>45</v>
      </c>
      <c r="AA20" s="573">
        <v>154</v>
      </c>
      <c r="AB20" s="156">
        <f t="shared" ref="AB20:AB21" si="17">IF(Z20=0, "    ---- ", IF(ABS(ROUND(100/Z20*AA20-100,1))&lt;999,ROUND(100/Z20*AA20-100,1),IF(ROUND(100/Z20*AA20-100,1)&gt;999,999,-999)))</f>
        <v>242.2</v>
      </c>
      <c r="AC20" s="156"/>
      <c r="AD20" s="156"/>
      <c r="AE20" s="156"/>
      <c r="AF20" s="156">
        <v>-42.202829850000001</v>
      </c>
      <c r="AG20" s="156">
        <v>52.258006520000002</v>
      </c>
      <c r="AH20" s="156">
        <f t="shared" si="15"/>
        <v>-223.8</v>
      </c>
      <c r="AI20" s="573">
        <v>-144.56252219000001</v>
      </c>
      <c r="AJ20" s="573">
        <v>-229.85470187999999</v>
      </c>
      <c r="AK20" s="156">
        <f>IF(AI20=0, "    ---- ", IF(ABS(ROUND(100/AI20*AJ20-100,1))&lt;999,ROUND(100/AI20*AJ20-100,1),IF(ROUND(100/AI20*AJ20-100,1)&gt;999,999,-999)))</f>
        <v>59</v>
      </c>
      <c r="AL20" s="156">
        <v>-132</v>
      </c>
      <c r="AM20" s="156">
        <v>-143.69999999999999</v>
      </c>
      <c r="AN20" s="156">
        <f>IF(AL20=0, "    ---- ", IF(ABS(ROUND(100/AL20*AM20-100,1))&lt;999,ROUND(100/AL20*AM20-100,1),IF(ROUND(100/AL20*AM20-100,1)&gt;999,999,-999)))</f>
        <v>8.9</v>
      </c>
      <c r="AO20" s="156">
        <f t="shared" si="13"/>
        <v>-788.07720704000008</v>
      </c>
      <c r="AP20" s="156">
        <f t="shared" si="13"/>
        <v>-464.45623935999998</v>
      </c>
      <c r="AQ20" s="156">
        <f t="shared" si="11"/>
        <v>-41.1</v>
      </c>
      <c r="AR20" s="159">
        <f t="shared" si="16"/>
        <v>-736.07720704000008</v>
      </c>
      <c r="AS20" s="156">
        <f t="shared" si="16"/>
        <v>-443.45623935999998</v>
      </c>
      <c r="AT20" s="156">
        <f>IF(AR20=0, "    ---- ", IF(ABS(ROUND(100/AR20*AS20-100,1))&lt;999,ROUND(100/AR20*AS20-100,1),IF(ROUND(100/AR20*AS20-100,1)&gt;999,999,-999)))</f>
        <v>-39.799999999999997</v>
      </c>
    </row>
    <row r="21" spans="1:46" s="138" customFormat="1" ht="18.75" customHeight="1">
      <c r="A21" s="85" t="s">
        <v>292</v>
      </c>
      <c r="B21" s="156">
        <v>-474.637</v>
      </c>
      <c r="C21" s="156">
        <v>-488.97</v>
      </c>
      <c r="D21" s="156">
        <f>IF(B21=0, "    ---- ", IF(ABS(ROUND(100/B21*C21-100,1))&lt;999,ROUND(100/B21*C21-100,1),IF(ROUND(100/B21*C21-100,1)&gt;999,999,-999)))</f>
        <v>3</v>
      </c>
      <c r="E21" s="156">
        <v>-25772</v>
      </c>
      <c r="F21" s="156">
        <v>-14788.973</v>
      </c>
      <c r="G21" s="156">
        <f>IF(E21=0, "    ---- ", IF(ABS(ROUND(100/E21*F21-100,1))&lt;999,ROUND(100/E21*F21-100,1),IF(ROUND(100/E21*F21-100,1)&gt;999,999,-999)))</f>
        <v>-42.6</v>
      </c>
      <c r="H21" s="156">
        <v>-4.9539999999999997</v>
      </c>
      <c r="I21" s="156">
        <v>-6.0869999999999997</v>
      </c>
      <c r="J21" s="156">
        <f>IF(H21=0, "    ---- ", IF(ABS(ROUND(100/H21*I21-100,1))&lt;999,ROUND(100/H21*I21-100,1),IF(ROUND(100/H21*I21-100,1)&gt;999,999,-999)))</f>
        <v>22.9</v>
      </c>
      <c r="K21" s="156">
        <v>-627.96</v>
      </c>
      <c r="L21" s="156">
        <v>-801.17700000000002</v>
      </c>
      <c r="M21" s="156">
        <f>IF(K21=0, "    ---- ", IF(ABS(ROUND(100/K21*L21-100,1))&lt;999,ROUND(100/K21*L21-100,1),IF(ROUND(100/K21*L21-100,1)&gt;999,999,-999)))</f>
        <v>27.6</v>
      </c>
      <c r="N21" s="156"/>
      <c r="O21" s="156"/>
      <c r="P21" s="156"/>
      <c r="Q21" s="156">
        <v>-4363.830277</v>
      </c>
      <c r="R21" s="156">
        <v>-147.40484699999999</v>
      </c>
      <c r="S21" s="156">
        <f>IF(Q21=0, "    ---- ", IF(ABS(ROUND(100/Q21*R21-100,1))&lt;999,ROUND(100/Q21*R21-100,1),IF(ROUND(100/Q21*R21-100,1)&gt;999,999,-999)))</f>
        <v>-96.6</v>
      </c>
      <c r="T21" s="156">
        <v>-9.6999999999999993</v>
      </c>
      <c r="U21" s="156">
        <v>-20.9</v>
      </c>
      <c r="V21" s="156">
        <f t="shared" si="5"/>
        <v>115.5</v>
      </c>
      <c r="W21" s="573">
        <v>-704</v>
      </c>
      <c r="X21" s="573">
        <v>-1493</v>
      </c>
      <c r="Y21" s="156">
        <f>IF(W21=0, "    ---- ", IF(ABS(ROUND(100/W21*X21-100,1))&lt;999,ROUND(100/W21*X21-100,1),IF(ROUND(100/W21*X21-100,1)&gt;999,999,-999)))</f>
        <v>112.1</v>
      </c>
      <c r="Z21" s="573">
        <v>-9</v>
      </c>
      <c r="AA21" s="573">
        <v>0</v>
      </c>
      <c r="AB21" s="156">
        <f t="shared" si="17"/>
        <v>-100</v>
      </c>
      <c r="AC21" s="156">
        <v>-9</v>
      </c>
      <c r="AD21" s="156">
        <v>-12</v>
      </c>
      <c r="AE21" s="156">
        <f>IF(AC21=0, "    ---- ", IF(ABS(ROUND(100/AC21*AD21-100,1))&lt;999,ROUND(100/AC21*AD21-100,1),IF(ROUND(100/AC21*AD21-100,1)&gt;999,999,-999)))</f>
        <v>33.299999999999997</v>
      </c>
      <c r="AF21" s="156">
        <v>-8.0979158800000004</v>
      </c>
      <c r="AG21" s="156">
        <v>-40.125226959999999</v>
      </c>
      <c r="AH21" s="156">
        <f t="shared" si="15"/>
        <v>395.5</v>
      </c>
      <c r="AI21" s="573">
        <v>-488.72823069999993</v>
      </c>
      <c r="AJ21" s="573">
        <v>-394.01586724999999</v>
      </c>
      <c r="AK21" s="156">
        <f>IF(AI21=0, "    ---- ", IF(ABS(ROUND(100/AI21*AJ21-100,1))&lt;999,ROUND(100/AI21*AJ21-100,1),IF(ROUND(100/AI21*AJ21-100,1)&gt;999,999,-999)))</f>
        <v>-19.399999999999999</v>
      </c>
      <c r="AL21" s="156">
        <v>-12722.3</v>
      </c>
      <c r="AM21" s="156">
        <v>-4775.8</v>
      </c>
      <c r="AN21" s="156">
        <f>IF(AL21=0, "    ---- ", IF(ABS(ROUND(100/AL21*AM21-100,1))&lt;999,ROUND(100/AL21*AM21-100,1),IF(ROUND(100/AL21*AM21-100,1)&gt;999,999,-999)))</f>
        <v>-62.5</v>
      </c>
      <c r="AO21" s="156">
        <f t="shared" si="13"/>
        <v>-45185.207423579996</v>
      </c>
      <c r="AP21" s="156">
        <f t="shared" si="13"/>
        <v>-22956.452941209998</v>
      </c>
      <c r="AQ21" s="156">
        <f t="shared" si="11"/>
        <v>-49.2</v>
      </c>
      <c r="AR21" s="159">
        <f t="shared" si="16"/>
        <v>-45194.207423579996</v>
      </c>
      <c r="AS21" s="156">
        <f t="shared" si="16"/>
        <v>-22968.452941209998</v>
      </c>
      <c r="AT21" s="156">
        <f>IF(AR21=0, "    ---- ", IF(ABS(ROUND(100/AR21*AS21-100,1))&lt;999,ROUND(100/AR21*AS21-100,1),IF(ROUND(100/AR21*AS21-100,1)&gt;999,999,-999)))</f>
        <v>-49.2</v>
      </c>
    </row>
    <row r="22" spans="1:46" s="138" customFormat="1" ht="18.75" customHeight="1">
      <c r="A22" s="85" t="s">
        <v>31</v>
      </c>
      <c r="B22" s="71">
        <v>-923.40100000000007</v>
      </c>
      <c r="C22" s="71">
        <v>-967.56600000000003</v>
      </c>
      <c r="D22" s="156">
        <f>IF(B22=0, "    ---- ", IF(ABS(ROUND(100/B22*C22-100,1))&lt;999,ROUND(100/B22*C22-100,1),IF(ROUND(100/B22*C22-100,1)&gt;999,999,-999)))</f>
        <v>4.8</v>
      </c>
      <c r="E22" s="71">
        <v>-39597</v>
      </c>
      <c r="F22" s="71">
        <v>-28506.618999999999</v>
      </c>
      <c r="G22" s="156">
        <f>IF(E22=0, "    ---- ", IF(ABS(ROUND(100/E22*F22-100,1))&lt;999,ROUND(100/E22*F22-100,1),IF(ROUND(100/E22*F22-100,1)&gt;999,999,-999)))</f>
        <v>-28</v>
      </c>
      <c r="H22" s="71">
        <v>-146.57000000000002</v>
      </c>
      <c r="I22" s="71">
        <v>-178.964</v>
      </c>
      <c r="J22" s="156">
        <f>IF(H22=0, "    ---- ", IF(ABS(ROUND(100/H22*I22-100,1))&lt;999,ROUND(100/H22*I22-100,1),IF(ROUND(100/H22*I22-100,1)&gt;999,999,-999)))</f>
        <v>22.1</v>
      </c>
      <c r="K22" s="71">
        <v>-1126.442</v>
      </c>
      <c r="L22" s="71">
        <v>-1275.6849999999999</v>
      </c>
      <c r="M22" s="156">
        <f>IF(K22=0, "    ---- ", IF(ABS(ROUND(100/K22*L22-100,1))&lt;999,ROUND(100/K22*L22-100,1),IF(ROUND(100/K22*L22-100,1)&gt;999,999,-999)))</f>
        <v>13.2</v>
      </c>
      <c r="N22" s="71">
        <v>18</v>
      </c>
      <c r="O22" s="71">
        <v>-16</v>
      </c>
      <c r="P22" s="156">
        <f>IF(N22=0, "    ---- ", IF(ABS(ROUND(100/N22*O22-100,1))&lt;999,ROUND(100/N22*O22-100,1),IF(ROUND(100/N22*O22-100,1)&gt;999,999,-999)))</f>
        <v>-188.9</v>
      </c>
      <c r="Q22" s="71">
        <v>-17996.31409761</v>
      </c>
      <c r="R22" s="71">
        <v>-15276.757383420001</v>
      </c>
      <c r="S22" s="156">
        <f>IF(Q22=0, "    ---- ", IF(ABS(ROUND(100/Q22*R22-100,1))&lt;999,ROUND(100/Q22*R22-100,1),IF(ROUND(100/Q22*R22-100,1)&gt;999,999,-999)))</f>
        <v>-15.1</v>
      </c>
      <c r="T22" s="71">
        <v>-66.099999999999994</v>
      </c>
      <c r="U22" s="71">
        <v>-83.9</v>
      </c>
      <c r="V22" s="156">
        <f t="shared" si="5"/>
        <v>26.9</v>
      </c>
      <c r="W22" s="71">
        <v>-3923</v>
      </c>
      <c r="X22" s="71">
        <v>-5858</v>
      </c>
      <c r="Y22" s="156">
        <f>IF(W22=0, "    ---- ", IF(ABS(ROUND(100/W22*X22-100,1))&lt;999,ROUND(100/W22*X22-100,1),IF(ROUND(100/W22*X22-100,1)&gt;999,999,-999)))</f>
        <v>49.3</v>
      </c>
      <c r="Z22" s="71">
        <v>-2316</v>
      </c>
      <c r="AA22" s="71">
        <v>-2354</v>
      </c>
      <c r="AB22" s="156">
        <f>IF(Z22=0, "    ---- ", IF(ABS(ROUND(100/Z22*AA22-100,1))&lt;999,ROUND(100/Z22*AA22-100,1),IF(ROUND(100/Z22*AA22-100,1)&gt;999,999,-999)))</f>
        <v>1.6</v>
      </c>
      <c r="AC22" s="71">
        <v>-123</v>
      </c>
      <c r="AD22" s="71">
        <v>-146</v>
      </c>
      <c r="AE22" s="156">
        <f>IF(AC22=0, "    ---- ", IF(ABS(ROUND(100/AC22*AD22-100,1))&lt;999,ROUND(100/AC22*AD22-100,1),IF(ROUND(100/AC22*AD22-100,1)&gt;999,999,-999)))</f>
        <v>18.7</v>
      </c>
      <c r="AF22" s="71">
        <v>-207.54790509</v>
      </c>
      <c r="AG22" s="71">
        <v>-161.86351074999999</v>
      </c>
      <c r="AH22" s="156">
        <f t="shared" si="15"/>
        <v>-22</v>
      </c>
      <c r="AI22" s="71">
        <v>-2482.6607517699999</v>
      </c>
      <c r="AJ22" s="71">
        <v>-2588.4127790400007</v>
      </c>
      <c r="AK22" s="156">
        <f>IF(AI22=0, "    ---- ", IF(ABS(ROUND(100/AI22*AJ22-100,1))&lt;999,ROUND(100/AI22*AJ22-100,1),IF(ROUND(100/AI22*AJ22-100,1)&gt;999,999,-999)))</f>
        <v>4.3</v>
      </c>
      <c r="AL22" s="71">
        <v>-23314.799999999999</v>
      </c>
      <c r="AM22" s="71">
        <v>-14335.2</v>
      </c>
      <c r="AN22" s="156">
        <f>IF(AL22=0, "    ---- ", IF(ABS(ROUND(100/AL22*AM22-100,1))&lt;999,ROUND(100/AL22*AM22-100,1),IF(ROUND(100/AL22*AM22-100,1)&gt;999,999,-999)))</f>
        <v>-38.5</v>
      </c>
      <c r="AO22" s="156">
        <f t="shared" si="13"/>
        <v>-92099.835754469997</v>
      </c>
      <c r="AP22" s="156">
        <f t="shared" si="13"/>
        <v>-71586.967673210005</v>
      </c>
      <c r="AQ22" s="156">
        <f t="shared" si="11"/>
        <v>-22.3</v>
      </c>
      <c r="AR22" s="159">
        <f t="shared" si="16"/>
        <v>-92204.835754469997</v>
      </c>
      <c r="AS22" s="156">
        <f t="shared" si="16"/>
        <v>-71748.967673210005</v>
      </c>
      <c r="AT22" s="156">
        <f>IF(AR22=0, "    ---- ", IF(ABS(ROUND(100/AR22*AS22-100,1))&lt;999,ROUND(100/AR22*AS22-100,1),IF(ROUND(100/AR22*AS22-100,1)&gt;999,999,-999)))</f>
        <v>-22.2</v>
      </c>
    </row>
    <row r="23" spans="1:46" s="138" customFormat="1" ht="18.75" customHeight="1">
      <c r="A23" s="85" t="s">
        <v>137</v>
      </c>
      <c r="B23" s="172"/>
      <c r="C23" s="172"/>
      <c r="D23" s="156"/>
      <c r="E23" s="172"/>
      <c r="F23" s="172"/>
      <c r="G23" s="156"/>
      <c r="H23" s="169"/>
      <c r="I23" s="169"/>
      <c r="J23" s="156"/>
      <c r="K23" s="172"/>
      <c r="L23" s="172"/>
      <c r="M23" s="156"/>
      <c r="N23" s="169"/>
      <c r="O23" s="169"/>
      <c r="P23" s="156"/>
      <c r="Q23" s="172"/>
      <c r="R23" s="172"/>
      <c r="S23" s="156"/>
      <c r="T23" s="169"/>
      <c r="U23" s="169"/>
      <c r="V23" s="156"/>
      <c r="W23" s="169"/>
      <c r="X23" s="169"/>
      <c r="Y23" s="156"/>
      <c r="Z23" s="169"/>
      <c r="AA23" s="169"/>
      <c r="AB23" s="156"/>
      <c r="AC23" s="169"/>
      <c r="AD23" s="169"/>
      <c r="AE23" s="156"/>
      <c r="AF23" s="172"/>
      <c r="AG23" s="172"/>
      <c r="AH23" s="156"/>
      <c r="AI23" s="169"/>
      <c r="AJ23" s="169"/>
      <c r="AK23" s="156"/>
      <c r="AL23" s="172"/>
      <c r="AM23" s="172"/>
      <c r="AN23" s="156"/>
      <c r="AO23" s="156"/>
      <c r="AP23" s="156"/>
      <c r="AQ23" s="156"/>
      <c r="AR23" s="156"/>
      <c r="AS23" s="156"/>
      <c r="AT23" s="156"/>
    </row>
    <row r="24" spans="1:46" s="138" customFormat="1" ht="18.75" customHeight="1">
      <c r="A24" s="85" t="s">
        <v>138</v>
      </c>
      <c r="B24" s="156">
        <v>-7.0090000000000003</v>
      </c>
      <c r="C24" s="156">
        <v>-14.815</v>
      </c>
      <c r="D24" s="156">
        <f t="shared" ref="D24:D30" si="18">IF(B24=0, "    ---- ", IF(ABS(ROUND(100/B24*C24-100,1))&lt;999,ROUND(100/B24*C24-100,1),IF(ROUND(100/B24*C24-100,1)&gt;999,999,-999)))</f>
        <v>111.4</v>
      </c>
      <c r="E24" s="156">
        <v>14431</v>
      </c>
      <c r="F24" s="156">
        <v>7216.6120000000001</v>
      </c>
      <c r="G24" s="156">
        <f t="shared" ref="G24:G30" si="19">IF(E24=0, "    ---- ", IF(ABS(ROUND(100/E24*F24-100,1))&lt;999,ROUND(100/E24*F24-100,1),IF(ROUND(100/E24*F24-100,1)&gt;999,999,-999)))</f>
        <v>-50</v>
      </c>
      <c r="H24" s="156">
        <v>-384.86099999999999</v>
      </c>
      <c r="I24" s="156">
        <v>-374.24700000000001</v>
      </c>
      <c r="J24" s="156">
        <f>IF(H24=0, "    ---- ", IF(ABS(ROUND(100/H24*I24-100,1))&lt;999,ROUND(100/H24*I24-100,1),IF(ROUND(100/H24*I24-100,1)&gt;999,999,-999)))</f>
        <v>-2.8</v>
      </c>
      <c r="K24" s="156">
        <v>-326.959</v>
      </c>
      <c r="L24" s="156">
        <v>-454.76799999999997</v>
      </c>
      <c r="M24" s="156">
        <f t="shared" ref="M24:M32" si="20">IF(K24=0, "    ---- ", IF(ABS(ROUND(100/K24*L24-100,1))&lt;999,ROUND(100/K24*L24-100,1),IF(ROUND(100/K24*L24-100,1)&gt;999,999,-999)))</f>
        <v>39.1</v>
      </c>
      <c r="N24" s="156"/>
      <c r="O24" s="156"/>
      <c r="P24" s="156"/>
      <c r="Q24" s="156">
        <v>-51363.859157830004</v>
      </c>
      <c r="R24" s="156">
        <v>-11372.26239856</v>
      </c>
      <c r="S24" s="156">
        <f t="shared" ref="S24:S31" si="21">IF(Q24=0, "    ---- ", IF(ABS(ROUND(100/Q24*R24-100,1))&lt;999,ROUND(100/Q24*R24-100,1),IF(ROUND(100/Q24*R24-100,1)&gt;999,999,-999)))</f>
        <v>-77.900000000000006</v>
      </c>
      <c r="T24" s="156">
        <v>-179.8</v>
      </c>
      <c r="U24" s="156">
        <v>-109.1</v>
      </c>
      <c r="V24" s="156">
        <f t="shared" si="5"/>
        <v>-39.299999999999997</v>
      </c>
      <c r="W24" s="156">
        <v>-1842</v>
      </c>
      <c r="X24" s="156">
        <v>-1151</v>
      </c>
      <c r="Y24" s="156">
        <f t="shared" ref="Y24:Y30" si="22">IF(W24=0, "    ---- ", IF(ABS(ROUND(100/W24*X24-100,1))&lt;999,ROUND(100/W24*X24-100,1),IF(ROUND(100/W24*X24-100,1)&gt;999,999,-999)))</f>
        <v>-37.5</v>
      </c>
      <c r="Z24" s="156">
        <v>-6313</v>
      </c>
      <c r="AA24" s="156">
        <v>-1696</v>
      </c>
      <c r="AB24" s="156">
        <f t="shared" ref="AB24:AB30" si="23">IF(Z24=0, "    ---- ", IF(ABS(ROUND(100/Z24*AA24-100,1))&lt;999,ROUND(100/Z24*AA24-100,1),IF(ROUND(100/Z24*AA24-100,1)&gt;999,999,-999)))</f>
        <v>-73.099999999999994</v>
      </c>
      <c r="AC24" s="156"/>
      <c r="AD24" s="156"/>
      <c r="AE24" s="156"/>
      <c r="AF24" s="156">
        <v>-204.40636593000002</v>
      </c>
      <c r="AG24" s="156">
        <v>-231.36860121000001</v>
      </c>
      <c r="AH24" s="156">
        <f t="shared" si="15"/>
        <v>13.2</v>
      </c>
      <c r="AI24" s="156">
        <v>-139.54455337000002</v>
      </c>
      <c r="AJ24" s="156">
        <v>-352.82640278000002</v>
      </c>
      <c r="AK24" s="156">
        <f t="shared" ref="AK24:AK30" si="24">IF(AI24=0, "    ---- ", IF(ABS(ROUND(100/AI24*AJ24-100,1))&lt;999,ROUND(100/AI24*AJ24-100,1),IF(ROUND(100/AI24*AJ24-100,1)&gt;999,999,-999)))</f>
        <v>152.80000000000001</v>
      </c>
      <c r="AL24" s="156">
        <v>5141.1000000000004</v>
      </c>
      <c r="AM24" s="156">
        <v>-24.4</v>
      </c>
      <c r="AN24" s="156">
        <f t="shared" ref="AN24:AN30" si="25">IF(AL24=0, "    ---- ", IF(ABS(ROUND(100/AL24*AM24-100,1))&lt;999,ROUND(100/AL24*AM24-100,1),IF(ROUND(100/AL24*AM24-100,1)&gt;999,999,-999)))</f>
        <v>-100.5</v>
      </c>
      <c r="AO24" s="156">
        <f t="shared" si="13"/>
        <v>-41189.339077130011</v>
      </c>
      <c r="AP24" s="156">
        <f t="shared" si="13"/>
        <v>-8564.1754025499995</v>
      </c>
      <c r="AQ24" s="156">
        <f t="shared" si="11"/>
        <v>-79.2</v>
      </c>
      <c r="AR24" s="156"/>
      <c r="AS24" s="156"/>
      <c r="AT24" s="156"/>
    </row>
    <row r="25" spans="1:46" s="138" customFormat="1" ht="18.75" customHeight="1">
      <c r="A25" s="85" t="s">
        <v>139</v>
      </c>
      <c r="B25" s="156">
        <v>0.13400000000000001</v>
      </c>
      <c r="C25" s="156">
        <v>0</v>
      </c>
      <c r="D25" s="156">
        <f t="shared" si="18"/>
        <v>-100</v>
      </c>
      <c r="E25" s="156">
        <v>-318</v>
      </c>
      <c r="F25" s="156">
        <v>-795.51400000000001</v>
      </c>
      <c r="G25" s="156">
        <f t="shared" si="19"/>
        <v>150.19999999999999</v>
      </c>
      <c r="H25" s="156"/>
      <c r="I25" s="156"/>
      <c r="J25" s="156"/>
      <c r="K25" s="156">
        <v>2.4769999999999999</v>
      </c>
      <c r="L25" s="156">
        <v>-49.969000000000001</v>
      </c>
      <c r="M25" s="156">
        <f t="shared" si="20"/>
        <v>-999</v>
      </c>
      <c r="N25" s="156"/>
      <c r="O25" s="156"/>
      <c r="P25" s="156"/>
      <c r="Q25" s="156">
        <v>-3360.1664919999998</v>
      </c>
      <c r="R25" s="156">
        <v>-3029.6661760000002</v>
      </c>
      <c r="S25" s="156">
        <f t="shared" si="21"/>
        <v>-9.8000000000000007</v>
      </c>
      <c r="T25" s="156">
        <v>-1.8</v>
      </c>
      <c r="U25" s="156">
        <v>-7.9</v>
      </c>
      <c r="V25" s="156">
        <f t="shared" si="5"/>
        <v>338.9</v>
      </c>
      <c r="W25" s="156">
        <v>-216</v>
      </c>
      <c r="X25" s="156">
        <v>-95</v>
      </c>
      <c r="Y25" s="156">
        <f t="shared" si="22"/>
        <v>-56</v>
      </c>
      <c r="Z25" s="156">
        <v>-300</v>
      </c>
      <c r="AA25" s="156">
        <v>-86</v>
      </c>
      <c r="AB25" s="156">
        <f t="shared" si="23"/>
        <v>-71.3</v>
      </c>
      <c r="AC25" s="156"/>
      <c r="AD25" s="156"/>
      <c r="AE25" s="156"/>
      <c r="AF25" s="156">
        <v>-5.4665211100000004</v>
      </c>
      <c r="AG25" s="156">
        <v>-1.0742619799999999</v>
      </c>
      <c r="AH25" s="156">
        <f t="shared" si="15"/>
        <v>-80.3</v>
      </c>
      <c r="AI25" s="156">
        <v>-161.82018416</v>
      </c>
      <c r="AJ25" s="156">
        <v>81.903327269999977</v>
      </c>
      <c r="AK25" s="156">
        <f t="shared" si="24"/>
        <v>-150.6</v>
      </c>
      <c r="AL25" s="156">
        <v>-710</v>
      </c>
      <c r="AM25" s="156">
        <v>-358</v>
      </c>
      <c r="AN25" s="156">
        <f t="shared" si="25"/>
        <v>-49.6</v>
      </c>
      <c r="AO25" s="156">
        <f t="shared" si="13"/>
        <v>-5070.6421972700009</v>
      </c>
      <c r="AP25" s="156">
        <f t="shared" si="13"/>
        <v>-4341.2201107100009</v>
      </c>
      <c r="AQ25" s="156">
        <f t="shared" si="11"/>
        <v>-14.4</v>
      </c>
      <c r="AR25" s="156"/>
      <c r="AS25" s="156"/>
      <c r="AT25" s="156"/>
    </row>
    <row r="26" spans="1:46" s="138" customFormat="1" ht="18.75" customHeight="1">
      <c r="A26" s="85" t="s">
        <v>140</v>
      </c>
      <c r="B26" s="156">
        <v>-9.89</v>
      </c>
      <c r="C26" s="156">
        <v>9.56</v>
      </c>
      <c r="D26" s="156">
        <f t="shared" si="18"/>
        <v>-196.7</v>
      </c>
      <c r="E26" s="156">
        <v>-195</v>
      </c>
      <c r="F26" s="156">
        <v>636.07000000000005</v>
      </c>
      <c r="G26" s="156">
        <f t="shared" si="19"/>
        <v>-426.2</v>
      </c>
      <c r="H26" s="156"/>
      <c r="I26" s="156"/>
      <c r="J26" s="156"/>
      <c r="K26" s="156">
        <v>0.14299999999999999</v>
      </c>
      <c r="L26" s="156">
        <v>0.57199999999999995</v>
      </c>
      <c r="M26" s="156">
        <f t="shared" si="20"/>
        <v>300</v>
      </c>
      <c r="N26" s="156"/>
      <c r="O26" s="156"/>
      <c r="P26" s="156"/>
      <c r="Q26" s="156">
        <v>-9109.9025079999992</v>
      </c>
      <c r="R26" s="156">
        <v>-1949.9169010000001</v>
      </c>
      <c r="S26" s="156">
        <f t="shared" si="21"/>
        <v>-78.599999999999994</v>
      </c>
      <c r="T26" s="156">
        <v>-20.3</v>
      </c>
      <c r="U26" s="156">
        <v>-1.1000000000000001</v>
      </c>
      <c r="V26" s="156">
        <f t="shared" si="5"/>
        <v>-94.6</v>
      </c>
      <c r="W26" s="156">
        <v>46.5</v>
      </c>
      <c r="X26" s="156">
        <v>137</v>
      </c>
      <c r="Y26" s="156">
        <f t="shared" si="22"/>
        <v>194.6</v>
      </c>
      <c r="Z26" s="156">
        <v>-2327</v>
      </c>
      <c r="AA26" s="156">
        <v>-1692</v>
      </c>
      <c r="AB26" s="156">
        <f t="shared" si="23"/>
        <v>-27.3</v>
      </c>
      <c r="AC26" s="156"/>
      <c r="AD26" s="156"/>
      <c r="AE26" s="156"/>
      <c r="AF26" s="156">
        <v>-140.30354115</v>
      </c>
      <c r="AG26" s="156">
        <v>150.34200540000001</v>
      </c>
      <c r="AH26" s="156">
        <f t="shared" si="15"/>
        <v>-207.2</v>
      </c>
      <c r="AI26" s="156">
        <v>-533.19336592999991</v>
      </c>
      <c r="AJ26" s="156">
        <v>-200.28506242999995</v>
      </c>
      <c r="AK26" s="156">
        <f t="shared" si="24"/>
        <v>-62.4</v>
      </c>
      <c r="AL26" s="156">
        <v>-1991.5</v>
      </c>
      <c r="AM26" s="156">
        <v>1294.5</v>
      </c>
      <c r="AN26" s="156">
        <f t="shared" si="25"/>
        <v>-165</v>
      </c>
      <c r="AO26" s="156">
        <f t="shared" si="13"/>
        <v>-14280.446415079998</v>
      </c>
      <c r="AP26" s="156">
        <f t="shared" si="13"/>
        <v>-1615.2579580299998</v>
      </c>
      <c r="AQ26" s="156">
        <f t="shared" si="11"/>
        <v>-88.7</v>
      </c>
      <c r="AR26" s="156"/>
      <c r="AS26" s="156"/>
      <c r="AT26" s="156"/>
    </row>
    <row r="27" spans="1:46" s="138" customFormat="1" ht="18.75" customHeight="1">
      <c r="A27" s="85" t="s">
        <v>141</v>
      </c>
      <c r="B27" s="156"/>
      <c r="C27" s="156"/>
      <c r="D27" s="156"/>
      <c r="E27" s="156">
        <v>-121</v>
      </c>
      <c r="F27" s="156">
        <v>-41.002000000000002</v>
      </c>
      <c r="G27" s="156">
        <f t="shared" si="19"/>
        <v>-66.099999999999994</v>
      </c>
      <c r="H27" s="156"/>
      <c r="I27" s="156"/>
      <c r="J27" s="156"/>
      <c r="K27" s="156"/>
      <c r="L27" s="156">
        <v>3.7160000000000002</v>
      </c>
      <c r="M27" s="156" t="str">
        <f t="shared" si="20"/>
        <v xml:space="preserve">    ---- </v>
      </c>
      <c r="N27" s="156"/>
      <c r="O27" s="156"/>
      <c r="P27" s="156"/>
      <c r="Q27" s="156">
        <v>-228.57768799999999</v>
      </c>
      <c r="R27" s="156">
        <v>-243.01308499999999</v>
      </c>
      <c r="S27" s="156">
        <f t="shared" si="21"/>
        <v>6.3</v>
      </c>
      <c r="T27" s="156">
        <v>1</v>
      </c>
      <c r="U27" s="156">
        <v>0.4</v>
      </c>
      <c r="V27" s="156">
        <f t="shared" si="5"/>
        <v>-60</v>
      </c>
      <c r="W27" s="156">
        <v>-16</v>
      </c>
      <c r="X27" s="156">
        <v>-14</v>
      </c>
      <c r="Y27" s="156">
        <f t="shared" si="22"/>
        <v>-12.5</v>
      </c>
      <c r="Z27" s="156">
        <v>-17</v>
      </c>
      <c r="AA27" s="156">
        <v>-30</v>
      </c>
      <c r="AB27" s="156">
        <f t="shared" si="23"/>
        <v>76.5</v>
      </c>
      <c r="AC27" s="156"/>
      <c r="AD27" s="156"/>
      <c r="AE27" s="156"/>
      <c r="AF27" s="156"/>
      <c r="AG27" s="156"/>
      <c r="AH27" s="156"/>
      <c r="AI27" s="156">
        <v>-6.7051552399999998</v>
      </c>
      <c r="AJ27" s="156">
        <v>-4.6452384599999998</v>
      </c>
      <c r="AK27" s="156">
        <f t="shared" si="24"/>
        <v>-30.7</v>
      </c>
      <c r="AL27" s="156">
        <v>-13.5</v>
      </c>
      <c r="AM27" s="156">
        <v>-9.4</v>
      </c>
      <c r="AN27" s="156">
        <f t="shared" si="25"/>
        <v>-30.4</v>
      </c>
      <c r="AO27" s="156">
        <f t="shared" si="13"/>
        <v>-401.78284323999998</v>
      </c>
      <c r="AP27" s="156">
        <f t="shared" si="13"/>
        <v>-337.94432345999996</v>
      </c>
      <c r="AQ27" s="156">
        <f t="shared" si="11"/>
        <v>-15.9</v>
      </c>
      <c r="AR27" s="156"/>
      <c r="AS27" s="156"/>
      <c r="AT27" s="156"/>
    </row>
    <row r="28" spans="1:46" s="138" customFormat="1" ht="18.75" customHeight="1">
      <c r="A28" s="85" t="s">
        <v>142</v>
      </c>
      <c r="B28" s="156">
        <v>-1.0029999999999999</v>
      </c>
      <c r="C28" s="156">
        <v>0.29699999999999999</v>
      </c>
      <c r="D28" s="156">
        <f t="shared" si="18"/>
        <v>-129.6</v>
      </c>
      <c r="E28" s="156">
        <v>-12</v>
      </c>
      <c r="F28" s="156">
        <v>-1.379</v>
      </c>
      <c r="G28" s="156">
        <f t="shared" si="19"/>
        <v>-88.5</v>
      </c>
      <c r="H28" s="156">
        <v>-5.7389999999999999</v>
      </c>
      <c r="I28" s="156">
        <v>-4.5179999999999998</v>
      </c>
      <c r="J28" s="156">
        <f>IF(H28=0, "    ---- ", IF(ABS(ROUND(100/H28*I28-100,1))&lt;999,ROUND(100/H28*I28-100,1),IF(ROUND(100/H28*I28-100,1)&gt;999,999,-999)))</f>
        <v>-21.3</v>
      </c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>
        <v>-2</v>
      </c>
      <c r="X28" s="156">
        <v>-3</v>
      </c>
      <c r="Y28" s="156">
        <f t="shared" si="22"/>
        <v>50</v>
      </c>
      <c r="Z28" s="156"/>
      <c r="AA28" s="156"/>
      <c r="AB28" s="156"/>
      <c r="AC28" s="156"/>
      <c r="AD28" s="156"/>
      <c r="AE28" s="156"/>
      <c r="AF28" s="156"/>
      <c r="AG28" s="156"/>
      <c r="AH28" s="156"/>
      <c r="AI28" s="156">
        <v>4.6945680000000003</v>
      </c>
      <c r="AJ28" s="156">
        <v>7.9057389999999996</v>
      </c>
      <c r="AK28" s="156">
        <f t="shared" si="24"/>
        <v>68.400000000000006</v>
      </c>
      <c r="AL28" s="156">
        <v>-32.700000000000003</v>
      </c>
      <c r="AM28" s="156">
        <v>-43.9</v>
      </c>
      <c r="AN28" s="156">
        <f t="shared" si="25"/>
        <v>34.299999999999997</v>
      </c>
      <c r="AO28" s="156">
        <f t="shared" si="13"/>
        <v>-48.747432000000003</v>
      </c>
      <c r="AP28" s="156">
        <f t="shared" si="13"/>
        <v>-44.594260999999996</v>
      </c>
      <c r="AQ28" s="156">
        <f t="shared" si="11"/>
        <v>-8.5</v>
      </c>
      <c r="AR28" s="156"/>
      <c r="AS28" s="156"/>
      <c r="AT28" s="156"/>
    </row>
    <row r="29" spans="1:46" s="138" customFormat="1" ht="18.75" customHeight="1">
      <c r="A29" s="85" t="s">
        <v>143</v>
      </c>
      <c r="B29" s="156"/>
      <c r="C29" s="156"/>
      <c r="D29" s="156"/>
      <c r="E29" s="156">
        <v>15</v>
      </c>
      <c r="F29" s="156">
        <v>26.082000000000001</v>
      </c>
      <c r="G29" s="156">
        <f t="shared" si="19"/>
        <v>73.900000000000006</v>
      </c>
      <c r="H29" s="156"/>
      <c r="I29" s="156"/>
      <c r="J29" s="156"/>
      <c r="K29" s="156"/>
      <c r="L29" s="156"/>
      <c r="M29" s="156"/>
      <c r="N29" s="156"/>
      <c r="O29" s="156"/>
      <c r="P29" s="156"/>
      <c r="Q29" s="156">
        <v>-4.9155550000000003</v>
      </c>
      <c r="R29" s="156">
        <v>-8.8654899999999994</v>
      </c>
      <c r="S29" s="156">
        <f t="shared" si="21"/>
        <v>80.400000000000006</v>
      </c>
      <c r="T29" s="156">
        <v>2</v>
      </c>
      <c r="U29" s="156"/>
      <c r="V29" s="156">
        <f t="shared" si="5"/>
        <v>-100</v>
      </c>
      <c r="W29" s="156">
        <v>15.5</v>
      </c>
      <c r="X29" s="156">
        <v>1</v>
      </c>
      <c r="Y29" s="156">
        <f t="shared" si="22"/>
        <v>-93.5</v>
      </c>
      <c r="Z29" s="156">
        <v>-49</v>
      </c>
      <c r="AA29" s="156">
        <v>-102</v>
      </c>
      <c r="AB29" s="156">
        <f t="shared" ref="AB29" si="26">IF(Z29=0, "    ---- ", IF(ABS(ROUND(100/Z29*AA29-100,1))&lt;999,ROUND(100/Z29*AA29-100,1),IF(ROUND(100/Z29*AA29-100,1)&gt;999,999,-999)))</f>
        <v>108.2</v>
      </c>
      <c r="AC29" s="156"/>
      <c r="AD29" s="156"/>
      <c r="AE29" s="156"/>
      <c r="AF29" s="156">
        <v>2.6380899599999998</v>
      </c>
      <c r="AG29" s="156">
        <v>0.472304</v>
      </c>
      <c r="AH29" s="156">
        <f t="shared" si="15"/>
        <v>-82.1</v>
      </c>
      <c r="AI29" s="156">
        <v>0.25154056000000002</v>
      </c>
      <c r="AJ29" s="156">
        <v>0.88932374000000014</v>
      </c>
      <c r="AK29" s="156">
        <f t="shared" si="24"/>
        <v>253.6</v>
      </c>
      <c r="AL29" s="156">
        <v>-4.3</v>
      </c>
      <c r="AM29" s="156">
        <v>-56.6</v>
      </c>
      <c r="AN29" s="156">
        <f t="shared" si="25"/>
        <v>999</v>
      </c>
      <c r="AO29" s="156">
        <f t="shared" si="13"/>
        <v>-22.825924480000005</v>
      </c>
      <c r="AP29" s="156">
        <f t="shared" si="13"/>
        <v>-139.02186226000001</v>
      </c>
      <c r="AQ29" s="156">
        <f t="shared" si="11"/>
        <v>509.1</v>
      </c>
      <c r="AR29" s="156"/>
      <c r="AS29" s="156"/>
      <c r="AT29" s="156"/>
    </row>
    <row r="30" spans="1:46" s="138" customFormat="1" ht="18.75" customHeight="1">
      <c r="A30" s="85" t="s">
        <v>293</v>
      </c>
      <c r="B30" s="156">
        <v>-17.768000000000001</v>
      </c>
      <c r="C30" s="156">
        <v>-4.9579999999999993</v>
      </c>
      <c r="D30" s="156">
        <f t="shared" si="18"/>
        <v>-72.099999999999994</v>
      </c>
      <c r="E30" s="156">
        <v>13800</v>
      </c>
      <c r="F30" s="156">
        <v>7040.8689999999997</v>
      </c>
      <c r="G30" s="156">
        <f t="shared" si="19"/>
        <v>-49</v>
      </c>
      <c r="H30" s="156">
        <v>-390.59999999999997</v>
      </c>
      <c r="I30" s="156">
        <v>-378.76499999999999</v>
      </c>
      <c r="J30" s="156">
        <f>IF(H30=0, "    ---- ", IF(ABS(ROUND(100/H30*I30-100,1))&lt;999,ROUND(100/H30*I30-100,1),IF(ROUND(100/H30*I30-100,1)&gt;999,999,-999)))</f>
        <v>-3</v>
      </c>
      <c r="K30" s="156">
        <v>-324.33900000000006</v>
      </c>
      <c r="L30" s="156">
        <v>-500.44899999999996</v>
      </c>
      <c r="M30" s="156">
        <f t="shared" si="20"/>
        <v>54.3</v>
      </c>
      <c r="N30" s="156"/>
      <c r="O30" s="156"/>
      <c r="P30" s="156"/>
      <c r="Q30" s="156">
        <v>-64067.421400829997</v>
      </c>
      <c r="R30" s="156">
        <v>-16603.724050560002</v>
      </c>
      <c r="S30" s="156">
        <f t="shared" si="21"/>
        <v>-74.099999999999994</v>
      </c>
      <c r="T30" s="156">
        <v>-198.90000000000003</v>
      </c>
      <c r="U30" s="156">
        <v>-117.69999999999999</v>
      </c>
      <c r="V30" s="156">
        <f t="shared" si="5"/>
        <v>-40.799999999999997</v>
      </c>
      <c r="W30" s="156">
        <v>-2014</v>
      </c>
      <c r="X30" s="156">
        <v>-1125</v>
      </c>
      <c r="Y30" s="156">
        <f t="shared" si="22"/>
        <v>-44.1</v>
      </c>
      <c r="Z30" s="156">
        <v>-9006</v>
      </c>
      <c r="AA30" s="156">
        <v>-3606</v>
      </c>
      <c r="AB30" s="156">
        <f t="shared" si="23"/>
        <v>-60</v>
      </c>
      <c r="AC30" s="156"/>
      <c r="AD30" s="156"/>
      <c r="AE30" s="156"/>
      <c r="AF30" s="156">
        <v>-347.53833823000002</v>
      </c>
      <c r="AG30" s="156">
        <v>-81.628553789999998</v>
      </c>
      <c r="AH30" s="156">
        <f t="shared" si="15"/>
        <v>-76.5</v>
      </c>
      <c r="AI30" s="156">
        <v>-836.31715013999997</v>
      </c>
      <c r="AJ30" s="156">
        <v>-467.05831366000001</v>
      </c>
      <c r="AK30" s="156">
        <f t="shared" si="24"/>
        <v>-44.2</v>
      </c>
      <c r="AL30" s="156">
        <v>2389.1000000000004</v>
      </c>
      <c r="AM30" s="156">
        <v>802.2</v>
      </c>
      <c r="AN30" s="156">
        <f t="shared" si="25"/>
        <v>-66.400000000000006</v>
      </c>
      <c r="AO30" s="156">
        <f t="shared" si="13"/>
        <v>-61013.7838892</v>
      </c>
      <c r="AP30" s="156">
        <f t="shared" si="13"/>
        <v>-15042.213918010002</v>
      </c>
      <c r="AQ30" s="156">
        <f t="shared" si="11"/>
        <v>-75.3</v>
      </c>
      <c r="AR30" s="156"/>
      <c r="AS30" s="156"/>
      <c r="AT30" s="156"/>
    </row>
    <row r="31" spans="1:46" s="138" customFormat="1" ht="18.75" customHeight="1">
      <c r="A31" s="85" t="s">
        <v>144</v>
      </c>
      <c r="B31" s="156">
        <v>-1609.797</v>
      </c>
      <c r="C31" s="156">
        <v>-1640.278</v>
      </c>
      <c r="D31" s="156">
        <f>IF(B31=0, "    ---- ", IF(ABS(ROUND(100/B31*C31-100,1))&lt;999,ROUND(100/B31*C31-100,1),IF(ROUND(100/B31*C31-100,1)&gt;999,999,-999)))</f>
        <v>1.9</v>
      </c>
      <c r="E31" s="156">
        <v>-7312</v>
      </c>
      <c r="F31" s="156">
        <v>-6787.38</v>
      </c>
      <c r="G31" s="156">
        <f>IF(E31=0, "    ---- ", IF(ABS(ROUND(100/E31*F31-100,1))&lt;999,ROUND(100/E31*F31-100,1),IF(ROUND(100/E31*F31-100,1)&gt;999,999,-999)))</f>
        <v>-7.2</v>
      </c>
      <c r="H31" s="156"/>
      <c r="I31" s="156"/>
      <c r="J31" s="156"/>
      <c r="K31" s="156">
        <v>-2609.0250000000001</v>
      </c>
      <c r="L31" s="156">
        <v>-2145.933</v>
      </c>
      <c r="M31" s="156">
        <f t="shared" si="20"/>
        <v>-17.7</v>
      </c>
      <c r="N31" s="156"/>
      <c r="O31" s="156"/>
      <c r="P31" s="156"/>
      <c r="Q31" s="156">
        <v>-92.134677999999994</v>
      </c>
      <c r="R31" s="156">
        <v>56.655562000000003</v>
      </c>
      <c r="S31" s="156">
        <f t="shared" si="21"/>
        <v>-161.5</v>
      </c>
      <c r="T31" s="156">
        <v>-264.2</v>
      </c>
      <c r="U31" s="156">
        <v>-343.2</v>
      </c>
      <c r="V31" s="156">
        <f t="shared" si="5"/>
        <v>29.9</v>
      </c>
      <c r="W31" s="156">
        <v>-8137</v>
      </c>
      <c r="X31" s="156">
        <v>-7494</v>
      </c>
      <c r="Y31" s="156">
        <f>IF(W31=0, "    ---- ", IF(ABS(ROUND(100/W31*X31-100,1))&lt;999,ROUND(100/W31*X31-100,1),IF(ROUND(100/W31*X31-100,1)&gt;999,999,-999)))</f>
        <v>-7.9</v>
      </c>
      <c r="Z31" s="156"/>
      <c r="AA31" s="156"/>
      <c r="AB31" s="156"/>
      <c r="AC31" s="156">
        <v>-150</v>
      </c>
      <c r="AD31" s="156">
        <v>-155</v>
      </c>
      <c r="AE31" s="156">
        <f>IF(AC31=0, "    ---- ", IF(ABS(ROUND(100/AC31*AD31-100,1))&lt;999,ROUND(100/AC31*AD31-100,1),IF(ROUND(100/AC31*AD31-100,1)&gt;999,999,-999)))</f>
        <v>3.3</v>
      </c>
      <c r="AF31" s="156">
        <v>-66.940410459999995</v>
      </c>
      <c r="AG31" s="156">
        <v>4.5877753800000001</v>
      </c>
      <c r="AH31" s="156">
        <f t="shared" si="15"/>
        <v>-106.9</v>
      </c>
      <c r="AI31" s="156">
        <v>-2486.7656451900011</v>
      </c>
      <c r="AJ31" s="156">
        <v>-2554.0363019000001</v>
      </c>
      <c r="AK31" s="156">
        <f>IF(AI31=0, "    ---- ", IF(ABS(ROUND(100/AI31*AJ31-100,1))&lt;999,ROUND(100/AI31*AJ31-100,1),IF(ROUND(100/AI31*AJ31-100,1)&gt;999,999,-999)))</f>
        <v>2.7</v>
      </c>
      <c r="AL31" s="156">
        <v>-7788.4</v>
      </c>
      <c r="AM31" s="156">
        <v>-12056.5</v>
      </c>
      <c r="AN31" s="156">
        <f>IF(AL31=0, "    ---- ", IF(ABS(ROUND(100/AL31*AM31-100,1))&lt;999,ROUND(100/AL31*AM31-100,1),IF(ROUND(100/AL31*AM31-100,1)&gt;999,999,-999)))</f>
        <v>54.8</v>
      </c>
      <c r="AO31" s="156">
        <f t="shared" si="13"/>
        <v>-30366.262733650001</v>
      </c>
      <c r="AP31" s="156">
        <f t="shared" si="13"/>
        <v>-32960.083964520003</v>
      </c>
      <c r="AQ31" s="156">
        <f t="shared" si="11"/>
        <v>8.5</v>
      </c>
      <c r="AR31" s="156"/>
      <c r="AS31" s="156"/>
      <c r="AT31" s="156"/>
    </row>
    <row r="32" spans="1:46" s="138" customFormat="1" ht="18.75" customHeight="1">
      <c r="A32" s="85" t="s">
        <v>159</v>
      </c>
      <c r="B32" s="156">
        <v>-6.7110000000000003</v>
      </c>
      <c r="C32" s="156">
        <v>-0.21099999999999999</v>
      </c>
      <c r="D32" s="156">
        <f>IF(B32=0, "    ---- ", IF(ABS(ROUND(100/B32*C32-100,1))&lt;999,ROUND(100/B32*C32-100,1),IF(ROUND(100/B32*C32-100,1)&gt;999,999,-999)))</f>
        <v>-96.9</v>
      </c>
      <c r="E32" s="156">
        <v>-1355</v>
      </c>
      <c r="F32" s="156">
        <v>-1009.4109999999999</v>
      </c>
      <c r="G32" s="156">
        <f>IF(E32=0, "    ---- ", IF(ABS(ROUND(100/E32*F32-100,1))&lt;999,ROUND(100/E32*F32-100,1),IF(ROUND(100/E32*F32-100,1)&gt;999,999,-999)))</f>
        <v>-25.5</v>
      </c>
      <c r="H32" s="156"/>
      <c r="I32" s="156"/>
      <c r="J32" s="156"/>
      <c r="K32" s="156">
        <v>-46.406999999999996</v>
      </c>
      <c r="L32" s="156">
        <v>-6.3680000000000003</v>
      </c>
      <c r="M32" s="156">
        <f t="shared" si="20"/>
        <v>-86.3</v>
      </c>
      <c r="N32" s="156"/>
      <c r="O32" s="156"/>
      <c r="P32" s="156"/>
      <c r="Q32" s="156">
        <v>-3368.0462802100001</v>
      </c>
      <c r="R32" s="156">
        <v>-17507.538849999997</v>
      </c>
      <c r="S32" s="156">
        <f>IF(Q32=0, "    ---- ", IF(ABS(ROUND(100/Q32*R32-100,1))&lt;999,ROUND(100/Q32*R32-100,1),IF(ROUND(100/Q32*R32-100,1)&gt;999,999,-999)))</f>
        <v>419.8</v>
      </c>
      <c r="T32" s="156">
        <v>-1.2</v>
      </c>
      <c r="U32" s="156">
        <v>-1.7</v>
      </c>
      <c r="V32" s="156">
        <f t="shared" si="5"/>
        <v>41.7</v>
      </c>
      <c r="W32" s="156">
        <v>-132</v>
      </c>
      <c r="X32" s="156">
        <v>-62.9</v>
      </c>
      <c r="Y32" s="156">
        <f>IF(W32=0, "    ---- ", IF(ABS(ROUND(100/W32*X32-100,1))&lt;999,ROUND(100/W32*X32-100,1),IF(ROUND(100/W32*X32-100,1)&gt;999,999,-999)))</f>
        <v>-52.3</v>
      </c>
      <c r="Z32" s="156">
        <v>-418</v>
      </c>
      <c r="AA32" s="156">
        <v>-619</v>
      </c>
      <c r="AB32" s="156">
        <f>IF(Z32=0, "    ---- ", IF(ABS(ROUND(100/Z32*AA32-100,1))&lt;999,ROUND(100/Z32*AA32-100,1),IF(ROUND(100/Z32*AA32-100,1)&gt;999,999,-999)))</f>
        <v>48.1</v>
      </c>
      <c r="AC32" s="156"/>
      <c r="AD32" s="156"/>
      <c r="AE32" s="156"/>
      <c r="AF32" s="156">
        <v>-29.242806609999999</v>
      </c>
      <c r="AG32" s="156">
        <v>-79.39979305</v>
      </c>
      <c r="AH32" s="156">
        <f t="shared" si="15"/>
        <v>171.5</v>
      </c>
      <c r="AI32" s="156">
        <v>-129.70823862999998</v>
      </c>
      <c r="AJ32" s="156">
        <v>-73.903299000000004</v>
      </c>
      <c r="AK32" s="156">
        <f>IF(AI32=0, "    ---- ", IF(ABS(ROUND(100/AI32*AJ32-100,1))&lt;999,ROUND(100/AI32*AJ32-100,1),IF(ROUND(100/AI32*AJ32-100,1)&gt;999,999,-999)))</f>
        <v>-43</v>
      </c>
      <c r="AL32" s="156">
        <v>-184.7</v>
      </c>
      <c r="AM32" s="156">
        <v>-382.2</v>
      </c>
      <c r="AN32" s="156">
        <f>IF(AL32=0, "    ---- ", IF(ABS(ROUND(100/AL32*AM32-100,1))&lt;999,ROUND(100/AL32*AM32-100,1),IF(ROUND(100/AL32*AM32-100,1)&gt;999,999,-999)))</f>
        <v>106.9</v>
      </c>
      <c r="AO32" s="156">
        <f t="shared" si="13"/>
        <v>-5671.0153254499992</v>
      </c>
      <c r="AP32" s="156">
        <f t="shared" si="13"/>
        <v>-19742.631942050004</v>
      </c>
      <c r="AQ32" s="156">
        <f t="shared" si="11"/>
        <v>248.1</v>
      </c>
      <c r="AR32" s="156"/>
      <c r="AS32" s="156"/>
      <c r="AT32" s="156"/>
    </row>
    <row r="33" spans="1:46" s="138" customFormat="1" ht="18.75" customHeight="1">
      <c r="A33" s="85" t="s">
        <v>145</v>
      </c>
      <c r="B33" s="156">
        <v>-151.041</v>
      </c>
      <c r="C33" s="156">
        <v>-175.30600000000001</v>
      </c>
      <c r="D33" s="156">
        <f>IF(B33=0, "    ---- ", IF(ABS(ROUND(100/B33*C33-100,1))&lt;999,ROUND(100/B33*C33-100,1),IF(ROUND(100/B33*C33-100,1)&gt;999,999,-999)))</f>
        <v>16.100000000000001</v>
      </c>
      <c r="E33" s="156">
        <v>-1567</v>
      </c>
      <c r="F33" s="156">
        <v>-1368.114</v>
      </c>
      <c r="G33" s="156">
        <f>IF(E33=0, "    ---- ", IF(ABS(ROUND(100/E33*F33-100,1))&lt;999,ROUND(100/E33*F33-100,1),IF(ROUND(100/E33*F33-100,1)&gt;999,999,-999)))</f>
        <v>-12.7</v>
      </c>
      <c r="H33" s="156">
        <v>-204.39400000000001</v>
      </c>
      <c r="I33" s="156">
        <v>-198.702</v>
      </c>
      <c r="J33" s="156">
        <f>IF(H33=0, "    ---- ", IF(ABS(ROUND(100/H33*I33-100,1))&lt;999,ROUND(100/H33*I33-100,1),IF(ROUND(100/H33*I33-100,1)&gt;999,999,-999)))</f>
        <v>-2.8</v>
      </c>
      <c r="K33" s="156">
        <v>-192.316</v>
      </c>
      <c r="L33" s="156">
        <v>-185.23500000000001</v>
      </c>
      <c r="M33" s="156">
        <f>IF(K33=0, "    ---- ", IF(ABS(ROUND(100/K33*L33-100,1))&lt;999,ROUND(100/K33*L33-100,1),IF(ROUND(100/K33*L33-100,1)&gt;999,999,-999)))</f>
        <v>-3.7</v>
      </c>
      <c r="N33" s="156">
        <v>-12</v>
      </c>
      <c r="O33" s="156">
        <v>-13</v>
      </c>
      <c r="P33" s="156">
        <f>IF(N33=0, "    ---- ", IF(ABS(ROUND(100/N33*O33-100,1))&lt;999,ROUND(100/N33*O33-100,1),IF(ROUND(100/N33*O33-100,1)&gt;999,999,-999)))</f>
        <v>8.3000000000000007</v>
      </c>
      <c r="Q33" s="156">
        <v>-751.74383897000007</v>
      </c>
      <c r="R33" s="156">
        <v>-922.25846679999995</v>
      </c>
      <c r="S33" s="156">
        <f>IF(Q33=0, "    ---- ", IF(ABS(ROUND(100/Q33*R33-100,1))&lt;999,ROUND(100/Q33*R33-100,1),IF(ROUND(100/Q33*R33-100,1)&gt;999,999,-999)))</f>
        <v>22.7</v>
      </c>
      <c r="T33" s="156">
        <v>-42.9</v>
      </c>
      <c r="U33" s="156">
        <v>-44.8</v>
      </c>
      <c r="V33" s="156">
        <f>IF(T33=0, "    ---- ", IF(ABS(ROUND(100/T33*U33-100,1))&lt;999,ROUND(100/T33*U33-100,1),IF(ROUND(100/T33*U33-100,1)&gt;999,999,-999)))</f>
        <v>4.4000000000000004</v>
      </c>
      <c r="W33" s="156">
        <v>-650</v>
      </c>
      <c r="X33" s="156">
        <v>-583</v>
      </c>
      <c r="Y33" s="156">
        <f>IF(W33=0, "    ---- ", IF(ABS(ROUND(100/W33*X33-100,1))&lt;999,ROUND(100/W33*X33-100,1),IF(ROUND(100/W33*X33-100,1)&gt;999,999,-999)))</f>
        <v>-10.3</v>
      </c>
      <c r="Z33" s="156">
        <v>-132</v>
      </c>
      <c r="AA33" s="156">
        <v>-155</v>
      </c>
      <c r="AB33" s="156">
        <f>IF(Z33=0, "    ---- ", IF(ABS(ROUND(100/Z33*AA33-100,1))&lt;999,ROUND(100/Z33*AA33-100,1),IF(ROUND(100/Z33*AA33-100,1)&gt;999,999,-999)))</f>
        <v>17.399999999999999</v>
      </c>
      <c r="AC33" s="156">
        <v>-6</v>
      </c>
      <c r="AD33" s="156">
        <v>-8</v>
      </c>
      <c r="AE33" s="156">
        <f>IF(AC33=0, "    ---- ", IF(ABS(ROUND(100/AC33*AD33-100,1))&lt;999,ROUND(100/AC33*AD33-100,1),IF(ROUND(100/AC33*AD33-100,1)&gt;999,999,-999)))</f>
        <v>33.299999999999997</v>
      </c>
      <c r="AF33" s="156">
        <v>-48.215412020000002</v>
      </c>
      <c r="AG33" s="156">
        <v>-45.166969369999997</v>
      </c>
      <c r="AH33" s="156">
        <f t="shared" si="15"/>
        <v>-6.3</v>
      </c>
      <c r="AI33" s="156">
        <v>-858.28893831819983</v>
      </c>
      <c r="AJ33" s="156">
        <v>-883.46275402249989</v>
      </c>
      <c r="AK33" s="156">
        <f>IF(AI33=0, "    ---- ", IF(ABS(ROUND(100/AI33*AJ33-100,1))&lt;999,ROUND(100/AI33*AJ33-100,1),IF(ROUND(100/AI33*AJ33-100,1)&gt;999,999,-999)))</f>
        <v>2.9</v>
      </c>
      <c r="AL33" s="156">
        <v>-1033.0999999999999</v>
      </c>
      <c r="AM33" s="156">
        <v>-1487.8</v>
      </c>
      <c r="AN33" s="156">
        <f>IF(AL33=0, "    ---- ", IF(ABS(ROUND(100/AL33*AM33-100,1))&lt;999,ROUND(100/AL33*AM33-100,1),IF(ROUND(100/AL33*AM33-100,1)&gt;999,999,-999)))</f>
        <v>44</v>
      </c>
      <c r="AO33" s="156">
        <f t="shared" si="13"/>
        <v>-5630.9991893081988</v>
      </c>
      <c r="AP33" s="156">
        <f t="shared" si="13"/>
        <v>-6048.8451901925</v>
      </c>
      <c r="AQ33" s="156">
        <f t="shared" si="11"/>
        <v>7.4</v>
      </c>
      <c r="AR33" s="156"/>
      <c r="AS33" s="156"/>
      <c r="AT33" s="156"/>
    </row>
    <row r="34" spans="1:46" s="248" customFormat="1" ht="18.75" customHeight="1">
      <c r="A34" s="85" t="s">
        <v>32</v>
      </c>
      <c r="B34" s="159"/>
      <c r="C34" s="159"/>
      <c r="D34" s="159"/>
      <c r="E34" s="159">
        <v>-272</v>
      </c>
      <c r="F34" s="159">
        <v>-45.79</v>
      </c>
      <c r="G34" s="159">
        <f>IF(E34=0, "    ---- ", IF(ABS(ROUND(100/E34*F34-100,1))&lt;999,ROUND(100/E34*F34-100,1),IF(ROUND(100/E34*F34-100,1)&gt;999,999,-999)))</f>
        <v>-83.2</v>
      </c>
      <c r="H34" s="159"/>
      <c r="I34" s="159"/>
      <c r="J34" s="159"/>
      <c r="K34" s="159"/>
      <c r="L34" s="159"/>
      <c r="M34" s="159"/>
      <c r="N34" s="159"/>
      <c r="O34" s="159"/>
      <c r="P34" s="159"/>
      <c r="Q34" s="159">
        <v>-797.18774492999989</v>
      </c>
      <c r="R34" s="159">
        <v>-873.87278500000002</v>
      </c>
      <c r="S34" s="159">
        <f>IF(Q34=0, "    ---- ", IF(ABS(ROUND(100/Q34*R34-100,1))&lt;999,ROUND(100/Q34*R34-100,1),IF(ROUND(100/Q34*R34-100,1)&gt;999,999,-999)))</f>
        <v>9.6</v>
      </c>
      <c r="T34" s="159">
        <v>-0.8</v>
      </c>
      <c r="U34" s="159">
        <v>-0.8</v>
      </c>
      <c r="V34" s="159">
        <f>IF(T34=0, "    ---- ", IF(ABS(ROUND(100/T34*U34-100,1))&lt;999,ROUND(100/T34*U34-100,1),IF(ROUND(100/T34*U34-100,1)&gt;999,999,-999)))</f>
        <v>0</v>
      </c>
      <c r="W34" s="159">
        <v>-6</v>
      </c>
      <c r="X34" s="159">
        <v>-7.59298641</v>
      </c>
      <c r="Y34" s="159">
        <f>IF(W34=0, "    ---- ", IF(ABS(ROUND(100/W34*X34-100,1))&lt;999,ROUND(100/W34*X34-100,1),IF(ROUND(100/W34*X34-100,1)&gt;999,999,-999)))</f>
        <v>26.5</v>
      </c>
      <c r="Z34" s="159"/>
      <c r="AA34" s="159"/>
      <c r="AB34" s="159"/>
      <c r="AC34" s="159"/>
      <c r="AD34" s="159"/>
      <c r="AE34" s="159"/>
      <c r="AF34" s="159">
        <v>-4.0872987900000002</v>
      </c>
      <c r="AG34" s="159">
        <v>-1.9762465600000001</v>
      </c>
      <c r="AH34" s="159">
        <f t="shared" si="15"/>
        <v>-51.6</v>
      </c>
      <c r="AI34" s="159">
        <v>-59.949396969999988</v>
      </c>
      <c r="AJ34" s="159">
        <v>-24.938013480000006</v>
      </c>
      <c r="AK34" s="159">
        <f>IF(AI34=0, "    ---- ", IF(ABS(ROUND(100/AI34*AJ34-100,1))&lt;999,ROUND(100/AI34*AJ34-100,1),IF(ROUND(100/AI34*AJ34-100,1)&gt;999,999,-999)))</f>
        <v>-58.4</v>
      </c>
      <c r="AL34" s="159">
        <v>-434.4</v>
      </c>
      <c r="AM34" s="159">
        <v>-354.5</v>
      </c>
      <c r="AN34" s="159">
        <f>IF(AL34=0, "    ---- ", IF(ABS(ROUND(100/AL34*AM34-100,1))&lt;999,ROUND(100/AL34*AM34-100,1),IF(ROUND(100/AL34*AM34-100,1)&gt;999,999,-999)))</f>
        <v>-18.399999999999999</v>
      </c>
      <c r="AO34" s="159">
        <f t="shared" si="13"/>
        <v>-1574.4244406899998</v>
      </c>
      <c r="AP34" s="159">
        <f t="shared" si="13"/>
        <v>-1309.4700314500001</v>
      </c>
      <c r="AQ34" s="159">
        <f t="shared" si="11"/>
        <v>-16.8</v>
      </c>
      <c r="AR34" s="159"/>
      <c r="AS34" s="159"/>
      <c r="AT34" s="159"/>
    </row>
    <row r="35" spans="1:46" s="139" customFormat="1" ht="18.75" customHeight="1">
      <c r="A35" s="214" t="s">
        <v>146</v>
      </c>
      <c r="B35" s="165">
        <v>110.07599999999974</v>
      </c>
      <c r="C35" s="165">
        <v>109.93099999999939</v>
      </c>
      <c r="D35" s="142">
        <f>IF(B35=0, "    ---- ", IF(ABS(ROUND(100/B35*C35-100,1))&lt;999,ROUND(100/B35*C35-100,1),IF(ROUND(100/B35*C35-100,1)&gt;999,999,-999)))</f>
        <v>-0.1</v>
      </c>
      <c r="E35" s="165">
        <v>1036</v>
      </c>
      <c r="F35" s="165">
        <v>267.956999999998</v>
      </c>
      <c r="G35" s="142">
        <f>IF(E35=0, "    ---- ", IF(ABS(ROUND(100/E35*F35-100,1))&lt;999,ROUND(100/E35*F35-100,1),IF(ROUND(100/E35*F35-100,1)&gt;999,999,-999)))</f>
        <v>-74.099999999999994</v>
      </c>
      <c r="H35" s="165">
        <v>15.608999999999867</v>
      </c>
      <c r="I35" s="165">
        <v>44.859000000000037</v>
      </c>
      <c r="J35" s="142">
        <f>IF(H35=0, "    ---- ", IF(ABS(ROUND(100/H35*I35-100,1))&lt;999,ROUND(100/H35*I35-100,1),IF(ROUND(100/H35*I35-100,1)&gt;999,999,-999)))</f>
        <v>187.4</v>
      </c>
      <c r="K35" s="165">
        <v>-37.275000000000119</v>
      </c>
      <c r="L35" s="165">
        <v>-8.4809999999997103</v>
      </c>
      <c r="M35" s="142">
        <f>IF(K35=0, "    ---- ", IF(ABS(ROUND(100/K35*L35-100,1))&lt;999,ROUND(100/K35*L35-100,1),IF(ROUND(100/K35*L35-100,1)&gt;999,999,-999)))</f>
        <v>-77.2</v>
      </c>
      <c r="N35" s="165">
        <v>41</v>
      </c>
      <c r="O35" s="165">
        <v>11</v>
      </c>
      <c r="P35" s="142">
        <f>IF(N35=0, "    ---- ", IF(ABS(ROUND(100/N35*O35-100,1))&lt;999,ROUND(100/N35*O35-100,1),IF(ROUND(100/N35*O35-100,1)&gt;999,999,-999)))</f>
        <v>-73.2</v>
      </c>
      <c r="Q35" s="165">
        <v>-252.94800183999894</v>
      </c>
      <c r="R35" s="165">
        <v>4053.9874300299939</v>
      </c>
      <c r="S35" s="142">
        <f>IF(Q35=0, "    ---- ", IF(ABS(ROUND(100/Q35*R35-100,1))&lt;999,ROUND(100/Q35*R35-100,1),IF(ROUND(100/Q35*R35-100,1)&gt;999,999,-999)))</f>
        <v>-999</v>
      </c>
      <c r="T35" s="165">
        <v>-26.900000000000112</v>
      </c>
      <c r="U35" s="165">
        <v>-24.699999999999974</v>
      </c>
      <c r="V35" s="142">
        <f>IF(T35=0, "    ---- ", IF(ABS(ROUND(100/T35*U35-100,1))&lt;999,ROUND(100/T35*U35-100,1),IF(ROUND(100/T35*U35-100,1)&gt;999,999,-999)))</f>
        <v>-8.1999999999999993</v>
      </c>
      <c r="W35" s="165">
        <v>462.5</v>
      </c>
      <c r="X35" s="165">
        <v>578.5070135900005</v>
      </c>
      <c r="Y35" s="142">
        <f>IF(W35=0, "    ---- ", IF(ABS(ROUND(100/W35*X35-100,1))&lt;999,ROUND(100/W35*X35-100,1),IF(ROUND(100/W35*X35-100,1)&gt;999,999,-999)))</f>
        <v>25.1</v>
      </c>
      <c r="Z35" s="165">
        <v>413</v>
      </c>
      <c r="AA35" s="165">
        <v>950</v>
      </c>
      <c r="AB35" s="142">
        <f>IF(Z35=0, "    ---- ", IF(ABS(ROUND(100/Z35*AA35-100,1))&lt;999,ROUND(100/Z35*AA35-100,1),IF(ROUND(100/Z35*AA35-100,1)&gt;999,999,-999)))</f>
        <v>130</v>
      </c>
      <c r="AC35" s="165">
        <v>3</v>
      </c>
      <c r="AD35" s="165">
        <v>4</v>
      </c>
      <c r="AE35" s="142">
        <f>IF(AC35=0, "    ---- ", IF(ABS(ROUND(100/AC35*AD35-100,1))&lt;999,ROUND(100/AC35*AD35-100,1),IF(ROUND(100/AC35*AD35-100,1)&gt;999,999,-999)))</f>
        <v>33.299999999999997</v>
      </c>
      <c r="AF35" s="165">
        <v>-39.081539630000101</v>
      </c>
      <c r="AG35" s="165">
        <v>-8.1055902099999457</v>
      </c>
      <c r="AH35" s="142">
        <f t="shared" si="15"/>
        <v>-79.3</v>
      </c>
      <c r="AI35" s="165">
        <v>346.24324804179918</v>
      </c>
      <c r="AJ35" s="165">
        <v>314.84613988749936</v>
      </c>
      <c r="AK35" s="142">
        <f>IF(AI35=0, "    ---- ", IF(ABS(ROUND(100/AI35*AJ35-100,1))&lt;999,ROUND(100/AI35*AJ35-100,1),IF(ROUND(100/AI35*AJ35-100,1)&gt;999,999,-999)))</f>
        <v>-9.1</v>
      </c>
      <c r="AL35" s="165">
        <v>1040.9000000000024</v>
      </c>
      <c r="AM35" s="165">
        <v>-726.90000000000146</v>
      </c>
      <c r="AN35" s="142">
        <f>IF(AL35=0, "    ---- ", IF(ABS(ROUND(100/AL35*AM35-100,1))&lt;999,ROUND(100/AL35*AM35-100,1),IF(ROUND(100/AL35*AM35-100,1)&gt;999,999,-999)))</f>
        <v>-169.8</v>
      </c>
      <c r="AO35" s="142">
        <f>B35+E35+H35+K35+Q35+T35+W35+Z35+AF35+AI35+AL35</f>
        <v>3068.1237065718024</v>
      </c>
      <c r="AP35" s="142">
        <f t="shared" si="13"/>
        <v>5551.9009932974905</v>
      </c>
      <c r="AQ35" s="142">
        <f t="shared" si="11"/>
        <v>81</v>
      </c>
      <c r="AR35" s="142"/>
      <c r="AS35" s="142"/>
      <c r="AT35" s="142"/>
    </row>
    <row r="36" spans="1:46" s="139" customFormat="1" ht="18.75" customHeight="1">
      <c r="A36" s="205"/>
      <c r="B36" s="215"/>
      <c r="C36" s="215"/>
      <c r="D36" s="155"/>
      <c r="E36" s="215"/>
      <c r="F36" s="215"/>
      <c r="G36" s="155"/>
      <c r="H36" s="215"/>
      <c r="I36" s="215"/>
      <c r="J36" s="155"/>
      <c r="K36" s="215"/>
      <c r="L36" s="215"/>
      <c r="M36" s="155"/>
      <c r="N36" s="215"/>
      <c r="O36" s="215"/>
      <c r="P36" s="155"/>
      <c r="Q36" s="215"/>
      <c r="R36" s="215"/>
      <c r="S36" s="155"/>
      <c r="T36" s="215"/>
      <c r="U36" s="215"/>
      <c r="V36" s="155"/>
      <c r="W36" s="215"/>
      <c r="X36" s="215"/>
      <c r="Y36" s="155"/>
      <c r="Z36" s="215"/>
      <c r="AA36" s="215"/>
      <c r="AB36" s="155"/>
      <c r="AC36" s="215"/>
      <c r="AD36" s="215"/>
      <c r="AE36" s="155"/>
      <c r="AF36" s="215"/>
      <c r="AG36" s="215"/>
      <c r="AH36" s="155"/>
      <c r="AI36" s="215"/>
      <c r="AJ36" s="215"/>
      <c r="AK36" s="184"/>
      <c r="AL36" s="215"/>
      <c r="AM36" s="215"/>
      <c r="AN36" s="184"/>
      <c r="AO36" s="184"/>
      <c r="AP36" s="184"/>
      <c r="AQ36" s="184"/>
      <c r="AR36" s="249"/>
      <c r="AS36" s="250"/>
      <c r="AT36" s="251"/>
    </row>
    <row r="37" spans="1:46" s="139" customFormat="1" ht="18.75" customHeight="1">
      <c r="A37" s="97" t="s">
        <v>147</v>
      </c>
      <c r="B37" s="215"/>
      <c r="C37" s="215"/>
      <c r="D37" s="155"/>
      <c r="E37" s="215"/>
      <c r="F37" s="215"/>
      <c r="G37" s="155"/>
      <c r="H37" s="215"/>
      <c r="I37" s="215"/>
      <c r="J37" s="155"/>
      <c r="K37" s="215"/>
      <c r="L37" s="215"/>
      <c r="M37" s="155"/>
      <c r="N37" s="215"/>
      <c r="O37" s="215"/>
      <c r="P37" s="155"/>
      <c r="Q37" s="215"/>
      <c r="R37" s="215"/>
      <c r="S37" s="155"/>
      <c r="T37" s="215"/>
      <c r="U37" s="215"/>
      <c r="V37" s="155"/>
      <c r="W37" s="215"/>
      <c r="X37" s="215"/>
      <c r="Y37" s="155"/>
      <c r="Z37" s="215"/>
      <c r="AA37" s="215"/>
      <c r="AB37" s="155"/>
      <c r="AC37" s="215"/>
      <c r="AD37" s="215"/>
      <c r="AE37" s="155"/>
      <c r="AF37" s="215"/>
      <c r="AG37" s="215"/>
      <c r="AH37" s="155"/>
      <c r="AI37" s="215"/>
      <c r="AJ37" s="215"/>
      <c r="AK37" s="155"/>
      <c r="AL37" s="215"/>
      <c r="AM37" s="215"/>
      <c r="AN37" s="155"/>
      <c r="AO37" s="155"/>
      <c r="AP37" s="155"/>
      <c r="AQ37" s="155"/>
      <c r="AR37" s="247"/>
      <c r="AS37" s="252"/>
      <c r="AT37" s="253"/>
    </row>
    <row r="38" spans="1:46" s="27" customFormat="1" ht="18.75" customHeight="1">
      <c r="A38" s="85" t="s">
        <v>148</v>
      </c>
      <c r="B38" s="212">
        <v>3.948</v>
      </c>
      <c r="C38" s="212">
        <v>-3.59</v>
      </c>
      <c r="D38" s="156">
        <f t="shared" ref="D38:D44" si="27">IF(B38=0, "    ---- ", IF(ABS(ROUND(100/B38*C38-100,1))&lt;999,ROUND(100/B38*C38-100,1),IF(ROUND(100/B38*C38-100,1)&gt;999,999,-999)))</f>
        <v>-190.9</v>
      </c>
      <c r="E38" s="212">
        <v>850</v>
      </c>
      <c r="F38" s="212">
        <v>663.80799999999999</v>
      </c>
      <c r="G38" s="156">
        <f t="shared" ref="G38:G45" si="28">IF(E38=0, "    ---- ", IF(ABS(ROUND(100/E38*F38-100,1))&lt;999,ROUND(100/E38*F38-100,1),IF(ROUND(100/E38*F38-100,1)&gt;999,999,-999)))</f>
        <v>-21.9</v>
      </c>
      <c r="H38" s="212">
        <v>4.9189999999999996</v>
      </c>
      <c r="I38" s="212">
        <v>2.2530000000000001</v>
      </c>
      <c r="J38" s="156">
        <f t="shared" ref="J38:J45" si="29">IF(H38=0, "    ---- ", IF(ABS(ROUND(100/H38*I38-100,1))&lt;999,ROUND(100/H38*I38-100,1),IF(ROUND(100/H38*I38-100,1)&gt;999,999,-999)))</f>
        <v>-54.2</v>
      </c>
      <c r="K38" s="212">
        <v>10.866</v>
      </c>
      <c r="L38" s="212">
        <v>8.7330000000000005</v>
      </c>
      <c r="M38" s="156">
        <f t="shared" ref="M38:M45" si="30">IF(K38=0, "    ---- ", IF(ABS(ROUND(100/K38*L38-100,1))&lt;999,ROUND(100/K38*L38-100,1),IF(ROUND(100/K38*L38-100,1)&gt;999,999,-999)))</f>
        <v>-19.600000000000001</v>
      </c>
      <c r="N38" s="212">
        <v>5</v>
      </c>
      <c r="O38" s="212">
        <v>2</v>
      </c>
      <c r="P38" s="156">
        <f t="shared" ref="P38:P44" si="31">IF(N38=0, "    ---- ", IF(ABS(ROUND(100/N38*O38-100,1))&lt;999,ROUND(100/N38*O38-100,1),IF(ROUND(100/N38*O38-100,1)&gt;999,999,-999)))</f>
        <v>-60</v>
      </c>
      <c r="Q38" s="212">
        <v>1445.9320618800002</v>
      </c>
      <c r="R38" s="212">
        <v>1213.2962552500001</v>
      </c>
      <c r="S38" s="156">
        <f t="shared" ref="S38:S45" si="32">IF(Q38=0, "    ---- ", IF(ABS(ROUND(100/Q38*R38-100,1))&lt;999,ROUND(100/Q38*R38-100,1),IF(ROUND(100/Q38*R38-100,1)&gt;999,999,-999)))</f>
        <v>-16.100000000000001</v>
      </c>
      <c r="T38" s="212">
        <v>4.0999999999999996</v>
      </c>
      <c r="U38" s="212">
        <v>0.7</v>
      </c>
      <c r="V38" s="156">
        <f t="shared" ref="V38:V45" si="33">IF(T38=0, "    ---- ", IF(ABS(ROUND(100/T38*U38-100,1))&lt;999,ROUND(100/T38*U38-100,1),IF(ROUND(100/T38*U38-100,1)&gt;999,999,-999)))</f>
        <v>-82.9</v>
      </c>
      <c r="W38" s="212">
        <v>113.4</v>
      </c>
      <c r="X38" s="212">
        <v>77.400000000000006</v>
      </c>
      <c r="Y38" s="156">
        <f t="shared" ref="Y38:Y45" si="34">IF(W38=0, "    ---- ", IF(ABS(ROUND(100/W38*X38-100,1))&lt;999,ROUND(100/W38*X38-100,1),IF(ROUND(100/W38*X38-100,1)&gt;999,999,-999)))</f>
        <v>-31.7</v>
      </c>
      <c r="Z38" s="212">
        <v>274</v>
      </c>
      <c r="AA38" s="212">
        <v>231</v>
      </c>
      <c r="AB38" s="156">
        <f t="shared" ref="AB38:AB45" si="35">IF(Z38=0, "    ---- ", IF(ABS(ROUND(100/Z38*AA38-100,1))&lt;999,ROUND(100/Z38*AA38-100,1),IF(ROUND(100/Z38*AA38-100,1)&gt;999,999,-999)))</f>
        <v>-15.7</v>
      </c>
      <c r="AC38" s="212"/>
      <c r="AD38" s="212">
        <v>-1</v>
      </c>
      <c r="AE38" s="156" t="str">
        <f>IF(AC38=0, "    ---- ", IF(ABS(ROUND(100/AC38*AD38-100,1))&lt;999,ROUND(100/AC38*AD38-100,1),IF(ROUND(100/AC38*AD38-100,1)&gt;999,999,-999)))</f>
        <v xml:space="preserve">    ---- </v>
      </c>
      <c r="AF38" s="212">
        <v>34.791801469999996</v>
      </c>
      <c r="AG38" s="212">
        <v>13.72788693</v>
      </c>
      <c r="AH38" s="156">
        <f t="shared" si="15"/>
        <v>-60.5</v>
      </c>
      <c r="AI38" s="212">
        <v>199.14497834000002</v>
      </c>
      <c r="AJ38" s="212">
        <v>87.398676010000031</v>
      </c>
      <c r="AK38" s="156">
        <f t="shared" ref="AK38:AK45" si="36">IF(AI38=0, "    ---- ", IF(ABS(ROUND(100/AI38*AJ38-100,1))&lt;999,ROUND(100/AI38*AJ38-100,1),IF(ROUND(100/AI38*AJ38-100,1)&gt;999,999,-999)))</f>
        <v>-56.1</v>
      </c>
      <c r="AL38" s="212">
        <v>648.79999999999995</v>
      </c>
      <c r="AM38" s="212">
        <v>1414.9</v>
      </c>
      <c r="AN38" s="156">
        <f t="shared" ref="AN38:AN45" si="37">IF(AL38=0, "    ---- ", IF(ABS(ROUND(100/AL38*AM38-100,1))&lt;999,ROUND(100/AL38*AM38-100,1),IF(ROUND(100/AL38*AM38-100,1)&gt;999,999,-999)))</f>
        <v>118.1</v>
      </c>
      <c r="AO38" s="156">
        <f t="shared" si="13"/>
        <v>3589.9018416899999</v>
      </c>
      <c r="AP38" s="156">
        <f t="shared" si="13"/>
        <v>3709.6268181900004</v>
      </c>
      <c r="AQ38" s="156">
        <f t="shared" si="11"/>
        <v>3.3</v>
      </c>
      <c r="AR38" s="175"/>
      <c r="AS38" s="185"/>
      <c r="AT38" s="169"/>
    </row>
    <row r="39" spans="1:46" s="27" customFormat="1" ht="18.75" customHeight="1">
      <c r="A39" s="85" t="s">
        <v>149</v>
      </c>
      <c r="B39" s="212"/>
      <c r="C39" s="212"/>
      <c r="D39" s="156"/>
      <c r="E39" s="212">
        <v>17.399999999999999</v>
      </c>
      <c r="F39" s="212">
        <v>23.52</v>
      </c>
      <c r="G39" s="156">
        <f t="shared" si="28"/>
        <v>35.200000000000003</v>
      </c>
      <c r="H39" s="212"/>
      <c r="I39" s="212">
        <v>4.2000000000000003E-2</v>
      </c>
      <c r="J39" s="156" t="str">
        <f t="shared" si="29"/>
        <v xml:space="preserve">    ---- </v>
      </c>
      <c r="K39" s="212">
        <v>61.685000000000002</v>
      </c>
      <c r="L39" s="212">
        <v>80.06</v>
      </c>
      <c r="M39" s="156">
        <f t="shared" si="30"/>
        <v>29.8</v>
      </c>
      <c r="N39" s="212"/>
      <c r="O39" s="212"/>
      <c r="P39" s="156"/>
      <c r="Q39" s="212">
        <v>16.15446249</v>
      </c>
      <c r="R39" s="212">
        <v>12.50497667</v>
      </c>
      <c r="S39" s="156">
        <f t="shared" si="32"/>
        <v>-22.6</v>
      </c>
      <c r="T39" s="212">
        <v>0.6</v>
      </c>
      <c r="U39" s="212">
        <v>0.3</v>
      </c>
      <c r="V39" s="156">
        <f t="shared" si="33"/>
        <v>-50</v>
      </c>
      <c r="W39" s="212"/>
      <c r="X39" s="212">
        <v>0.1</v>
      </c>
      <c r="Y39" s="156" t="str">
        <f t="shared" si="34"/>
        <v xml:space="preserve">    ---- </v>
      </c>
      <c r="Z39" s="212">
        <v>19</v>
      </c>
      <c r="AA39" s="212">
        <v>7</v>
      </c>
      <c r="AB39" s="156">
        <f t="shared" si="35"/>
        <v>-63.2</v>
      </c>
      <c r="AC39" s="212"/>
      <c r="AD39" s="212"/>
      <c r="AE39" s="156"/>
      <c r="AF39" s="212">
        <v>1.39712923</v>
      </c>
      <c r="AG39" s="212">
        <v>2.4076848700000002</v>
      </c>
      <c r="AH39" s="156">
        <f t="shared" si="15"/>
        <v>72.3</v>
      </c>
      <c r="AI39" s="212">
        <v>72.104511810000005</v>
      </c>
      <c r="AJ39" s="212">
        <v>3.0056021199999998</v>
      </c>
      <c r="AK39" s="156">
        <f t="shared" si="36"/>
        <v>-95.8</v>
      </c>
      <c r="AL39" s="212">
        <v>25.9</v>
      </c>
      <c r="AM39" s="212">
        <v>32.4</v>
      </c>
      <c r="AN39" s="156">
        <f t="shared" si="37"/>
        <v>25.1</v>
      </c>
      <c r="AO39" s="156">
        <f t="shared" si="13"/>
        <v>214.24110353</v>
      </c>
      <c r="AP39" s="156">
        <f t="shared" si="13"/>
        <v>161.34026366000001</v>
      </c>
      <c r="AQ39" s="156">
        <f t="shared" si="11"/>
        <v>-24.7</v>
      </c>
      <c r="AR39" s="156"/>
      <c r="AS39" s="178"/>
      <c r="AT39" s="156"/>
    </row>
    <row r="40" spans="1:46" s="27" customFormat="1" ht="18.75" customHeight="1">
      <c r="A40" s="85" t="s">
        <v>150</v>
      </c>
      <c r="B40" s="212"/>
      <c r="C40" s="212"/>
      <c r="D40" s="156"/>
      <c r="E40" s="212">
        <v>-100.6</v>
      </c>
      <c r="F40" s="212">
        <v>-132.29</v>
      </c>
      <c r="G40" s="156">
        <f t="shared" si="28"/>
        <v>31.5</v>
      </c>
      <c r="H40" s="212">
        <v>-1.984</v>
      </c>
      <c r="I40" s="212">
        <v>-0.60599999999999998</v>
      </c>
      <c r="J40" s="156">
        <f t="shared" si="29"/>
        <v>-69.5</v>
      </c>
      <c r="K40" s="212"/>
      <c r="L40" s="212">
        <v>-5.5739999999999998</v>
      </c>
      <c r="M40" s="156" t="str">
        <f t="shared" si="30"/>
        <v xml:space="preserve">    ---- </v>
      </c>
      <c r="N40" s="212"/>
      <c r="O40" s="212"/>
      <c r="P40" s="156"/>
      <c r="Q40" s="212">
        <v>-249.64516322</v>
      </c>
      <c r="R40" s="212">
        <v>-421.70164295000001</v>
      </c>
      <c r="S40" s="156">
        <f t="shared" si="32"/>
        <v>68.900000000000006</v>
      </c>
      <c r="T40" s="212">
        <v>-0.3</v>
      </c>
      <c r="U40" s="212">
        <v>-0.3</v>
      </c>
      <c r="V40" s="156">
        <f t="shared" si="33"/>
        <v>0</v>
      </c>
      <c r="W40" s="212">
        <v>-26.9</v>
      </c>
      <c r="X40" s="212">
        <v>-46.5</v>
      </c>
      <c r="Y40" s="156">
        <f t="shared" si="34"/>
        <v>72.900000000000006</v>
      </c>
      <c r="Z40" s="212">
        <v>-98</v>
      </c>
      <c r="AA40" s="212">
        <v>-100</v>
      </c>
      <c r="AB40" s="156">
        <f t="shared" si="35"/>
        <v>2</v>
      </c>
      <c r="AC40" s="212"/>
      <c r="AD40" s="212"/>
      <c r="AE40" s="156"/>
      <c r="AF40" s="212"/>
      <c r="AG40" s="212"/>
      <c r="AH40" s="156"/>
      <c r="AI40" s="212">
        <v>-7.5281269318000001</v>
      </c>
      <c r="AJ40" s="212">
        <v>-96.605971897500012</v>
      </c>
      <c r="AK40" s="156">
        <f t="shared" si="36"/>
        <v>999</v>
      </c>
      <c r="AL40" s="212">
        <v>-455.7</v>
      </c>
      <c r="AM40" s="212">
        <v>-349.8</v>
      </c>
      <c r="AN40" s="156">
        <f t="shared" si="37"/>
        <v>-23.2</v>
      </c>
      <c r="AO40" s="156">
        <f t="shared" si="13"/>
        <v>-940.6572901518</v>
      </c>
      <c r="AP40" s="156">
        <f t="shared" si="13"/>
        <v>-1153.3776148474999</v>
      </c>
      <c r="AQ40" s="156">
        <f t="shared" si="11"/>
        <v>22.6</v>
      </c>
      <c r="AR40" s="156"/>
      <c r="AS40" s="178"/>
      <c r="AT40" s="156"/>
    </row>
    <row r="41" spans="1:46" s="28" customFormat="1" ht="18.75" customHeight="1">
      <c r="A41" s="205" t="s">
        <v>151</v>
      </c>
      <c r="B41" s="215">
        <v>3.948</v>
      </c>
      <c r="C41" s="215">
        <v>-3.59</v>
      </c>
      <c r="D41" s="155">
        <f t="shared" si="27"/>
        <v>-190.9</v>
      </c>
      <c r="E41" s="215">
        <v>766.8</v>
      </c>
      <c r="F41" s="215">
        <v>555.03800000000001</v>
      </c>
      <c r="G41" s="155">
        <f t="shared" si="28"/>
        <v>-27.6</v>
      </c>
      <c r="H41" s="215">
        <v>2.9349999999999996</v>
      </c>
      <c r="I41" s="215">
        <v>1.6890000000000001</v>
      </c>
      <c r="J41" s="155">
        <f t="shared" si="29"/>
        <v>-42.5</v>
      </c>
      <c r="K41" s="215">
        <v>72.551000000000002</v>
      </c>
      <c r="L41" s="215">
        <v>83.219000000000008</v>
      </c>
      <c r="M41" s="155">
        <f t="shared" si="30"/>
        <v>14.7</v>
      </c>
      <c r="N41" s="215">
        <v>5</v>
      </c>
      <c r="O41" s="215">
        <v>2</v>
      </c>
      <c r="P41" s="155">
        <f t="shared" si="31"/>
        <v>-60</v>
      </c>
      <c r="Q41" s="215">
        <v>1212.4413611500001</v>
      </c>
      <c r="R41" s="215">
        <v>804.09958897000001</v>
      </c>
      <c r="S41" s="155">
        <f t="shared" si="32"/>
        <v>-33.700000000000003</v>
      </c>
      <c r="T41" s="215">
        <v>4.3999999999999995</v>
      </c>
      <c r="U41" s="215">
        <v>0.7</v>
      </c>
      <c r="V41" s="155">
        <f t="shared" si="33"/>
        <v>-84.1</v>
      </c>
      <c r="W41" s="215">
        <v>86</v>
      </c>
      <c r="X41" s="215">
        <v>31</v>
      </c>
      <c r="Y41" s="155">
        <f t="shared" si="34"/>
        <v>-64</v>
      </c>
      <c r="Z41" s="215">
        <v>195</v>
      </c>
      <c r="AA41" s="215">
        <v>138</v>
      </c>
      <c r="AB41" s="155">
        <f t="shared" si="35"/>
        <v>-29.2</v>
      </c>
      <c r="AC41" s="215"/>
      <c r="AD41" s="215">
        <v>-1</v>
      </c>
      <c r="AE41" s="155" t="str">
        <f>IF(AC41=0, "    ---- ", IF(ABS(ROUND(100/AC41*AD41-100,1))&lt;999,ROUND(100/AC41*AD41-100,1),IF(ROUND(100/AC41*AD41-100,1)&gt;999,999,-999)))</f>
        <v xml:space="preserve">    ---- </v>
      </c>
      <c r="AF41" s="215">
        <v>36.188930699999993</v>
      </c>
      <c r="AG41" s="215">
        <v>16.135571800000001</v>
      </c>
      <c r="AH41" s="155">
        <f t="shared" si="15"/>
        <v>-55.4</v>
      </c>
      <c r="AI41" s="215">
        <v>263.72136321820005</v>
      </c>
      <c r="AJ41" s="215">
        <v>-6.2016937674999753</v>
      </c>
      <c r="AK41" s="155">
        <f t="shared" si="36"/>
        <v>-102.4</v>
      </c>
      <c r="AL41" s="215">
        <v>218.99999999999994</v>
      </c>
      <c r="AM41" s="215">
        <v>1097.5000000000002</v>
      </c>
      <c r="AN41" s="155">
        <f t="shared" si="37"/>
        <v>401.1</v>
      </c>
      <c r="AO41" s="155">
        <f t="shared" si="13"/>
        <v>2862.9856550682002</v>
      </c>
      <c r="AP41" s="155">
        <f t="shared" si="13"/>
        <v>2717.5894670025</v>
      </c>
      <c r="AQ41" s="155">
        <f t="shared" si="11"/>
        <v>-5.0999999999999996</v>
      </c>
      <c r="AR41" s="155"/>
      <c r="AS41" s="177"/>
      <c r="AT41" s="155"/>
    </row>
    <row r="42" spans="1:46" s="28" customFormat="1" ht="18.75" customHeight="1">
      <c r="A42" s="205" t="s">
        <v>152</v>
      </c>
      <c r="B42" s="215">
        <v>114.02399999999973</v>
      </c>
      <c r="C42" s="215">
        <v>106.34099999999938</v>
      </c>
      <c r="D42" s="155">
        <f t="shared" si="27"/>
        <v>-6.7</v>
      </c>
      <c r="E42" s="215">
        <v>1802.8</v>
      </c>
      <c r="F42" s="215">
        <v>822.99499999999807</v>
      </c>
      <c r="G42" s="155">
        <f t="shared" si="28"/>
        <v>-54.3</v>
      </c>
      <c r="H42" s="215">
        <v>18.543999999999865</v>
      </c>
      <c r="I42" s="215">
        <v>46.548000000000037</v>
      </c>
      <c r="J42" s="155">
        <f t="shared" si="29"/>
        <v>151</v>
      </c>
      <c r="K42" s="215">
        <v>35.275999999999883</v>
      </c>
      <c r="L42" s="215">
        <v>74.738000000000298</v>
      </c>
      <c r="M42" s="155">
        <f t="shared" si="30"/>
        <v>111.9</v>
      </c>
      <c r="N42" s="215">
        <v>46</v>
      </c>
      <c r="O42" s="215">
        <v>13</v>
      </c>
      <c r="P42" s="155">
        <f t="shared" si="31"/>
        <v>-71.7</v>
      </c>
      <c r="Q42" s="215">
        <v>959.49335931000121</v>
      </c>
      <c r="R42" s="215">
        <v>4858.0870189999941</v>
      </c>
      <c r="S42" s="155">
        <f t="shared" si="32"/>
        <v>406.3</v>
      </c>
      <c r="T42" s="215">
        <v>-22.500000000000114</v>
      </c>
      <c r="U42" s="215">
        <v>-23.999999999999975</v>
      </c>
      <c r="V42" s="155">
        <f t="shared" si="33"/>
        <v>6.7</v>
      </c>
      <c r="W42" s="215">
        <v>549</v>
      </c>
      <c r="X42" s="215">
        <v>609.5070135900005</v>
      </c>
      <c r="Y42" s="155">
        <f t="shared" si="34"/>
        <v>11</v>
      </c>
      <c r="Z42" s="215">
        <v>608</v>
      </c>
      <c r="AA42" s="215">
        <v>1088</v>
      </c>
      <c r="AB42" s="155">
        <f t="shared" si="35"/>
        <v>78.900000000000006</v>
      </c>
      <c r="AC42" s="215">
        <v>3</v>
      </c>
      <c r="AD42" s="215">
        <v>3</v>
      </c>
      <c r="AE42" s="155">
        <f>IF(AC42=0, "    ---- ", IF(ABS(ROUND(100/AC42*AD42-100,1))&lt;999,ROUND(100/AC42*AD42-100,1),IF(ROUND(100/AC42*AD42-100,1)&gt;999,999,-999)))</f>
        <v>0</v>
      </c>
      <c r="AF42" s="215">
        <v>-2.8926089300001081</v>
      </c>
      <c r="AG42" s="215">
        <v>8.0299815900000553</v>
      </c>
      <c r="AH42" s="155">
        <f t="shared" si="15"/>
        <v>-377.6</v>
      </c>
      <c r="AI42" s="215">
        <v>609.96461125999917</v>
      </c>
      <c r="AJ42" s="215">
        <v>308.64444611999937</v>
      </c>
      <c r="AK42" s="155">
        <f t="shared" si="36"/>
        <v>-49.4</v>
      </c>
      <c r="AL42" s="215">
        <v>1259.9000000000024</v>
      </c>
      <c r="AM42" s="215">
        <v>370.59999999999877</v>
      </c>
      <c r="AN42" s="155">
        <f t="shared" si="37"/>
        <v>-70.599999999999994</v>
      </c>
      <c r="AO42" s="155">
        <f t="shared" si="13"/>
        <v>5931.6093616400021</v>
      </c>
      <c r="AP42" s="155">
        <f t="shared" si="13"/>
        <v>8269.4904602999904</v>
      </c>
      <c r="AQ42" s="155">
        <f t="shared" si="11"/>
        <v>39.4</v>
      </c>
      <c r="AR42" s="155"/>
      <c r="AS42" s="177"/>
      <c r="AT42" s="155"/>
    </row>
    <row r="43" spans="1:46" s="27" customFormat="1" ht="18.75" customHeight="1">
      <c r="A43" s="85" t="s">
        <v>153</v>
      </c>
      <c r="B43" s="212">
        <v>-31.167000000000002</v>
      </c>
      <c r="C43" s="212">
        <v>-29.02</v>
      </c>
      <c r="D43" s="156">
        <f t="shared" si="27"/>
        <v>-6.9</v>
      </c>
      <c r="E43" s="212">
        <v>84</v>
      </c>
      <c r="F43" s="212">
        <v>622.36099999999999</v>
      </c>
      <c r="G43" s="156">
        <f t="shared" si="28"/>
        <v>640.9</v>
      </c>
      <c r="H43" s="212">
        <v>-2.9319999999999999</v>
      </c>
      <c r="I43" s="212">
        <v>-9.7780000000000005</v>
      </c>
      <c r="J43" s="156">
        <f t="shared" si="29"/>
        <v>233.5</v>
      </c>
      <c r="K43" s="212">
        <v>-9.4830000000000005</v>
      </c>
      <c r="L43" s="212">
        <v>-21.593</v>
      </c>
      <c r="M43" s="156">
        <f t="shared" si="30"/>
        <v>127.7</v>
      </c>
      <c r="N43" s="212">
        <v>-13</v>
      </c>
      <c r="O43" s="212">
        <v>-4</v>
      </c>
      <c r="P43" s="156">
        <f t="shared" si="31"/>
        <v>-69.2</v>
      </c>
      <c r="Q43" s="212">
        <v>34.788760060000001</v>
      </c>
      <c r="R43" s="212">
        <v>57.541826999999998</v>
      </c>
      <c r="S43" s="156"/>
      <c r="T43" s="212"/>
      <c r="U43" s="212"/>
      <c r="V43" s="156"/>
      <c r="W43" s="212">
        <v>-54</v>
      </c>
      <c r="X43" s="212">
        <v>-54</v>
      </c>
      <c r="Y43" s="156">
        <f t="shared" si="34"/>
        <v>0</v>
      </c>
      <c r="Z43" s="212"/>
      <c r="AA43" s="212">
        <v>-233</v>
      </c>
      <c r="AB43" s="156" t="str">
        <f t="shared" si="35"/>
        <v xml:space="preserve">    ---- </v>
      </c>
      <c r="AC43" s="212"/>
      <c r="AD43" s="212"/>
      <c r="AE43" s="156"/>
      <c r="AF43" s="212"/>
      <c r="AG43" s="212"/>
      <c r="AH43" s="156"/>
      <c r="AI43" s="212">
        <v>-98.529199000000006</v>
      </c>
      <c r="AJ43" s="212">
        <v>6.8595442899999917</v>
      </c>
      <c r="AK43" s="156">
        <f t="shared" si="36"/>
        <v>-107</v>
      </c>
      <c r="AL43" s="212">
        <v>-278.7</v>
      </c>
      <c r="AM43" s="212">
        <v>1815.3</v>
      </c>
      <c r="AN43" s="156">
        <f t="shared" si="37"/>
        <v>-751.3</v>
      </c>
      <c r="AO43" s="156">
        <f t="shared" si="13"/>
        <v>-356.02243894000003</v>
      </c>
      <c r="AP43" s="156">
        <f t="shared" si="13"/>
        <v>2154.67137129</v>
      </c>
      <c r="AQ43" s="156">
        <f t="shared" si="11"/>
        <v>-705.2</v>
      </c>
      <c r="AR43" s="156"/>
      <c r="AS43" s="178"/>
      <c r="AT43" s="156"/>
    </row>
    <row r="44" spans="1:46" s="28" customFormat="1" ht="18.75" customHeight="1">
      <c r="A44" s="205" t="s">
        <v>154</v>
      </c>
      <c r="B44" s="215">
        <v>82.856999999999729</v>
      </c>
      <c r="C44" s="215">
        <v>77.320999999999387</v>
      </c>
      <c r="D44" s="155">
        <f t="shared" si="27"/>
        <v>-6.7</v>
      </c>
      <c r="E44" s="215">
        <v>1886.8</v>
      </c>
      <c r="F44" s="215">
        <v>1445.3559999999979</v>
      </c>
      <c r="G44" s="155">
        <f t="shared" si="28"/>
        <v>-23.4</v>
      </c>
      <c r="H44" s="215">
        <v>15.611999999999865</v>
      </c>
      <c r="I44" s="215">
        <v>36.770000000000039</v>
      </c>
      <c r="J44" s="155">
        <f t="shared" si="29"/>
        <v>135.5</v>
      </c>
      <c r="K44" s="215">
        <v>25.792999999999882</v>
      </c>
      <c r="L44" s="215">
        <v>53.145000000000294</v>
      </c>
      <c r="M44" s="155">
        <f t="shared" si="30"/>
        <v>106</v>
      </c>
      <c r="N44" s="215">
        <v>33</v>
      </c>
      <c r="O44" s="215">
        <v>9</v>
      </c>
      <c r="P44" s="155">
        <f t="shared" si="31"/>
        <v>-72.7</v>
      </c>
      <c r="Q44" s="215">
        <v>994.28211937000117</v>
      </c>
      <c r="R44" s="215">
        <v>4915.6288459999942</v>
      </c>
      <c r="S44" s="155">
        <f t="shared" si="32"/>
        <v>394.4</v>
      </c>
      <c r="T44" s="215">
        <v>-22.500000000000114</v>
      </c>
      <c r="U44" s="215">
        <v>-23.999999999999975</v>
      </c>
      <c r="V44" s="155">
        <f t="shared" si="33"/>
        <v>6.7</v>
      </c>
      <c r="W44" s="215">
        <v>495</v>
      </c>
      <c r="X44" s="215">
        <v>555.5070135900005</v>
      </c>
      <c r="Y44" s="155">
        <f t="shared" si="34"/>
        <v>12.2</v>
      </c>
      <c r="Z44" s="215">
        <v>608</v>
      </c>
      <c r="AA44" s="215">
        <v>855</v>
      </c>
      <c r="AB44" s="155">
        <f t="shared" si="35"/>
        <v>40.6</v>
      </c>
      <c r="AC44" s="215">
        <v>3</v>
      </c>
      <c r="AD44" s="215">
        <v>3</v>
      </c>
      <c r="AE44" s="155">
        <f>IF(AC44=0, "    ---- ", IF(ABS(ROUND(100/AC44*AD44-100,1))&lt;999,ROUND(100/AC44*AD44-100,1),IF(ROUND(100/AC44*AD44-100,1)&gt;999,999,-999)))</f>
        <v>0</v>
      </c>
      <c r="AF44" s="215">
        <v>-2.8926089300001081</v>
      </c>
      <c r="AG44" s="215">
        <v>8.0299815900000553</v>
      </c>
      <c r="AH44" s="155">
        <f t="shared" si="15"/>
        <v>-377.6</v>
      </c>
      <c r="AI44" s="215">
        <v>511.43541225999917</v>
      </c>
      <c r="AJ44" s="215">
        <v>315.50399040999935</v>
      </c>
      <c r="AK44" s="155">
        <f t="shared" si="36"/>
        <v>-38.299999999999997</v>
      </c>
      <c r="AL44" s="215">
        <v>981.20000000000232</v>
      </c>
      <c r="AM44" s="215">
        <v>2185.8999999999987</v>
      </c>
      <c r="AN44" s="155">
        <f t="shared" si="37"/>
        <v>122.8</v>
      </c>
      <c r="AO44" s="155">
        <f t="shared" si="13"/>
        <v>5575.5869227000021</v>
      </c>
      <c r="AP44" s="155">
        <f t="shared" si="13"/>
        <v>10424.16183158999</v>
      </c>
      <c r="AQ44" s="155">
        <f t="shared" si="11"/>
        <v>87</v>
      </c>
      <c r="AR44" s="155"/>
      <c r="AS44" s="177"/>
      <c r="AT44" s="155"/>
    </row>
    <row r="45" spans="1:46" s="27" customFormat="1" ht="18.75" customHeight="1">
      <c r="A45" s="85" t="s">
        <v>155</v>
      </c>
      <c r="B45" s="212"/>
      <c r="C45" s="212"/>
      <c r="D45" s="156"/>
      <c r="E45" s="212">
        <v>-151</v>
      </c>
      <c r="F45" s="212">
        <v>52.500999999999998</v>
      </c>
      <c r="G45" s="156">
        <f t="shared" si="28"/>
        <v>-134.80000000000001</v>
      </c>
      <c r="H45" s="212"/>
      <c r="I45" s="212">
        <v>5.5E-2</v>
      </c>
      <c r="J45" s="156" t="str">
        <f t="shared" si="29"/>
        <v xml:space="preserve">    ---- </v>
      </c>
      <c r="K45" s="212">
        <v>-0.83</v>
      </c>
      <c r="L45" s="212">
        <v>-0.11399999999999999</v>
      </c>
      <c r="M45" s="156">
        <f t="shared" si="30"/>
        <v>-86.3</v>
      </c>
      <c r="N45" s="212"/>
      <c r="O45" s="212"/>
      <c r="P45" s="156"/>
      <c r="Q45" s="212">
        <v>-142.60967705999997</v>
      </c>
      <c r="R45" s="212">
        <v>131.55496499999998</v>
      </c>
      <c r="S45" s="156">
        <f t="shared" si="32"/>
        <v>-192.2</v>
      </c>
      <c r="T45" s="212">
        <v>-2</v>
      </c>
      <c r="U45" s="212">
        <v>0.4</v>
      </c>
      <c r="V45" s="156">
        <f t="shared" si="33"/>
        <v>-120</v>
      </c>
      <c r="W45" s="212">
        <v>-73</v>
      </c>
      <c r="X45" s="212">
        <v>27</v>
      </c>
      <c r="Y45" s="156">
        <f t="shared" si="34"/>
        <v>-137</v>
      </c>
      <c r="Z45" s="212"/>
      <c r="AA45" s="212">
        <v>33</v>
      </c>
      <c r="AB45" s="156" t="str">
        <f t="shared" si="35"/>
        <v xml:space="preserve">    ---- </v>
      </c>
      <c r="AC45" s="212"/>
      <c r="AD45" s="212"/>
      <c r="AE45" s="156"/>
      <c r="AF45" s="212"/>
      <c r="AG45" s="212"/>
      <c r="AH45" s="156"/>
      <c r="AI45" s="212">
        <v>-76.281725269999995</v>
      </c>
      <c r="AJ45" s="212">
        <v>102.90737572</v>
      </c>
      <c r="AK45" s="156">
        <f t="shared" si="36"/>
        <v>-234.9</v>
      </c>
      <c r="AL45" s="212">
        <v>-51.5</v>
      </c>
      <c r="AM45" s="212">
        <v>-90.699999999999989</v>
      </c>
      <c r="AN45" s="156">
        <f t="shared" si="37"/>
        <v>76.099999999999994</v>
      </c>
      <c r="AO45" s="156">
        <f t="shared" si="13"/>
        <v>-497.22140232999999</v>
      </c>
      <c r="AP45" s="156">
        <f t="shared" si="13"/>
        <v>256.60434072000004</v>
      </c>
      <c r="AQ45" s="156">
        <f t="shared" si="11"/>
        <v>-151.6</v>
      </c>
      <c r="AR45" s="156"/>
      <c r="AS45" s="178"/>
      <c r="AT45" s="156"/>
    </row>
    <row r="46" spans="1:46" s="28" customFormat="1" ht="18.75" customHeight="1">
      <c r="A46" s="214" t="s">
        <v>156</v>
      </c>
      <c r="B46" s="216">
        <v>82.856999999999729</v>
      </c>
      <c r="C46" s="216">
        <v>77.320999999999387</v>
      </c>
      <c r="D46" s="142">
        <f>IF(B46=0, "    ---- ", IF(ABS(ROUND(100/B46*C46-100,1))&lt;999,ROUND(100/B46*C46-100,1),IF(ROUND(100/B46*C46-100,1)&gt;999,999,-999)))</f>
        <v>-6.7</v>
      </c>
      <c r="E46" s="216">
        <v>1735.8</v>
      </c>
      <c r="F46" s="216">
        <v>1497.8569999999979</v>
      </c>
      <c r="G46" s="142">
        <f>IF(E46=0, "    ---- ", IF(ABS(ROUND(100/E46*F46-100,1))&lt;999,ROUND(100/E46*F46-100,1),IF(ROUND(100/E46*F46-100,1)&gt;999,999,-999)))</f>
        <v>-13.7</v>
      </c>
      <c r="H46" s="216">
        <v>15.611999999999865</v>
      </c>
      <c r="I46" s="216">
        <v>36.825000000000038</v>
      </c>
      <c r="J46" s="142">
        <f>IF(H46=0, "    ---- ", IF(ABS(ROUND(100/H46*I46-100,1))&lt;999,ROUND(100/H46*I46-100,1),IF(ROUND(100/H46*I46-100,1)&gt;999,999,-999)))</f>
        <v>135.9</v>
      </c>
      <c r="K46" s="216">
        <v>24.962999999999884</v>
      </c>
      <c r="L46" s="216">
        <v>53.031000000000297</v>
      </c>
      <c r="M46" s="142">
        <f>IF(K46=0, "    ---- ", IF(ABS(ROUND(100/K46*L46-100,1))&lt;999,ROUND(100/K46*L46-100,1),IF(ROUND(100/K46*L46-100,1)&gt;999,999,-999)))</f>
        <v>112.4</v>
      </c>
      <c r="N46" s="216">
        <v>33</v>
      </c>
      <c r="O46" s="216">
        <v>9</v>
      </c>
      <c r="P46" s="142">
        <f>IF(N46=0, "    ---- ", IF(ABS(ROUND(100/N46*O46-100,1))&lt;999,ROUND(100/N46*O46-100,1),IF(ROUND(100/N46*O46-100,1)&gt;999,999,-999)))</f>
        <v>-72.7</v>
      </c>
      <c r="Q46" s="216">
        <v>851.6724423100012</v>
      </c>
      <c r="R46" s="216">
        <v>5047.1838109999944</v>
      </c>
      <c r="S46" s="142">
        <f>IF(Q46=0, "    ---- ", IF(ABS(ROUND(100/Q46*R46-100,1))&lt;999,ROUND(100/Q46*R46-100,1),IF(ROUND(100/Q46*R46-100,1)&gt;999,999,-999)))</f>
        <v>492.6</v>
      </c>
      <c r="T46" s="216">
        <v>-24.500000000000114</v>
      </c>
      <c r="U46" s="216">
        <v>-23.599999999999977</v>
      </c>
      <c r="V46" s="142">
        <f>IF(T46=0, "    ---- ", IF(ABS(ROUND(100/T46*U46-100,1))&lt;999,ROUND(100/T46*U46-100,1),IF(ROUND(100/T46*U46-100,1)&gt;999,999,-999)))</f>
        <v>-3.7</v>
      </c>
      <c r="W46" s="216">
        <v>422</v>
      </c>
      <c r="X46" s="216">
        <v>582.5070135900005</v>
      </c>
      <c r="Y46" s="142">
        <f>IF(W46=0, "    ---- ", IF(ABS(ROUND(100/W46*X46-100,1))&lt;999,ROUND(100/W46*X46-100,1),IF(ROUND(100/W46*X46-100,1)&gt;999,999,-999)))</f>
        <v>38</v>
      </c>
      <c r="Z46" s="216">
        <v>608</v>
      </c>
      <c r="AA46" s="216">
        <v>888</v>
      </c>
      <c r="AB46" s="142">
        <f>IF(Z46=0, "    ---- ", IF(ABS(ROUND(100/Z46*AA46-100,1))&lt;999,ROUND(100/Z46*AA46-100,1),IF(ROUND(100/Z46*AA46-100,1)&gt;999,999,-999)))</f>
        <v>46.1</v>
      </c>
      <c r="AC46" s="216">
        <v>3</v>
      </c>
      <c r="AD46" s="216">
        <v>3</v>
      </c>
      <c r="AE46" s="142">
        <f>IF(AC46=0, "    ---- ", IF(ABS(ROUND(100/AC46*AD46-100,1))&lt;999,ROUND(100/AC46*AD46-100,1),IF(ROUND(100/AC46*AD46-100,1)&gt;999,999,-999)))</f>
        <v>0</v>
      </c>
      <c r="AF46" s="216">
        <v>-2.8926089300001081</v>
      </c>
      <c r="AG46" s="216">
        <v>8.0299815900000553</v>
      </c>
      <c r="AH46" s="142">
        <f t="shared" si="15"/>
        <v>-377.6</v>
      </c>
      <c r="AI46" s="216">
        <v>435.15368698999919</v>
      </c>
      <c r="AJ46" s="216">
        <v>418.41136612999935</v>
      </c>
      <c r="AK46" s="142">
        <f>IF(AI46=0, "    ---- ", IF(ABS(ROUND(100/AI46*AJ46-100,1))&lt;999,ROUND(100/AI46*AJ46-100,1),IF(ROUND(100/AI46*AJ46-100,1)&gt;999,999,-999)))</f>
        <v>-3.8</v>
      </c>
      <c r="AL46" s="216">
        <v>929.70000000000232</v>
      </c>
      <c r="AM46" s="216">
        <v>2095.1999999999989</v>
      </c>
      <c r="AN46" s="142">
        <f>IF(AL46=0, "    ---- ", IF(ABS(ROUND(100/AL46*AM46-100,1))&lt;999,ROUND(100/AL46*AM46-100,1),IF(ROUND(100/AL46*AM46-100,1)&gt;999,999,-999)))</f>
        <v>125.4</v>
      </c>
      <c r="AO46" s="142">
        <f t="shared" si="13"/>
        <v>5078.3655203700018</v>
      </c>
      <c r="AP46" s="142">
        <f t="shared" si="13"/>
        <v>10680.76617230999</v>
      </c>
      <c r="AQ46" s="142">
        <f t="shared" si="11"/>
        <v>110.3</v>
      </c>
      <c r="AR46" s="217"/>
      <c r="AS46" s="218"/>
      <c r="AT46" s="190"/>
    </row>
    <row r="47" spans="1:46" s="28" customFormat="1" ht="18.75" customHeight="1">
      <c r="A47" s="237"/>
      <c r="B47" s="219"/>
      <c r="C47" s="219"/>
      <c r="D47" s="143"/>
      <c r="E47" s="219"/>
      <c r="F47" s="219"/>
      <c r="G47" s="184"/>
      <c r="H47" s="219"/>
      <c r="I47" s="219"/>
      <c r="J47" s="184"/>
      <c r="K47" s="219"/>
      <c r="L47" s="219"/>
      <c r="M47" s="143"/>
      <c r="N47" s="219"/>
      <c r="O47" s="219"/>
      <c r="P47" s="184"/>
      <c r="Q47" s="219"/>
      <c r="R47" s="219"/>
      <c r="S47" s="184"/>
      <c r="T47" s="219"/>
      <c r="U47" s="219"/>
      <c r="V47" s="184"/>
      <c r="W47" s="219"/>
      <c r="X47" s="219"/>
      <c r="Y47" s="184"/>
      <c r="Z47" s="219"/>
      <c r="AA47" s="219"/>
      <c r="AB47" s="184"/>
      <c r="AC47" s="219"/>
      <c r="AD47" s="219"/>
      <c r="AE47" s="184"/>
      <c r="AF47" s="219"/>
      <c r="AG47" s="219"/>
      <c r="AH47" s="184"/>
      <c r="AI47" s="219"/>
      <c r="AJ47" s="219"/>
      <c r="AK47" s="184"/>
      <c r="AL47" s="219"/>
      <c r="AM47" s="219"/>
      <c r="AN47" s="184"/>
      <c r="AO47" s="143"/>
      <c r="AP47" s="143"/>
      <c r="AQ47" s="184"/>
      <c r="AR47" s="220"/>
      <c r="AS47" s="220"/>
      <c r="AT47" s="233"/>
    </row>
    <row r="48" spans="1:46" s="263" customFormat="1" ht="18.75" customHeight="1">
      <c r="A48" s="230" t="s">
        <v>160</v>
      </c>
      <c r="B48" s="229"/>
      <c r="C48" s="229"/>
      <c r="D48" s="229"/>
      <c r="E48" s="608"/>
      <c r="F48" s="229"/>
      <c r="G48" s="229"/>
      <c r="H48" s="608"/>
      <c r="I48" s="229"/>
      <c r="J48" s="229"/>
      <c r="K48" s="608"/>
      <c r="L48" s="229"/>
      <c r="M48" s="229"/>
      <c r="N48" s="608"/>
      <c r="O48" s="229"/>
      <c r="P48" s="229"/>
      <c r="Q48" s="608"/>
      <c r="R48" s="229"/>
      <c r="S48" s="229"/>
      <c r="T48" s="608"/>
      <c r="U48" s="229"/>
      <c r="V48" s="229"/>
      <c r="W48" s="608"/>
      <c r="X48" s="229"/>
      <c r="Y48" s="229"/>
      <c r="Z48" s="608"/>
      <c r="AA48" s="229"/>
      <c r="AB48" s="229"/>
      <c r="AC48" s="608"/>
      <c r="AD48" s="229"/>
      <c r="AE48" s="229"/>
      <c r="AF48" s="608"/>
      <c r="AG48" s="229"/>
      <c r="AH48" s="229"/>
      <c r="AI48" s="608"/>
      <c r="AJ48" s="229"/>
      <c r="AK48" s="229"/>
      <c r="AL48" s="608"/>
      <c r="AM48" s="229"/>
      <c r="AN48" s="229"/>
      <c r="AO48" s="439"/>
      <c r="AP48" s="439"/>
      <c r="AQ48" s="229"/>
      <c r="AR48" s="229"/>
      <c r="AS48" s="229"/>
      <c r="AT48" s="229"/>
    </row>
    <row r="49" spans="1:46" s="110" customFormat="1" ht="18.75" customHeight="1">
      <c r="A49" s="229" t="s">
        <v>161</v>
      </c>
      <c r="B49" s="229"/>
      <c r="C49" s="229"/>
      <c r="D49" s="229"/>
      <c r="E49" s="609"/>
      <c r="F49" s="229"/>
      <c r="G49" s="229"/>
      <c r="H49" s="609"/>
      <c r="I49" s="229"/>
      <c r="J49" s="229"/>
      <c r="K49" s="609"/>
      <c r="L49" s="229"/>
      <c r="M49" s="229"/>
      <c r="N49" s="609"/>
      <c r="O49" s="229"/>
      <c r="P49" s="229"/>
      <c r="Q49" s="609"/>
      <c r="R49" s="229"/>
      <c r="S49" s="229"/>
      <c r="T49" s="609"/>
      <c r="U49" s="229"/>
      <c r="V49" s="229"/>
      <c r="W49" s="609"/>
      <c r="X49" s="229"/>
      <c r="Y49" s="229"/>
      <c r="Z49" s="609"/>
      <c r="AA49" s="229"/>
      <c r="AB49" s="229"/>
      <c r="AC49" s="609"/>
      <c r="AD49" s="229"/>
      <c r="AE49" s="229"/>
      <c r="AF49" s="609"/>
      <c r="AG49" s="229"/>
      <c r="AH49" s="229"/>
      <c r="AI49" s="609"/>
      <c r="AJ49" s="229"/>
      <c r="AK49" s="229"/>
      <c r="AL49" s="609"/>
      <c r="AM49" s="229"/>
      <c r="AN49" s="229"/>
      <c r="AO49" s="439">
        <f t="shared" ref="AO49:AP58" si="38">B49+E49+H49+K49+Q49+T49+W49+Z49+AF49+AI49+AL49</f>
        <v>0</v>
      </c>
      <c r="AP49" s="439">
        <f t="shared" si="38"/>
        <v>0</v>
      </c>
      <c r="AQ49" s="229"/>
      <c r="AR49" s="229"/>
      <c r="AS49" s="229"/>
      <c r="AT49" s="229"/>
    </row>
    <row r="50" spans="1:46" s="110" customFormat="1" ht="18.75" customHeight="1">
      <c r="A50" s="229" t="s">
        <v>162</v>
      </c>
      <c r="B50" s="229"/>
      <c r="C50" s="229"/>
      <c r="D50" s="229"/>
      <c r="E50" s="609"/>
      <c r="F50" s="229"/>
      <c r="G50" s="229"/>
      <c r="H50" s="609"/>
      <c r="I50" s="229"/>
      <c r="J50" s="229"/>
      <c r="K50" s="609"/>
      <c r="L50" s="229"/>
      <c r="M50" s="229"/>
      <c r="N50" s="609"/>
      <c r="O50" s="229"/>
      <c r="P50" s="229"/>
      <c r="Q50" s="609"/>
      <c r="R50" s="229"/>
      <c r="S50" s="229"/>
      <c r="T50" s="609"/>
      <c r="U50" s="229"/>
      <c r="V50" s="229"/>
      <c r="W50" s="609"/>
      <c r="X50" s="229"/>
      <c r="Y50" s="229"/>
      <c r="Z50" s="609"/>
      <c r="AA50" s="229"/>
      <c r="AB50" s="229"/>
      <c r="AC50" s="609"/>
      <c r="AD50" s="229"/>
      <c r="AE50" s="229"/>
      <c r="AF50" s="609"/>
      <c r="AG50" s="229"/>
      <c r="AH50" s="229"/>
      <c r="AI50" s="609"/>
      <c r="AJ50" s="229"/>
      <c r="AK50" s="229"/>
      <c r="AL50" s="609"/>
      <c r="AM50" s="229"/>
      <c r="AN50" s="229"/>
      <c r="AO50" s="439">
        <f t="shared" si="38"/>
        <v>0</v>
      </c>
      <c r="AP50" s="439">
        <f t="shared" si="38"/>
        <v>0</v>
      </c>
      <c r="AQ50" s="229"/>
      <c r="AR50" s="229"/>
      <c r="AS50" s="229"/>
      <c r="AT50" s="229"/>
    </row>
    <row r="51" spans="1:46" s="110" customFormat="1" ht="18.75" customHeight="1">
      <c r="A51" s="229" t="s">
        <v>163</v>
      </c>
      <c r="B51" s="229"/>
      <c r="C51" s="229"/>
      <c r="D51" s="229"/>
      <c r="E51" s="609"/>
      <c r="F51" s="229"/>
      <c r="G51" s="229"/>
      <c r="H51" s="609"/>
      <c r="I51" s="229"/>
      <c r="J51" s="229"/>
      <c r="K51" s="609"/>
      <c r="L51" s="229"/>
      <c r="M51" s="229"/>
      <c r="N51" s="609"/>
      <c r="O51" s="229"/>
      <c r="P51" s="229"/>
      <c r="Q51" s="609"/>
      <c r="R51" s="229"/>
      <c r="S51" s="229"/>
      <c r="T51" s="609">
        <v>24.9</v>
      </c>
      <c r="U51" s="229">
        <v>24</v>
      </c>
      <c r="V51" s="156">
        <f t="shared" ref="V51:V52" si="39">IF(T51=0, "    ---- ", IF(ABS(ROUND(100/T51*U51-100,1))&lt;999,ROUND(100/T51*U51-100,1),IF(ROUND(100/T51*U51-100,1)&gt;999,999,-999)))</f>
        <v>-3.6</v>
      </c>
      <c r="W51" s="609"/>
      <c r="X51" s="229"/>
      <c r="Y51" s="229"/>
      <c r="Z51" s="609"/>
      <c r="AA51" s="229"/>
      <c r="AB51" s="229"/>
      <c r="AC51" s="609"/>
      <c r="AD51" s="229"/>
      <c r="AE51" s="229"/>
      <c r="AF51" s="609"/>
      <c r="AG51" s="229"/>
      <c r="AH51" s="229"/>
      <c r="AI51" s="609"/>
      <c r="AJ51" s="229"/>
      <c r="AK51" s="229"/>
      <c r="AL51" s="609"/>
      <c r="AM51" s="229"/>
      <c r="AN51" s="229"/>
      <c r="AO51" s="439">
        <f t="shared" si="38"/>
        <v>24.9</v>
      </c>
      <c r="AP51" s="439">
        <f t="shared" si="38"/>
        <v>24</v>
      </c>
      <c r="AQ51" s="229"/>
      <c r="AR51" s="229"/>
      <c r="AS51" s="229"/>
      <c r="AT51" s="229"/>
    </row>
    <row r="52" spans="1:46" s="110" customFormat="1" ht="18.75" customHeight="1">
      <c r="A52" s="229" t="s">
        <v>164</v>
      </c>
      <c r="B52" s="229"/>
      <c r="C52" s="229"/>
      <c r="D52" s="229"/>
      <c r="E52" s="609"/>
      <c r="F52" s="229"/>
      <c r="G52" s="229"/>
      <c r="H52" s="609"/>
      <c r="I52" s="229"/>
      <c r="J52" s="229"/>
      <c r="K52" s="609"/>
      <c r="L52" s="229"/>
      <c r="M52" s="229"/>
      <c r="N52" s="609"/>
      <c r="O52" s="229"/>
      <c r="P52" s="229"/>
      <c r="Q52" s="609"/>
      <c r="R52" s="229"/>
      <c r="S52" s="229"/>
      <c r="T52" s="609">
        <v>24.9</v>
      </c>
      <c r="U52" s="229">
        <v>24</v>
      </c>
      <c r="V52" s="156">
        <f t="shared" si="39"/>
        <v>-3.6</v>
      </c>
      <c r="W52" s="609"/>
      <c r="X52" s="229"/>
      <c r="Y52" s="229"/>
      <c r="Z52" s="609"/>
      <c r="AA52" s="229"/>
      <c r="AB52" s="229"/>
      <c r="AC52" s="609"/>
      <c r="AD52" s="229"/>
      <c r="AE52" s="229"/>
      <c r="AF52" s="609"/>
      <c r="AG52" s="229"/>
      <c r="AH52" s="229"/>
      <c r="AI52" s="609"/>
      <c r="AJ52" s="229"/>
      <c r="AK52" s="229"/>
      <c r="AL52" s="609"/>
      <c r="AM52" s="229"/>
      <c r="AN52" s="229"/>
      <c r="AO52" s="439">
        <f t="shared" si="38"/>
        <v>24.9</v>
      </c>
      <c r="AP52" s="439">
        <f t="shared" si="38"/>
        <v>24</v>
      </c>
      <c r="AQ52" s="229"/>
      <c r="AR52" s="229"/>
      <c r="AS52" s="229"/>
      <c r="AT52" s="229"/>
    </row>
    <row r="53" spans="1:46" s="110" customFormat="1" ht="18.75" customHeight="1">
      <c r="A53" s="229" t="s">
        <v>165</v>
      </c>
      <c r="B53" s="229"/>
      <c r="C53" s="229"/>
      <c r="D53" s="229"/>
      <c r="E53" s="609"/>
      <c r="F53" s="229"/>
      <c r="G53" s="229"/>
      <c r="H53" s="609"/>
      <c r="I53" s="229"/>
      <c r="J53" s="229"/>
      <c r="K53" s="609"/>
      <c r="L53" s="229"/>
      <c r="M53" s="229"/>
      <c r="N53" s="609"/>
      <c r="O53" s="229"/>
      <c r="P53" s="229"/>
      <c r="Q53" s="609"/>
      <c r="R53" s="229"/>
      <c r="S53" s="229"/>
      <c r="T53" s="609"/>
      <c r="U53" s="229"/>
      <c r="V53" s="229"/>
      <c r="W53" s="609"/>
      <c r="X53" s="229"/>
      <c r="Y53" s="229"/>
      <c r="Z53" s="609"/>
      <c r="AA53" s="229"/>
      <c r="AB53" s="229"/>
      <c r="AC53" s="609"/>
      <c r="AD53" s="229"/>
      <c r="AE53" s="229"/>
      <c r="AF53" s="609"/>
      <c r="AG53" s="229"/>
      <c r="AH53" s="229"/>
      <c r="AI53" s="609"/>
      <c r="AJ53" s="229"/>
      <c r="AK53" s="229"/>
      <c r="AL53" s="609"/>
      <c r="AM53" s="229"/>
      <c r="AN53" s="229"/>
      <c r="AO53" s="439">
        <f t="shared" si="38"/>
        <v>0</v>
      </c>
      <c r="AP53" s="439">
        <f t="shared" si="38"/>
        <v>0</v>
      </c>
      <c r="AQ53" s="229"/>
      <c r="AR53" s="229"/>
      <c r="AS53" s="229"/>
      <c r="AT53" s="229"/>
    </row>
    <row r="54" spans="1:46" s="110" customFormat="1" ht="18.75" customHeight="1">
      <c r="A54" s="229" t="s">
        <v>166</v>
      </c>
      <c r="B54" s="229"/>
      <c r="C54" s="229"/>
      <c r="D54" s="229"/>
      <c r="E54" s="609"/>
      <c r="F54" s="229"/>
      <c r="G54" s="229"/>
      <c r="H54" s="609"/>
      <c r="I54" s="229"/>
      <c r="J54" s="229"/>
      <c r="K54" s="609"/>
      <c r="L54" s="229"/>
      <c r="M54" s="229"/>
      <c r="N54" s="609"/>
      <c r="O54" s="229"/>
      <c r="P54" s="229"/>
      <c r="Q54" s="609"/>
      <c r="R54" s="229"/>
      <c r="S54" s="229"/>
      <c r="T54" s="609"/>
      <c r="U54" s="229"/>
      <c r="V54" s="229"/>
      <c r="W54" s="609"/>
      <c r="X54" s="229"/>
      <c r="Y54" s="229"/>
      <c r="Z54" s="609"/>
      <c r="AA54" s="229"/>
      <c r="AB54" s="229"/>
      <c r="AC54" s="609"/>
      <c r="AD54" s="229"/>
      <c r="AE54" s="229"/>
      <c r="AF54" s="609"/>
      <c r="AG54" s="229"/>
      <c r="AH54" s="229"/>
      <c r="AI54" s="609"/>
      <c r="AJ54" s="229"/>
      <c r="AK54" s="229"/>
      <c r="AL54" s="609"/>
      <c r="AM54" s="229"/>
      <c r="AN54" s="229"/>
      <c r="AO54" s="439">
        <f t="shared" si="38"/>
        <v>0</v>
      </c>
      <c r="AP54" s="439">
        <f t="shared" si="38"/>
        <v>0</v>
      </c>
      <c r="AQ54" s="229"/>
      <c r="AR54" s="229"/>
      <c r="AS54" s="229"/>
      <c r="AT54" s="229"/>
    </row>
    <row r="55" spans="1:46" s="110" customFormat="1" ht="18.75" customHeight="1">
      <c r="A55" s="229" t="s">
        <v>167</v>
      </c>
      <c r="B55" s="229"/>
      <c r="C55" s="229"/>
      <c r="D55" s="229"/>
      <c r="E55" s="609"/>
      <c r="F55" s="229"/>
      <c r="G55" s="229"/>
      <c r="H55" s="609"/>
      <c r="I55" s="229"/>
      <c r="J55" s="229"/>
      <c r="K55" s="609"/>
      <c r="L55" s="229"/>
      <c r="M55" s="229"/>
      <c r="N55" s="609"/>
      <c r="O55" s="229"/>
      <c r="P55" s="229"/>
      <c r="Q55" s="609"/>
      <c r="R55" s="229"/>
      <c r="S55" s="229"/>
      <c r="T55" s="609"/>
      <c r="U55" s="229"/>
      <c r="V55" s="229"/>
      <c r="W55" s="609"/>
      <c r="X55" s="229"/>
      <c r="Y55" s="229"/>
      <c r="Z55" s="609"/>
      <c r="AA55" s="229"/>
      <c r="AB55" s="229"/>
      <c r="AC55" s="609"/>
      <c r="AD55" s="229"/>
      <c r="AE55" s="229"/>
      <c r="AF55" s="609"/>
      <c r="AG55" s="229"/>
      <c r="AH55" s="229"/>
      <c r="AI55" s="609">
        <v>-130.54599999999999</v>
      </c>
      <c r="AJ55" s="229"/>
      <c r="AK55" s="229"/>
      <c r="AL55" s="609"/>
      <c r="AM55" s="229"/>
      <c r="AN55" s="229"/>
      <c r="AO55" s="439">
        <f t="shared" si="38"/>
        <v>-130.54599999999999</v>
      </c>
      <c r="AP55" s="439">
        <f t="shared" si="38"/>
        <v>0</v>
      </c>
      <c r="AQ55" s="229"/>
      <c r="AR55" s="229"/>
      <c r="AS55" s="229"/>
      <c r="AT55" s="229"/>
    </row>
    <row r="56" spans="1:46" s="110" customFormat="1" ht="18.75" customHeight="1">
      <c r="A56" s="229" t="s">
        <v>168</v>
      </c>
      <c r="B56" s="606">
        <v>82.856999999999999</v>
      </c>
      <c r="C56" s="606">
        <v>77.320999999999387</v>
      </c>
      <c r="D56" s="229"/>
      <c r="E56" s="609">
        <v>1735.8</v>
      </c>
      <c r="F56" s="229">
        <v>1498</v>
      </c>
      <c r="G56" s="229"/>
      <c r="H56" s="609">
        <v>15.651</v>
      </c>
      <c r="I56" s="229">
        <v>37</v>
      </c>
      <c r="J56" s="229"/>
      <c r="K56" s="609">
        <v>24.96</v>
      </c>
      <c r="L56" s="229">
        <v>53</v>
      </c>
      <c r="M56" s="156">
        <f t="shared" ref="M56:M58" si="40">IF(K56=0, "    ---- ", IF(ABS(ROUND(100/K56*L56-100,1))&lt;999,ROUND(100/K56*L56-100,1),IF(ROUND(100/K56*L56-100,1)&gt;999,999,-999)))</f>
        <v>112.3</v>
      </c>
      <c r="N56" s="609">
        <v>-33</v>
      </c>
      <c r="O56" s="229"/>
      <c r="P56" s="156">
        <f t="shared" ref="P56:P58" si="41">IF(N56=0, "    ---- ", IF(ABS(ROUND(100/N56*O56-100,1))&lt;999,ROUND(100/N56*O56-100,1),IF(ROUND(100/N56*O56-100,1)&gt;999,999,-999)))</f>
        <v>-100</v>
      </c>
      <c r="Q56" s="609">
        <v>-851.6</v>
      </c>
      <c r="R56" s="606">
        <v>-5047.1838109999899</v>
      </c>
      <c r="S56" s="229"/>
      <c r="T56" s="609"/>
      <c r="U56" s="229"/>
      <c r="V56" s="229"/>
      <c r="W56" s="609">
        <v>422</v>
      </c>
      <c r="X56" s="606">
        <v>582.5070135900005</v>
      </c>
      <c r="Y56" s="229"/>
      <c r="Z56" s="609">
        <v>608</v>
      </c>
      <c r="AA56" s="229"/>
      <c r="AB56" s="229"/>
      <c r="AC56" s="609">
        <v>-3</v>
      </c>
      <c r="AD56" s="229"/>
      <c r="AE56" s="229"/>
      <c r="AF56" s="609">
        <v>-2.8926089300001081</v>
      </c>
      <c r="AG56" s="606">
        <v>8.0299815900000553</v>
      </c>
      <c r="AH56" s="229"/>
      <c r="AI56" s="609">
        <v>-304.608</v>
      </c>
      <c r="AJ56" s="606">
        <v>-418.41131899999999</v>
      </c>
      <c r="AK56" s="229"/>
      <c r="AL56" s="609">
        <v>929.5</v>
      </c>
      <c r="AM56" s="606">
        <v>2095.4</v>
      </c>
      <c r="AN56" s="229"/>
      <c r="AO56" s="439">
        <f t="shared" si="38"/>
        <v>2659.6673910700001</v>
      </c>
      <c r="AP56" s="439">
        <f t="shared" si="38"/>
        <v>-1114.3371348199894</v>
      </c>
      <c r="AQ56" s="229"/>
      <c r="AR56" s="229"/>
      <c r="AS56" s="229"/>
      <c r="AT56" s="229"/>
    </row>
    <row r="57" spans="1:46" s="110" customFormat="1" ht="18.75" customHeight="1">
      <c r="A57" s="229" t="s">
        <v>169</v>
      </c>
      <c r="B57" s="606">
        <v>82.856999999999999</v>
      </c>
      <c r="C57" s="606">
        <v>77.320999999999387</v>
      </c>
      <c r="D57" s="229"/>
      <c r="E57" s="609">
        <v>1735.8</v>
      </c>
      <c r="F57" s="229">
        <v>1498</v>
      </c>
      <c r="G57" s="229"/>
      <c r="H57" s="609">
        <v>15.651</v>
      </c>
      <c r="I57" s="229">
        <v>37</v>
      </c>
      <c r="J57" s="229"/>
      <c r="K57" s="609">
        <v>24.96</v>
      </c>
      <c r="L57" s="229">
        <v>53</v>
      </c>
      <c r="M57" s="156">
        <f t="shared" si="40"/>
        <v>112.3</v>
      </c>
      <c r="N57" s="609">
        <v>-33</v>
      </c>
      <c r="O57" s="229"/>
      <c r="P57" s="156">
        <f t="shared" si="41"/>
        <v>-100</v>
      </c>
      <c r="Q57" s="609">
        <v>-851.6</v>
      </c>
      <c r="R57" s="606">
        <v>-5047.1838109999899</v>
      </c>
      <c r="S57" s="229"/>
      <c r="T57" s="609"/>
      <c r="U57" s="229"/>
      <c r="V57" s="229"/>
      <c r="W57" s="609">
        <v>422</v>
      </c>
      <c r="X57" s="606">
        <v>582.5070135900005</v>
      </c>
      <c r="Y57" s="229"/>
      <c r="Z57" s="609">
        <v>608</v>
      </c>
      <c r="AA57" s="229"/>
      <c r="AB57" s="229"/>
      <c r="AC57" s="609">
        <v>-3</v>
      </c>
      <c r="AD57" s="229"/>
      <c r="AE57" s="229"/>
      <c r="AF57" s="609">
        <v>-2.8926089300001081</v>
      </c>
      <c r="AG57" s="606">
        <v>8.0299815900000553</v>
      </c>
      <c r="AH57" s="229"/>
      <c r="AI57" s="609">
        <v>-435.154</v>
      </c>
      <c r="AJ57" s="606">
        <v>-418</v>
      </c>
      <c r="AK57" s="229"/>
      <c r="AL57" s="609">
        <v>929.5</v>
      </c>
      <c r="AM57" s="606">
        <v>2095.4</v>
      </c>
      <c r="AN57" s="229"/>
      <c r="AO57" s="439">
        <f t="shared" si="38"/>
        <v>2529.1213910699998</v>
      </c>
      <c r="AP57" s="439">
        <f t="shared" si="38"/>
        <v>-1113.9258158199896</v>
      </c>
      <c r="AQ57" s="229"/>
      <c r="AR57" s="229"/>
      <c r="AS57" s="229"/>
      <c r="AT57" s="229"/>
    </row>
    <row r="58" spans="1:46" s="263" customFormat="1" ht="18.75" customHeight="1">
      <c r="A58" s="500" t="s">
        <v>33</v>
      </c>
      <c r="B58" s="607">
        <v>82.856999999999999</v>
      </c>
      <c r="C58" s="607">
        <v>77.320999999999387</v>
      </c>
      <c r="D58" s="299"/>
      <c r="E58" s="610">
        <v>1735.8</v>
      </c>
      <c r="F58" s="299">
        <v>1498</v>
      </c>
      <c r="G58" s="299"/>
      <c r="H58" s="610">
        <v>15.651</v>
      </c>
      <c r="I58" s="299">
        <v>37</v>
      </c>
      <c r="J58" s="299"/>
      <c r="K58" s="610">
        <v>24.96</v>
      </c>
      <c r="L58" s="299">
        <v>53</v>
      </c>
      <c r="M58" s="142">
        <f t="shared" si="40"/>
        <v>112.3</v>
      </c>
      <c r="N58" s="610">
        <v>-33</v>
      </c>
      <c r="O58" s="299"/>
      <c r="P58" s="142">
        <f t="shared" si="41"/>
        <v>-100</v>
      </c>
      <c r="Q58" s="610">
        <v>-851.6</v>
      </c>
      <c r="R58" s="607">
        <v>-5047.1838109999899</v>
      </c>
      <c r="S58" s="299"/>
      <c r="T58" s="610">
        <v>24.9</v>
      </c>
      <c r="U58" s="299"/>
      <c r="V58" s="142">
        <f>IF(T58=0, "    ---- ", IF(ABS(ROUND(100/T58*U58-100,1))&lt;999,ROUND(100/T58*U58-100,1),IF(ROUND(100/T58*U58-100,1)&gt;999,999,-999)))</f>
        <v>-100</v>
      </c>
      <c r="W58" s="610">
        <v>422</v>
      </c>
      <c r="X58" s="607">
        <v>582.5070135900005</v>
      </c>
      <c r="Y58" s="299"/>
      <c r="Z58" s="610">
        <v>608</v>
      </c>
      <c r="AA58" s="299"/>
      <c r="AB58" s="299"/>
      <c r="AC58" s="610">
        <v>-3</v>
      </c>
      <c r="AD58" s="299"/>
      <c r="AE58" s="299"/>
      <c r="AF58" s="610">
        <v>-2.8926089300001081</v>
      </c>
      <c r="AG58" s="607">
        <v>8.0299815900000553</v>
      </c>
      <c r="AH58" s="299"/>
      <c r="AI58" s="610">
        <v>-435.154</v>
      </c>
      <c r="AJ58" s="607">
        <v>-418.41131899999999</v>
      </c>
      <c r="AK58" s="299"/>
      <c r="AL58" s="610">
        <v>929.5</v>
      </c>
      <c r="AM58" s="607">
        <v>2095.4</v>
      </c>
      <c r="AN58" s="299"/>
      <c r="AO58" s="632">
        <f t="shared" si="38"/>
        <v>2554.0213910699999</v>
      </c>
      <c r="AP58" s="632">
        <f t="shared" si="38"/>
        <v>-1114.3371348199894</v>
      </c>
      <c r="AQ58" s="299"/>
      <c r="AR58" s="299"/>
      <c r="AS58" s="299"/>
      <c r="AT58" s="299"/>
    </row>
    <row r="59" spans="1:46" s="59" customFormat="1" ht="18.75" customHeight="1">
      <c r="A59" s="27" t="s">
        <v>39</v>
      </c>
      <c r="B59" s="27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</row>
    <row r="60" spans="1:46" s="59" customFormat="1" ht="18.75" customHeight="1">
      <c r="A60" s="27" t="s">
        <v>263</v>
      </c>
    </row>
    <row r="61" spans="1:46" s="59" customFormat="1" ht="18.75" customHeight="1">
      <c r="A61" s="27" t="s">
        <v>157</v>
      </c>
    </row>
    <row r="62" spans="1:46" s="59" customFormat="1" ht="18.75"/>
    <row r="63" spans="1:46" s="59" customFormat="1" ht="18.75"/>
    <row r="64" spans="1:46" s="444" customFormat="1" ht="18.75">
      <c r="I64" s="445"/>
    </row>
    <row r="65" spans="1:46" s="446" customFormat="1" ht="18.75">
      <c r="I65" s="447"/>
    </row>
    <row r="66" spans="1:46" s="446" customFormat="1" ht="18.75">
      <c r="I66" s="447"/>
    </row>
    <row r="67" spans="1:46" s="448" customFormat="1" ht="18.75">
      <c r="I67" s="447"/>
    </row>
    <row r="68" spans="1:46" s="16" customFormat="1" ht="18.75">
      <c r="A68" s="390"/>
      <c r="B68" s="390"/>
      <c r="C68" s="390"/>
      <c r="D68" s="390"/>
      <c r="E68" s="390"/>
      <c r="F68" s="390"/>
      <c r="G68" s="390"/>
      <c r="H68" s="390"/>
      <c r="I68" s="376"/>
      <c r="J68" s="390"/>
      <c r="K68" s="390"/>
      <c r="L68" s="390"/>
      <c r="M68" s="390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390"/>
      <c r="AE68" s="390"/>
      <c r="AF68" s="390"/>
      <c r="AG68" s="390"/>
      <c r="AH68" s="390"/>
      <c r="AI68" s="390"/>
      <c r="AJ68" s="390"/>
      <c r="AK68" s="390"/>
      <c r="AL68" s="390"/>
      <c r="AM68" s="390"/>
      <c r="AN68" s="390"/>
      <c r="AO68" s="390"/>
      <c r="AP68" s="390"/>
      <c r="AQ68" s="390"/>
      <c r="AR68" s="390"/>
      <c r="AS68" s="390"/>
      <c r="AT68" s="390"/>
    </row>
    <row r="69" spans="1:46" s="446" customFormat="1">
      <c r="C69" s="448"/>
      <c r="H69" s="448"/>
      <c r="I69" s="448"/>
    </row>
  </sheetData>
  <mergeCells count="28">
    <mergeCell ref="N5:P5"/>
    <mergeCell ref="AR5:AT5"/>
    <mergeCell ref="AO6:AQ6"/>
    <mergeCell ref="B5:D5"/>
    <mergeCell ref="H5:J5"/>
    <mergeCell ref="K5:M5"/>
    <mergeCell ref="Z5:AB5"/>
    <mergeCell ref="Z6:AB6"/>
    <mergeCell ref="AO5:AQ5"/>
    <mergeCell ref="B6:D6"/>
    <mergeCell ref="H6:J6"/>
    <mergeCell ref="K6:M6"/>
    <mergeCell ref="N6:P6"/>
    <mergeCell ref="E5:G5"/>
    <mergeCell ref="E6:G6"/>
    <mergeCell ref="AF5:AH5"/>
    <mergeCell ref="Q5:S5"/>
    <mergeCell ref="AI5:AK5"/>
    <mergeCell ref="T5:V5"/>
    <mergeCell ref="AR6:AT6"/>
    <mergeCell ref="Q6:S6"/>
    <mergeCell ref="AF6:AH6"/>
    <mergeCell ref="AL5:AN5"/>
    <mergeCell ref="T6:V6"/>
    <mergeCell ref="W6:Y6"/>
    <mergeCell ref="AC6:AE6"/>
    <mergeCell ref="AI6:AK6"/>
    <mergeCell ref="AL6:AN6"/>
  </mergeCells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0" fitToWidth="6" orientation="portrait" r:id="rId1"/>
  <headerFooter alignWithMargins="0"/>
  <colBreaks count="4" manualBreakCount="4">
    <brk id="10" min="1" max="60" man="1"/>
    <brk id="19" min="1" max="60" man="1"/>
    <brk id="28" min="1" max="60" man="1"/>
    <brk id="37" min="1" max="6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AU244"/>
  <sheetViews>
    <sheetView showGridLines="0" zoomScale="60" zoomScaleNormal="60" workbookViewId="0">
      <pane xSplit="1" ySplit="9" topLeftCell="B10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2.75"/>
  <cols>
    <col min="1" max="1" width="59.42578125" style="248" customWidth="1"/>
    <col min="2" max="46" width="11.7109375" style="248" customWidth="1"/>
    <col min="47" max="16384" width="11.42578125" style="248"/>
  </cols>
  <sheetData>
    <row r="1" spans="1:47" ht="20.25" customHeight="1">
      <c r="A1" s="287" t="s">
        <v>40</v>
      </c>
      <c r="B1" s="549" t="s">
        <v>445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</row>
    <row r="2" spans="1:47" ht="20.100000000000001" customHeight="1">
      <c r="A2" s="288" t="s">
        <v>281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</row>
    <row r="3" spans="1:47" ht="20.100000000000001" customHeight="1">
      <c r="A3" s="358" t="s">
        <v>313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</row>
    <row r="4" spans="1:47" ht="20.100000000000001" customHeight="1">
      <c r="A4" s="289" t="s">
        <v>314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</row>
    <row r="5" spans="1:47" ht="18.75" customHeight="1">
      <c r="A5" s="290" t="s">
        <v>301</v>
      </c>
      <c r="B5" s="292"/>
      <c r="C5" s="292"/>
      <c r="D5" s="293"/>
      <c r="E5" s="291"/>
      <c r="F5" s="292"/>
      <c r="G5" s="293"/>
      <c r="H5" s="291"/>
      <c r="I5" s="292"/>
      <c r="J5" s="293"/>
      <c r="K5" s="292"/>
      <c r="L5" s="292"/>
      <c r="M5" s="292"/>
      <c r="N5" s="291"/>
      <c r="O5" s="292"/>
      <c r="P5" s="293"/>
      <c r="Q5" s="291"/>
      <c r="R5" s="292"/>
      <c r="S5" s="293"/>
      <c r="T5" s="291"/>
      <c r="U5" s="292"/>
      <c r="V5" s="293"/>
      <c r="W5" s="291"/>
      <c r="X5" s="292"/>
      <c r="Y5" s="293"/>
      <c r="Z5" s="291"/>
      <c r="AA5" s="292"/>
      <c r="AB5" s="293"/>
      <c r="AC5" s="291"/>
      <c r="AD5" s="292"/>
      <c r="AE5" s="293"/>
      <c r="AF5" s="291"/>
      <c r="AG5" s="292"/>
      <c r="AH5" s="293"/>
      <c r="AI5" s="291"/>
      <c r="AJ5" s="292"/>
      <c r="AK5" s="293"/>
      <c r="AL5" s="291"/>
      <c r="AM5" s="292"/>
      <c r="AN5" s="293"/>
      <c r="AO5" s="291"/>
      <c r="AP5" s="292"/>
      <c r="AQ5" s="293"/>
      <c r="AR5" s="291"/>
      <c r="AS5" s="292"/>
      <c r="AT5" s="293"/>
      <c r="AU5" s="110"/>
    </row>
    <row r="6" spans="1:47" ht="18.75" customHeight="1">
      <c r="A6" s="131" t="s">
        <v>76</v>
      </c>
      <c r="B6" s="704" t="s">
        <v>66</v>
      </c>
      <c r="C6" s="705"/>
      <c r="D6" s="706"/>
      <c r="E6" s="704" t="s">
        <v>351</v>
      </c>
      <c r="F6" s="705"/>
      <c r="G6" s="706"/>
      <c r="H6" s="704" t="s">
        <v>127</v>
      </c>
      <c r="I6" s="705"/>
      <c r="J6" s="706"/>
      <c r="K6" s="704" t="s">
        <v>92</v>
      </c>
      <c r="L6" s="705"/>
      <c r="M6" s="706"/>
      <c r="N6" s="704" t="s">
        <v>1</v>
      </c>
      <c r="O6" s="705"/>
      <c r="P6" s="706"/>
      <c r="Q6" s="3" t="s">
        <v>1</v>
      </c>
      <c r="R6" s="4"/>
      <c r="S6" s="117"/>
      <c r="T6" s="704" t="s">
        <v>128</v>
      </c>
      <c r="U6" s="705"/>
      <c r="V6" s="706"/>
      <c r="W6" s="3"/>
      <c r="X6" s="4"/>
      <c r="Y6" s="117"/>
      <c r="Z6" s="704" t="s">
        <v>326</v>
      </c>
      <c r="AA6" s="705"/>
      <c r="AB6" s="706"/>
      <c r="AC6" s="3"/>
      <c r="AD6" s="4"/>
      <c r="AE6" s="117"/>
      <c r="AF6" s="704" t="s">
        <v>353</v>
      </c>
      <c r="AG6" s="705"/>
      <c r="AH6" s="706"/>
      <c r="AI6" s="704"/>
      <c r="AJ6" s="705"/>
      <c r="AK6" s="706"/>
      <c r="AL6" s="704" t="s">
        <v>47</v>
      </c>
      <c r="AM6" s="705"/>
      <c r="AN6" s="706"/>
      <c r="AO6" s="691" t="s">
        <v>24</v>
      </c>
      <c r="AP6" s="689"/>
      <c r="AQ6" s="690"/>
      <c r="AR6" s="704" t="s">
        <v>24</v>
      </c>
      <c r="AS6" s="705"/>
      <c r="AT6" s="706"/>
      <c r="AU6" s="110"/>
    </row>
    <row r="7" spans="1:47" ht="21" customHeight="1">
      <c r="A7" s="97"/>
      <c r="B7" s="707" t="s">
        <v>110</v>
      </c>
      <c r="C7" s="708"/>
      <c r="D7" s="709"/>
      <c r="E7" s="707" t="s">
        <v>95</v>
      </c>
      <c r="F7" s="708"/>
      <c r="G7" s="709"/>
      <c r="H7" s="707" t="s">
        <v>95</v>
      </c>
      <c r="I7" s="708"/>
      <c r="J7" s="709"/>
      <c r="K7" s="707" t="s">
        <v>93</v>
      </c>
      <c r="L7" s="708"/>
      <c r="M7" s="709"/>
      <c r="N7" s="707" t="s">
        <v>3</v>
      </c>
      <c r="O7" s="708"/>
      <c r="P7" s="709"/>
      <c r="Q7" s="707" t="s">
        <v>128</v>
      </c>
      <c r="R7" s="708"/>
      <c r="S7" s="709"/>
      <c r="T7" s="707" t="s">
        <v>129</v>
      </c>
      <c r="U7" s="708"/>
      <c r="V7" s="709"/>
      <c r="W7" s="707" t="s">
        <v>112</v>
      </c>
      <c r="X7" s="708"/>
      <c r="Y7" s="709"/>
      <c r="Z7" s="707" t="s">
        <v>110</v>
      </c>
      <c r="AA7" s="708"/>
      <c r="AB7" s="709"/>
      <c r="AC7" s="707" t="s">
        <v>19</v>
      </c>
      <c r="AD7" s="708"/>
      <c r="AE7" s="709"/>
      <c r="AF7" s="707" t="s">
        <v>354</v>
      </c>
      <c r="AG7" s="708"/>
      <c r="AH7" s="709"/>
      <c r="AI7" s="707" t="s">
        <v>94</v>
      </c>
      <c r="AJ7" s="708"/>
      <c r="AK7" s="709"/>
      <c r="AL7" s="707" t="s">
        <v>95</v>
      </c>
      <c r="AM7" s="708"/>
      <c r="AN7" s="709"/>
      <c r="AO7" s="712" t="s">
        <v>375</v>
      </c>
      <c r="AP7" s="713"/>
      <c r="AQ7" s="714"/>
      <c r="AR7" s="715" t="s">
        <v>378</v>
      </c>
      <c r="AS7" s="716"/>
      <c r="AT7" s="717"/>
      <c r="AU7" s="110"/>
    </row>
    <row r="8" spans="1:47" ht="18.75" customHeight="1">
      <c r="A8" s="97"/>
      <c r="B8" s="6"/>
      <c r="C8" s="6"/>
      <c r="D8" s="7" t="s">
        <v>4</v>
      </c>
      <c r="E8" s="6"/>
      <c r="F8" s="6"/>
      <c r="G8" s="7" t="s">
        <v>4</v>
      </c>
      <c r="H8" s="6"/>
      <c r="I8" s="6"/>
      <c r="J8" s="7" t="s">
        <v>4</v>
      </c>
      <c r="K8" s="6"/>
      <c r="L8" s="6"/>
      <c r="M8" s="7" t="s">
        <v>4</v>
      </c>
      <c r="N8" s="6"/>
      <c r="O8" s="6"/>
      <c r="P8" s="7" t="s">
        <v>4</v>
      </c>
      <c r="Q8" s="6"/>
      <c r="R8" s="6"/>
      <c r="S8" s="7" t="s">
        <v>4</v>
      </c>
      <c r="T8" s="6"/>
      <c r="U8" s="6"/>
      <c r="V8" s="7" t="s">
        <v>4</v>
      </c>
      <c r="W8" s="6"/>
      <c r="X8" s="6"/>
      <c r="Y8" s="7" t="s">
        <v>4</v>
      </c>
      <c r="Z8" s="6"/>
      <c r="AA8" s="6"/>
      <c r="AB8" s="7" t="s">
        <v>4</v>
      </c>
      <c r="AC8" s="6"/>
      <c r="AD8" s="6"/>
      <c r="AE8" s="7" t="s">
        <v>4</v>
      </c>
      <c r="AF8" s="6"/>
      <c r="AG8" s="6"/>
      <c r="AH8" s="7" t="s">
        <v>4</v>
      </c>
      <c r="AI8" s="6"/>
      <c r="AJ8" s="6"/>
      <c r="AK8" s="7" t="s">
        <v>4</v>
      </c>
      <c r="AL8" s="6"/>
      <c r="AM8" s="6"/>
      <c r="AN8" s="7" t="s">
        <v>4</v>
      </c>
      <c r="AO8" s="6"/>
      <c r="AP8" s="6"/>
      <c r="AQ8" s="7" t="s">
        <v>4</v>
      </c>
      <c r="AR8" s="6"/>
      <c r="AS8" s="6"/>
      <c r="AT8" s="7" t="s">
        <v>4</v>
      </c>
      <c r="AU8" s="110"/>
    </row>
    <row r="9" spans="1:47" ht="18.75" customHeight="1">
      <c r="A9" s="294" t="s">
        <v>48</v>
      </c>
      <c r="B9" s="295">
        <v>2014</v>
      </c>
      <c r="C9" s="295">
        <v>2015</v>
      </c>
      <c r="D9" s="50" t="s">
        <v>7</v>
      </c>
      <c r="E9" s="295">
        <v>2014</v>
      </c>
      <c r="F9" s="295">
        <v>2015</v>
      </c>
      <c r="G9" s="50" t="s">
        <v>7</v>
      </c>
      <c r="H9" s="295">
        <v>2014</v>
      </c>
      <c r="I9" s="295">
        <v>2015</v>
      </c>
      <c r="J9" s="50" t="s">
        <v>7</v>
      </c>
      <c r="K9" s="295">
        <v>2014</v>
      </c>
      <c r="L9" s="295">
        <v>2015</v>
      </c>
      <c r="M9" s="50" t="s">
        <v>7</v>
      </c>
      <c r="N9" s="295">
        <v>2014</v>
      </c>
      <c r="O9" s="295">
        <v>2015</v>
      </c>
      <c r="P9" s="50" t="s">
        <v>7</v>
      </c>
      <c r="Q9" s="295">
        <v>2014</v>
      </c>
      <c r="R9" s="295">
        <v>2015</v>
      </c>
      <c r="S9" s="50" t="s">
        <v>7</v>
      </c>
      <c r="T9" s="295">
        <v>2014</v>
      </c>
      <c r="U9" s="295">
        <v>2015</v>
      </c>
      <c r="V9" s="50" t="s">
        <v>7</v>
      </c>
      <c r="W9" s="295">
        <v>2014</v>
      </c>
      <c r="X9" s="295">
        <v>2015</v>
      </c>
      <c r="Y9" s="50" t="s">
        <v>7</v>
      </c>
      <c r="Z9" s="295">
        <v>2014</v>
      </c>
      <c r="AA9" s="295">
        <v>2015</v>
      </c>
      <c r="AB9" s="50" t="s">
        <v>7</v>
      </c>
      <c r="AC9" s="295">
        <v>2014</v>
      </c>
      <c r="AD9" s="295">
        <v>2015</v>
      </c>
      <c r="AE9" s="50" t="s">
        <v>7</v>
      </c>
      <c r="AF9" s="295">
        <v>2014</v>
      </c>
      <c r="AG9" s="295">
        <v>2015</v>
      </c>
      <c r="AH9" s="50" t="s">
        <v>7</v>
      </c>
      <c r="AI9" s="295">
        <v>2014</v>
      </c>
      <c r="AJ9" s="295">
        <v>2015</v>
      </c>
      <c r="AK9" s="50" t="s">
        <v>7</v>
      </c>
      <c r="AL9" s="295">
        <v>2014</v>
      </c>
      <c r="AM9" s="295">
        <v>2015</v>
      </c>
      <c r="AN9" s="50" t="s">
        <v>7</v>
      </c>
      <c r="AO9" s="295">
        <v>2014</v>
      </c>
      <c r="AP9" s="295">
        <v>2015</v>
      </c>
      <c r="AQ9" s="50" t="s">
        <v>7</v>
      </c>
      <c r="AR9" s="295">
        <v>2014</v>
      </c>
      <c r="AS9" s="295">
        <v>2015</v>
      </c>
      <c r="AT9" s="50" t="s">
        <v>7</v>
      </c>
      <c r="AU9" s="110"/>
    </row>
    <row r="10" spans="1:47" ht="18.75" customHeight="1">
      <c r="A10" s="419"/>
      <c r="B10" s="372"/>
      <c r="C10" s="372"/>
      <c r="D10" s="374"/>
      <c r="E10" s="374"/>
      <c r="F10" s="374"/>
      <c r="G10" s="373"/>
      <c r="H10" s="372"/>
      <c r="I10" s="372"/>
      <c r="J10" s="373"/>
      <c r="K10" s="372"/>
      <c r="L10" s="372"/>
      <c r="M10" s="374"/>
      <c r="N10" s="372"/>
      <c r="O10" s="372"/>
      <c r="P10" s="373"/>
      <c r="Q10" s="372"/>
      <c r="R10" s="372"/>
      <c r="S10" s="373"/>
      <c r="T10" s="372"/>
      <c r="U10" s="372"/>
      <c r="V10" s="373"/>
      <c r="W10" s="372"/>
      <c r="X10" s="372"/>
      <c r="Y10" s="373"/>
      <c r="Z10" s="374"/>
      <c r="AA10" s="374"/>
      <c r="AB10" s="373"/>
      <c r="AC10" s="372"/>
      <c r="AD10" s="372"/>
      <c r="AE10" s="373"/>
      <c r="AF10" s="374"/>
      <c r="AG10" s="374"/>
      <c r="AH10" s="373"/>
      <c r="AI10" s="372"/>
      <c r="AJ10" s="372"/>
      <c r="AK10" s="373"/>
      <c r="AL10" s="372"/>
      <c r="AM10" s="372"/>
      <c r="AN10" s="373"/>
      <c r="AO10" s="374"/>
      <c r="AP10" s="374"/>
      <c r="AQ10" s="373"/>
      <c r="AR10" s="372"/>
      <c r="AS10" s="372"/>
      <c r="AT10" s="373"/>
      <c r="AU10" s="110"/>
    </row>
    <row r="11" spans="1:47" s="110" customFormat="1" ht="18.75" customHeight="1">
      <c r="A11" s="420" t="s">
        <v>175</v>
      </c>
      <c r="B11" s="134"/>
      <c r="C11" s="134"/>
      <c r="D11" s="450"/>
      <c r="E11" s="449"/>
      <c r="F11" s="449"/>
      <c r="G11" s="280"/>
      <c r="H11" s="449"/>
      <c r="I11" s="449"/>
      <c r="J11" s="280"/>
      <c r="K11" s="449"/>
      <c r="L11" s="449"/>
      <c r="M11" s="450"/>
      <c r="N11" s="449"/>
      <c r="O11" s="449"/>
      <c r="P11" s="280"/>
      <c r="Q11" s="449"/>
      <c r="R11" s="449"/>
      <c r="S11" s="280"/>
      <c r="T11" s="449"/>
      <c r="U11" s="449"/>
      <c r="V11" s="280"/>
      <c r="W11" s="449"/>
      <c r="X11" s="449"/>
      <c r="Y11" s="470"/>
      <c r="Z11" s="449"/>
      <c r="AA11" s="449"/>
      <c r="AB11" s="280"/>
      <c r="AC11" s="449"/>
      <c r="AD11" s="449"/>
      <c r="AE11" s="280"/>
      <c r="AF11" s="449"/>
      <c r="AG11" s="449"/>
      <c r="AH11" s="280"/>
      <c r="AI11" s="449"/>
      <c r="AJ11" s="449"/>
      <c r="AK11" s="280"/>
      <c r="AL11" s="449"/>
      <c r="AM11" s="449"/>
      <c r="AN11" s="280"/>
      <c r="AO11" s="450"/>
      <c r="AP11" s="450"/>
      <c r="AQ11" s="280"/>
      <c r="AR11" s="449"/>
      <c r="AS11" s="449"/>
      <c r="AT11" s="280"/>
    </row>
    <row r="12" spans="1:47" s="110" customFormat="1" ht="18.75" customHeight="1">
      <c r="A12" s="421" t="s">
        <v>307</v>
      </c>
      <c r="B12" s="158"/>
      <c r="C12" s="158"/>
      <c r="D12" s="452"/>
      <c r="E12" s="158">
        <v>123.54</v>
      </c>
      <c r="F12" s="158">
        <v>104</v>
      </c>
      <c r="G12" s="415">
        <f t="shared" ref="G12:G58" si="0">IF(E12=0, "    ---- ", IF(ABS(ROUND(100/E12*F12-100,1))&lt;999,ROUND(100/E12*F12-100,1),IF(ROUND(100/E12*F12-100,1)&gt;999,999,-999)))</f>
        <v>-15.8</v>
      </c>
      <c r="H12" s="451"/>
      <c r="I12" s="451"/>
      <c r="J12" s="275"/>
      <c r="K12" s="451"/>
      <c r="L12" s="451"/>
      <c r="M12" s="452"/>
      <c r="N12" s="451"/>
      <c r="O12" s="451"/>
      <c r="P12" s="275"/>
      <c r="Q12" s="451"/>
      <c r="R12" s="451"/>
      <c r="S12" s="275"/>
      <c r="T12" s="451"/>
      <c r="U12" s="451"/>
      <c r="V12" s="275"/>
      <c r="W12" s="451">
        <v>13</v>
      </c>
      <c r="X12" s="451">
        <v>2</v>
      </c>
      <c r="Y12" s="415">
        <f t="shared" ref="Y12:Y58" si="1">IF(W12=0, "    ---- ", IF(ABS(ROUND(100/W12*X12-100,1))&lt;999,ROUND(100/W12*X12-100,1),IF(ROUND(100/W12*X12-100,1)&gt;999,999,-999)))</f>
        <v>-84.6</v>
      </c>
      <c r="Z12" s="451"/>
      <c r="AA12" s="451"/>
      <c r="AB12" s="275"/>
      <c r="AC12" s="451"/>
      <c r="AD12" s="451"/>
      <c r="AE12" s="275"/>
      <c r="AF12" s="451"/>
      <c r="AG12" s="451"/>
      <c r="AH12" s="275"/>
      <c r="AI12" s="158">
        <v>14.37</v>
      </c>
      <c r="AJ12" s="158">
        <v>10.234999999999999</v>
      </c>
      <c r="AK12" s="415">
        <f>IF(AI12=0, "    ---- ", IF(ABS(ROUND(100/AI12*AJ12-100,1))&lt;999,ROUND(100/AI12*AJ12-100,1),IF(ROUND(100/AI12*AJ12-100,1)&gt;999,999,-999)))</f>
        <v>-28.8</v>
      </c>
      <c r="AL12" s="298">
        <v>5.53</v>
      </c>
      <c r="AM12" s="298">
        <v>31.4</v>
      </c>
      <c r="AN12" s="415">
        <f>IF(AL12=0, "    ---- ", IF(ABS(ROUND(100/AL12*AM12-100,1))&lt;999,ROUND(100/AL12*AM12-100,1),IF(ROUND(100/AL12*AM12-100,1)&gt;999,999,-999)))</f>
        <v>467.8</v>
      </c>
      <c r="AO12" s="298">
        <f>B12+E12+H12+K12+Q12+T12+W12+Z12+AF12+AI12+AL12</f>
        <v>156.44000000000003</v>
      </c>
      <c r="AP12" s="298">
        <f>C12+F12+I12+L12+R12+U12+X12+AA12+AG12+AJ12+AM12</f>
        <v>147.63499999999999</v>
      </c>
      <c r="AQ12" s="415">
        <f t="shared" ref="AQ12:AQ22" si="2">IF(AO12=0, "    ---- ", IF(ABS(ROUND(100/AO12*AP12-100,1))&lt;999,ROUND(100/AO12*AP12-100,1),IF(ROUND(100/AO12*AP12-100,1)&gt;999,999,-999)))</f>
        <v>-5.6</v>
      </c>
      <c r="AR12" s="298">
        <f>+B12+E12+H12+K12+N12+Q12+T12+W12+Z12+AC12+AF12+AI12+AL12</f>
        <v>156.44000000000003</v>
      </c>
      <c r="AS12" s="298">
        <f>+C12+F12+I12+L12+O12+R12+U12+X12+AA12+AD12+AG12+AJ12+AM12</f>
        <v>147.63499999999999</v>
      </c>
      <c r="AT12" s="415">
        <f t="shared" ref="AT12:AT22" si="3">IF(AR12=0, "    ---- ", IF(ABS(ROUND(100/AR12*AS12-100,1))&lt;999,ROUND(100/AR12*AS12-100,1),IF(ROUND(100/AR12*AS12-100,1)&gt;999,999,-999)))</f>
        <v>-5.6</v>
      </c>
    </row>
    <row r="13" spans="1:47" s="110" customFormat="1" ht="18.75" customHeight="1">
      <c r="A13" s="421" t="s">
        <v>308</v>
      </c>
      <c r="B13" s="158"/>
      <c r="C13" s="158"/>
      <c r="D13" s="452"/>
      <c r="E13" s="158">
        <v>-64.98</v>
      </c>
      <c r="F13" s="158">
        <v>-4</v>
      </c>
      <c r="G13" s="415">
        <f t="shared" si="0"/>
        <v>-93.8</v>
      </c>
      <c r="H13" s="451"/>
      <c r="I13" s="451"/>
      <c r="J13" s="275"/>
      <c r="K13" s="451"/>
      <c r="L13" s="451"/>
      <c r="M13" s="452"/>
      <c r="N13" s="451"/>
      <c r="O13" s="451"/>
      <c r="P13" s="275"/>
      <c r="Q13" s="451"/>
      <c r="R13" s="451"/>
      <c r="S13" s="275"/>
      <c r="T13" s="451"/>
      <c r="U13" s="451"/>
      <c r="V13" s="275"/>
      <c r="W13" s="451">
        <v>0</v>
      </c>
      <c r="X13" s="451">
        <v>-2</v>
      </c>
      <c r="Y13" s="415" t="str">
        <f t="shared" si="1"/>
        <v xml:space="preserve">    ---- </v>
      </c>
      <c r="Z13" s="451"/>
      <c r="AA13" s="451"/>
      <c r="AB13" s="275"/>
      <c r="AC13" s="451"/>
      <c r="AD13" s="451"/>
      <c r="AE13" s="275"/>
      <c r="AF13" s="451"/>
      <c r="AG13" s="451"/>
      <c r="AH13" s="275"/>
      <c r="AI13" s="158"/>
      <c r="AJ13" s="158"/>
      <c r="AK13" s="415"/>
      <c r="AL13" s="298">
        <v>-51.9</v>
      </c>
      <c r="AM13" s="298">
        <v>-7.39</v>
      </c>
      <c r="AN13" s="415">
        <f>IF(AL13=0, "    ---- ", IF(ABS(ROUND(100/AL13*AM13-100,1))&lt;999,ROUND(100/AL13*AM13-100,1),IF(ROUND(100/AL13*AM13-100,1)&gt;999,999,-999)))</f>
        <v>-85.8</v>
      </c>
      <c r="AO13" s="298">
        <f t="shared" ref="AO13:AP76" si="4">B13+E13+H13+K13+Q13+T13+W13+Z13+AF13+AI13+AL13</f>
        <v>-116.88</v>
      </c>
      <c r="AP13" s="298">
        <f t="shared" si="4"/>
        <v>-13.39</v>
      </c>
      <c r="AQ13" s="415">
        <f t="shared" si="2"/>
        <v>-88.5</v>
      </c>
      <c r="AR13" s="298">
        <f t="shared" ref="AR13:AS76" si="5">+B13+E13+H13+K13+N13+Q13+T13+W13+Z13+AC13+AF13+AI13+AL13</f>
        <v>-116.88</v>
      </c>
      <c r="AS13" s="298">
        <f t="shared" si="5"/>
        <v>-13.39</v>
      </c>
      <c r="AT13" s="415">
        <f t="shared" si="3"/>
        <v>-88.5</v>
      </c>
    </row>
    <row r="14" spans="1:47" s="110" customFormat="1" ht="18.75" customHeight="1">
      <c r="A14" s="421" t="s">
        <v>182</v>
      </c>
      <c r="B14" s="158"/>
      <c r="C14" s="158"/>
      <c r="D14" s="452"/>
      <c r="E14" s="158">
        <v>39.67</v>
      </c>
      <c r="F14" s="158">
        <v>31</v>
      </c>
      <c r="G14" s="415">
        <f t="shared" si="0"/>
        <v>-21.9</v>
      </c>
      <c r="H14" s="451"/>
      <c r="I14" s="451"/>
      <c r="J14" s="275"/>
      <c r="K14" s="451"/>
      <c r="L14" s="451"/>
      <c r="M14" s="452"/>
      <c r="N14" s="451"/>
      <c r="O14" s="451"/>
      <c r="P14" s="275"/>
      <c r="Q14" s="451"/>
      <c r="R14" s="451"/>
      <c r="S14" s="275"/>
      <c r="T14" s="451"/>
      <c r="U14" s="451"/>
      <c r="V14" s="275"/>
      <c r="W14" s="451">
        <v>12</v>
      </c>
      <c r="X14" s="451">
        <v>8</v>
      </c>
      <c r="Y14" s="415">
        <f t="shared" si="1"/>
        <v>-33.299999999999997</v>
      </c>
      <c r="Z14" s="451"/>
      <c r="AA14" s="451"/>
      <c r="AB14" s="275"/>
      <c r="AC14" s="451"/>
      <c r="AD14" s="451"/>
      <c r="AE14" s="275"/>
      <c r="AF14" s="451"/>
      <c r="AG14" s="451"/>
      <c r="AH14" s="275"/>
      <c r="AI14" s="158">
        <v>-5.48</v>
      </c>
      <c r="AJ14" s="158">
        <v>-5.1449999999999996</v>
      </c>
      <c r="AK14" s="415">
        <f>IF(AI14=0, "    ---- ", IF(ABS(ROUND(100/AI14*AJ14-100,1))&lt;999,ROUND(100/AI14*AJ14-100,1),IF(ROUND(100/AI14*AJ14-100,1)&gt;999,999,-999)))</f>
        <v>-6.1</v>
      </c>
      <c r="AL14" s="298">
        <v>-0.3</v>
      </c>
      <c r="AM14" s="298">
        <v>-20.45</v>
      </c>
      <c r="AN14" s="415">
        <f>IF(AL14=0, "    ---- ", IF(ABS(ROUND(100/AL14*AM14-100,1))&lt;999,ROUND(100/AL14*AM14-100,1),IF(ROUND(100/AL14*AM14-100,1)&gt;999,999,-999)))</f>
        <v>999</v>
      </c>
      <c r="AO14" s="298">
        <f t="shared" si="4"/>
        <v>45.89</v>
      </c>
      <c r="AP14" s="298">
        <f t="shared" si="4"/>
        <v>13.405000000000005</v>
      </c>
      <c r="AQ14" s="415">
        <f t="shared" si="2"/>
        <v>-70.8</v>
      </c>
      <c r="AR14" s="298">
        <f t="shared" si="5"/>
        <v>45.89</v>
      </c>
      <c r="AS14" s="298">
        <f t="shared" si="5"/>
        <v>13.405000000000005</v>
      </c>
      <c r="AT14" s="415">
        <f t="shared" si="3"/>
        <v>-70.8</v>
      </c>
    </row>
    <row r="15" spans="1:47" s="110" customFormat="1" ht="18.75" customHeight="1">
      <c r="A15" s="421" t="s">
        <v>176</v>
      </c>
      <c r="B15" s="158"/>
      <c r="C15" s="158"/>
      <c r="D15" s="452"/>
      <c r="E15" s="158"/>
      <c r="F15" s="158"/>
      <c r="G15" s="415"/>
      <c r="H15" s="451"/>
      <c r="I15" s="451"/>
      <c r="J15" s="275"/>
      <c r="K15" s="451"/>
      <c r="L15" s="451"/>
      <c r="M15" s="452"/>
      <c r="N15" s="451"/>
      <c r="O15" s="451"/>
      <c r="P15" s="275"/>
      <c r="Q15" s="451"/>
      <c r="R15" s="451"/>
      <c r="S15" s="275"/>
      <c r="T15" s="451"/>
      <c r="U15" s="451"/>
      <c r="V15" s="275"/>
      <c r="W15" s="451"/>
      <c r="X15" s="451"/>
      <c r="Y15" s="415"/>
      <c r="Z15" s="451"/>
      <c r="AA15" s="451"/>
      <c r="AB15" s="275"/>
      <c r="AC15" s="451"/>
      <c r="AD15" s="451"/>
      <c r="AE15" s="275"/>
      <c r="AF15" s="451"/>
      <c r="AG15" s="451"/>
      <c r="AH15" s="275"/>
      <c r="AI15" s="158"/>
      <c r="AJ15" s="158"/>
      <c r="AK15" s="415"/>
      <c r="AL15" s="298"/>
      <c r="AM15" s="298"/>
      <c r="AN15" s="415"/>
      <c r="AO15" s="298">
        <f t="shared" si="4"/>
        <v>0</v>
      </c>
      <c r="AP15" s="298">
        <f t="shared" si="4"/>
        <v>0</v>
      </c>
      <c r="AQ15" s="415" t="str">
        <f t="shared" si="2"/>
        <v xml:space="preserve">    ---- </v>
      </c>
      <c r="AR15" s="298">
        <f t="shared" si="5"/>
        <v>0</v>
      </c>
      <c r="AS15" s="298">
        <f t="shared" si="5"/>
        <v>0</v>
      </c>
      <c r="AT15" s="415" t="str">
        <f t="shared" si="3"/>
        <v xml:space="preserve">    ---- </v>
      </c>
    </row>
    <row r="16" spans="1:47" s="110" customFormat="1" ht="18.75" customHeight="1">
      <c r="A16" s="421" t="s">
        <v>179</v>
      </c>
      <c r="B16" s="158"/>
      <c r="C16" s="158"/>
      <c r="D16" s="452"/>
      <c r="E16" s="158"/>
      <c r="F16" s="158"/>
      <c r="G16" s="415"/>
      <c r="H16" s="451"/>
      <c r="I16" s="451"/>
      <c r="J16" s="275"/>
      <c r="K16" s="451"/>
      <c r="L16" s="451"/>
      <c r="M16" s="452"/>
      <c r="N16" s="451"/>
      <c r="O16" s="451"/>
      <c r="P16" s="275"/>
      <c r="Q16" s="451"/>
      <c r="R16" s="451"/>
      <c r="S16" s="275"/>
      <c r="T16" s="451"/>
      <c r="U16" s="451"/>
      <c r="V16" s="275"/>
      <c r="W16" s="451"/>
      <c r="X16" s="451"/>
      <c r="Y16" s="415"/>
      <c r="Z16" s="451"/>
      <c r="AA16" s="451"/>
      <c r="AB16" s="275"/>
      <c r="AC16" s="451"/>
      <c r="AD16" s="451"/>
      <c r="AE16" s="275"/>
      <c r="AF16" s="451"/>
      <c r="AG16" s="451"/>
      <c r="AH16" s="275"/>
      <c r="AI16" s="158"/>
      <c r="AJ16" s="158"/>
      <c r="AK16" s="415"/>
      <c r="AL16" s="298"/>
      <c r="AM16" s="298"/>
      <c r="AN16" s="415"/>
      <c r="AO16" s="298">
        <f t="shared" si="4"/>
        <v>0</v>
      </c>
      <c r="AP16" s="298">
        <f t="shared" si="4"/>
        <v>0</v>
      </c>
      <c r="AQ16" s="415" t="str">
        <f t="shared" si="2"/>
        <v xml:space="preserve">    ---- </v>
      </c>
      <c r="AR16" s="298">
        <f t="shared" si="5"/>
        <v>0</v>
      </c>
      <c r="AS16" s="298">
        <f t="shared" si="5"/>
        <v>0</v>
      </c>
      <c r="AT16" s="415" t="str">
        <f t="shared" si="3"/>
        <v xml:space="preserve">    ---- </v>
      </c>
    </row>
    <row r="17" spans="1:46" s="110" customFormat="1" ht="18.75" customHeight="1">
      <c r="A17" s="421" t="s">
        <v>309</v>
      </c>
      <c r="B17" s="158"/>
      <c r="C17" s="158"/>
      <c r="D17" s="452"/>
      <c r="E17" s="158">
        <v>31.5</v>
      </c>
      <c r="F17" s="158">
        <v>51</v>
      </c>
      <c r="G17" s="415">
        <f t="shared" si="0"/>
        <v>61.9</v>
      </c>
      <c r="H17" s="451"/>
      <c r="I17" s="451"/>
      <c r="J17" s="275"/>
      <c r="K17" s="451"/>
      <c r="L17" s="451"/>
      <c r="M17" s="452"/>
      <c r="N17" s="451"/>
      <c r="O17" s="451"/>
      <c r="P17" s="275"/>
      <c r="Q17" s="451"/>
      <c r="R17" s="451"/>
      <c r="S17" s="275"/>
      <c r="T17" s="451"/>
      <c r="U17" s="451"/>
      <c r="V17" s="275"/>
      <c r="W17" s="451">
        <v>14</v>
      </c>
      <c r="X17" s="451">
        <v>17</v>
      </c>
      <c r="Y17" s="415">
        <f t="shared" si="1"/>
        <v>21.4</v>
      </c>
      <c r="Z17" s="451"/>
      <c r="AA17" s="451"/>
      <c r="AB17" s="275"/>
      <c r="AC17" s="451"/>
      <c r="AD17" s="451"/>
      <c r="AE17" s="275"/>
      <c r="AF17" s="451"/>
      <c r="AG17" s="451"/>
      <c r="AH17" s="275"/>
      <c r="AI17" s="158">
        <v>-8.8800000000000008</v>
      </c>
      <c r="AJ17" s="158">
        <v>-5.1040000000000001</v>
      </c>
      <c r="AK17" s="415">
        <f>IF(AI17=0, "    ---- ", IF(ABS(ROUND(100/AI17*AJ17-100,1))&lt;999,ROUND(100/AI17*AJ17-100,1),IF(ROUND(100/AI17*AJ17-100,1)&gt;999,999,-999)))</f>
        <v>-42.5</v>
      </c>
      <c r="AL17" s="298">
        <v>50.83</v>
      </c>
      <c r="AM17" s="298">
        <v>53.27</v>
      </c>
      <c r="AN17" s="415">
        <f>IF(AL17=0, "    ---- ", IF(ABS(ROUND(100/AL17*AM17-100,1))&lt;999,ROUND(100/AL17*AM17-100,1),IF(ROUND(100/AL17*AM17-100,1)&gt;999,999,-999)))</f>
        <v>4.8</v>
      </c>
      <c r="AO17" s="298">
        <f t="shared" si="4"/>
        <v>87.449999999999989</v>
      </c>
      <c r="AP17" s="298">
        <f t="shared" si="4"/>
        <v>116.166</v>
      </c>
      <c r="AQ17" s="415">
        <f t="shared" si="2"/>
        <v>32.799999999999997</v>
      </c>
      <c r="AR17" s="298">
        <f t="shared" si="5"/>
        <v>87.449999999999989</v>
      </c>
      <c r="AS17" s="298">
        <f t="shared" si="5"/>
        <v>116.166</v>
      </c>
      <c r="AT17" s="415">
        <f t="shared" si="3"/>
        <v>32.799999999999997</v>
      </c>
    </row>
    <row r="18" spans="1:46" s="110" customFormat="1" ht="18.75" customHeight="1">
      <c r="A18" s="421" t="s">
        <v>178</v>
      </c>
      <c r="B18" s="158"/>
      <c r="C18" s="158"/>
      <c r="D18" s="452"/>
      <c r="E18" s="158"/>
      <c r="F18" s="158"/>
      <c r="G18" s="415"/>
      <c r="H18" s="451"/>
      <c r="I18" s="451"/>
      <c r="J18" s="275"/>
      <c r="K18" s="451"/>
      <c r="L18" s="451"/>
      <c r="M18" s="452"/>
      <c r="N18" s="451"/>
      <c r="O18" s="451"/>
      <c r="P18" s="275"/>
      <c r="Q18" s="451"/>
      <c r="R18" s="451"/>
      <c r="S18" s="275"/>
      <c r="T18" s="451"/>
      <c r="U18" s="451"/>
      <c r="V18" s="275"/>
      <c r="W18" s="451"/>
      <c r="X18" s="451"/>
      <c r="Y18" s="415"/>
      <c r="Z18" s="451"/>
      <c r="AA18" s="451"/>
      <c r="AB18" s="275"/>
      <c r="AC18" s="451"/>
      <c r="AD18" s="451"/>
      <c r="AE18" s="275"/>
      <c r="AF18" s="451"/>
      <c r="AG18" s="451"/>
      <c r="AH18" s="275"/>
      <c r="AI18" s="158"/>
      <c r="AJ18" s="158"/>
      <c r="AK18" s="415"/>
      <c r="AL18" s="298"/>
      <c r="AM18" s="298"/>
      <c r="AN18" s="415"/>
      <c r="AO18" s="298">
        <f t="shared" si="4"/>
        <v>0</v>
      </c>
      <c r="AP18" s="298">
        <f t="shared" si="4"/>
        <v>0</v>
      </c>
      <c r="AQ18" s="415" t="str">
        <f t="shared" si="2"/>
        <v xml:space="preserve">    ---- </v>
      </c>
      <c r="AR18" s="298">
        <f t="shared" si="5"/>
        <v>0</v>
      </c>
      <c r="AS18" s="298">
        <f t="shared" si="5"/>
        <v>0</v>
      </c>
      <c r="AT18" s="415" t="str">
        <f t="shared" si="3"/>
        <v xml:space="preserve">    ---- </v>
      </c>
    </row>
    <row r="19" spans="1:46" s="110" customFormat="1" ht="18.75" customHeight="1">
      <c r="A19" s="421" t="s">
        <v>310</v>
      </c>
      <c r="B19" s="158"/>
      <c r="C19" s="158"/>
      <c r="D19" s="452"/>
      <c r="E19" s="158"/>
      <c r="F19" s="158"/>
      <c r="G19" s="415"/>
      <c r="H19" s="451"/>
      <c r="I19" s="451"/>
      <c r="J19" s="275"/>
      <c r="K19" s="451"/>
      <c r="L19" s="451"/>
      <c r="M19" s="452"/>
      <c r="N19" s="451"/>
      <c r="O19" s="451"/>
      <c r="P19" s="275"/>
      <c r="Q19" s="451"/>
      <c r="R19" s="451"/>
      <c r="S19" s="275"/>
      <c r="T19" s="451"/>
      <c r="U19" s="451"/>
      <c r="V19" s="275"/>
      <c r="W19" s="451"/>
      <c r="X19" s="451"/>
      <c r="Y19" s="415"/>
      <c r="Z19" s="451"/>
      <c r="AA19" s="451"/>
      <c r="AB19" s="275"/>
      <c r="AC19" s="451"/>
      <c r="AD19" s="451"/>
      <c r="AE19" s="275"/>
      <c r="AF19" s="451"/>
      <c r="AG19" s="451"/>
      <c r="AH19" s="275"/>
      <c r="AI19" s="158"/>
      <c r="AJ19" s="158"/>
      <c r="AK19" s="415"/>
      <c r="AL19" s="298"/>
      <c r="AM19" s="298">
        <v>7.78</v>
      </c>
      <c r="AN19" s="415" t="str">
        <f>IF(AL19=0, "    ---- ", IF(ABS(ROUND(100/AL19*AM19-100,1))&lt;999,ROUND(100/AL19*AM19-100,1),IF(ROUND(100/AL19*AM19-100,1)&gt;999,999,-999)))</f>
        <v xml:space="preserve">    ---- </v>
      </c>
      <c r="AO19" s="298">
        <f t="shared" si="4"/>
        <v>0</v>
      </c>
      <c r="AP19" s="298">
        <f t="shared" si="4"/>
        <v>7.78</v>
      </c>
      <c r="AQ19" s="415" t="str">
        <f t="shared" si="2"/>
        <v xml:space="preserve">    ---- </v>
      </c>
      <c r="AR19" s="298">
        <f t="shared" si="5"/>
        <v>0</v>
      </c>
      <c r="AS19" s="298">
        <f t="shared" si="5"/>
        <v>7.78</v>
      </c>
      <c r="AT19" s="415" t="str">
        <f t="shared" si="3"/>
        <v xml:space="preserve">    ---- </v>
      </c>
    </row>
    <row r="20" spans="1:46" s="263" customFormat="1" ht="18.75" customHeight="1">
      <c r="A20" s="420" t="s">
        <v>41</v>
      </c>
      <c r="B20" s="134"/>
      <c r="C20" s="134"/>
      <c r="D20" s="450"/>
      <c r="E20" s="134">
        <v>129.73000000000002</v>
      </c>
      <c r="F20" s="134">
        <v>182</v>
      </c>
      <c r="G20" s="470">
        <f t="shared" si="0"/>
        <v>40.299999999999997</v>
      </c>
      <c r="H20" s="449"/>
      <c r="I20" s="449"/>
      <c r="J20" s="280"/>
      <c r="K20" s="449"/>
      <c r="L20" s="449"/>
      <c r="M20" s="450"/>
      <c r="N20" s="449"/>
      <c r="O20" s="449"/>
      <c r="P20" s="280"/>
      <c r="Q20" s="449"/>
      <c r="R20" s="449"/>
      <c r="S20" s="280"/>
      <c r="T20" s="449"/>
      <c r="U20" s="449"/>
      <c r="V20" s="280"/>
      <c r="W20" s="449">
        <v>39</v>
      </c>
      <c r="X20" s="449">
        <v>25</v>
      </c>
      <c r="Y20" s="470">
        <f t="shared" si="1"/>
        <v>-35.9</v>
      </c>
      <c r="Z20" s="449"/>
      <c r="AA20" s="449"/>
      <c r="AB20" s="280"/>
      <c r="AC20" s="449"/>
      <c r="AD20" s="449"/>
      <c r="AE20" s="280"/>
      <c r="AF20" s="449"/>
      <c r="AG20" s="449"/>
      <c r="AH20" s="280"/>
      <c r="AI20" s="134">
        <v>9.9999999999980105E-3</v>
      </c>
      <c r="AJ20" s="134">
        <v>-1.4000000000000234E-2</v>
      </c>
      <c r="AK20" s="470">
        <f>IF(AI20=0, "    ---- ", IF(ABS(ROUND(100/AI20*AJ20-100,1))&lt;999,ROUND(100/AI20*AJ20-100,1),IF(ROUND(100/AI20*AJ20-100,1)&gt;999,999,-999)))</f>
        <v>-240</v>
      </c>
      <c r="AL20" s="453">
        <v>4.1600000000000037</v>
      </c>
      <c r="AM20" s="453">
        <v>64.61</v>
      </c>
      <c r="AN20" s="470">
        <f>IF(AL20=0, "    ---- ", IF(ABS(ROUND(100/AL20*AM20-100,1))&lt;999,ROUND(100/AL20*AM20-100,1),IF(ROUND(100/AL20*AM20-100,1)&gt;999,999,-999)))</f>
        <v>999</v>
      </c>
      <c r="AO20" s="453">
        <f t="shared" si="4"/>
        <v>172.9</v>
      </c>
      <c r="AP20" s="453">
        <f t="shared" si="4"/>
        <v>271.596</v>
      </c>
      <c r="AQ20" s="470">
        <f t="shared" si="2"/>
        <v>57.1</v>
      </c>
      <c r="AR20" s="453">
        <f t="shared" si="5"/>
        <v>172.9</v>
      </c>
      <c r="AS20" s="453">
        <f t="shared" si="5"/>
        <v>271.596</v>
      </c>
      <c r="AT20" s="470">
        <f t="shared" si="3"/>
        <v>57.1</v>
      </c>
    </row>
    <row r="21" spans="1:46" s="110" customFormat="1" ht="18.75" customHeight="1">
      <c r="A21" s="421" t="s">
        <v>311</v>
      </c>
      <c r="B21" s="158"/>
      <c r="C21" s="158"/>
      <c r="D21" s="452"/>
      <c r="E21" s="158">
        <v>84.33</v>
      </c>
      <c r="F21" s="158">
        <v>118</v>
      </c>
      <c r="G21" s="415">
        <f t="shared" si="0"/>
        <v>39.9</v>
      </c>
      <c r="H21" s="451"/>
      <c r="I21" s="451"/>
      <c r="J21" s="275"/>
      <c r="K21" s="451"/>
      <c r="L21" s="451"/>
      <c r="M21" s="452"/>
      <c r="N21" s="451"/>
      <c r="O21" s="451"/>
      <c r="P21" s="275"/>
      <c r="Q21" s="451"/>
      <c r="R21" s="451"/>
      <c r="S21" s="275"/>
      <c r="T21" s="451"/>
      <c r="U21" s="451"/>
      <c r="V21" s="275"/>
      <c r="W21" s="451">
        <v>25</v>
      </c>
      <c r="X21" s="451">
        <v>16</v>
      </c>
      <c r="Y21" s="415">
        <f t="shared" si="1"/>
        <v>-36</v>
      </c>
      <c r="Z21" s="451"/>
      <c r="AA21" s="451"/>
      <c r="AB21" s="275"/>
      <c r="AC21" s="451"/>
      <c r="AD21" s="451"/>
      <c r="AE21" s="275"/>
      <c r="AF21" s="451"/>
      <c r="AG21" s="451"/>
      <c r="AH21" s="275"/>
      <c r="AI21" s="158">
        <v>9.9999999999980105E-3</v>
      </c>
      <c r="AJ21" s="158"/>
      <c r="AK21" s="415">
        <f>IF(AI21=0, "    ---- ", IF(ABS(ROUND(100/AI21*AJ21-100,1))&lt;999,ROUND(100/AI21*AJ21-100,1),IF(ROUND(100/AI21*AJ21-100,1)&gt;999,999,-999)))</f>
        <v>-100</v>
      </c>
      <c r="AL21" s="298">
        <v>6.86</v>
      </c>
      <c r="AM21" s="298">
        <v>57.54</v>
      </c>
      <c r="AN21" s="415">
        <f>IF(AL21=0, "    ---- ", IF(ABS(ROUND(100/AL21*AM21-100,1))&lt;999,ROUND(100/AL21*AM21-100,1),IF(ROUND(100/AL21*AM21-100,1)&gt;999,999,-999)))</f>
        <v>738.8</v>
      </c>
      <c r="AO21" s="298">
        <f t="shared" si="4"/>
        <v>116.2</v>
      </c>
      <c r="AP21" s="298">
        <f t="shared" si="4"/>
        <v>191.54</v>
      </c>
      <c r="AQ21" s="415">
        <f t="shared" si="2"/>
        <v>64.8</v>
      </c>
      <c r="AR21" s="298">
        <f t="shared" si="5"/>
        <v>116.2</v>
      </c>
      <c r="AS21" s="298">
        <f t="shared" si="5"/>
        <v>191.54</v>
      </c>
      <c r="AT21" s="415">
        <f t="shared" si="3"/>
        <v>64.8</v>
      </c>
    </row>
    <row r="22" spans="1:46" s="110" customFormat="1" ht="18.75" customHeight="1">
      <c r="A22" s="421" t="s">
        <v>312</v>
      </c>
      <c r="B22" s="158"/>
      <c r="C22" s="158"/>
      <c r="D22" s="452"/>
      <c r="E22" s="158">
        <v>45.41</v>
      </c>
      <c r="F22" s="158">
        <v>64</v>
      </c>
      <c r="G22" s="415">
        <f t="shared" si="0"/>
        <v>40.9</v>
      </c>
      <c r="H22" s="451"/>
      <c r="I22" s="451"/>
      <c r="J22" s="275"/>
      <c r="K22" s="451"/>
      <c r="L22" s="451"/>
      <c r="M22" s="452"/>
      <c r="N22" s="451"/>
      <c r="O22" s="451"/>
      <c r="P22" s="275"/>
      <c r="Q22" s="451"/>
      <c r="R22" s="451"/>
      <c r="S22" s="275"/>
      <c r="T22" s="451"/>
      <c r="U22" s="451"/>
      <c r="V22" s="275"/>
      <c r="W22" s="451">
        <v>14</v>
      </c>
      <c r="X22" s="451">
        <v>9</v>
      </c>
      <c r="Y22" s="415">
        <f t="shared" si="1"/>
        <v>-35.700000000000003</v>
      </c>
      <c r="Z22" s="451"/>
      <c r="AA22" s="451"/>
      <c r="AB22" s="275"/>
      <c r="AC22" s="451"/>
      <c r="AD22" s="451"/>
      <c r="AE22" s="275"/>
      <c r="AF22" s="451"/>
      <c r="AG22" s="451"/>
      <c r="AH22" s="275"/>
      <c r="AI22" s="158"/>
      <c r="AJ22" s="158">
        <v>-1.4000000000000234E-2</v>
      </c>
      <c r="AK22" s="415" t="str">
        <f>IF(AI22=0, "    ---- ", IF(ABS(ROUND(100/AI22*AJ22-100,1))&lt;999,ROUND(100/AI22*AJ22-100,1),IF(ROUND(100/AI22*AJ22-100,1)&gt;999,999,-999)))</f>
        <v xml:space="preserve">    ---- </v>
      </c>
      <c r="AL22" s="298">
        <v>-2.7</v>
      </c>
      <c r="AM22" s="298">
        <v>7.07</v>
      </c>
      <c r="AN22" s="415">
        <f>IF(AL22=0, "    ---- ", IF(ABS(ROUND(100/AL22*AM22-100,1))&lt;999,ROUND(100/AL22*AM22-100,1),IF(ROUND(100/AL22*AM22-100,1)&gt;999,999,-999)))</f>
        <v>-361.9</v>
      </c>
      <c r="AO22" s="298">
        <f t="shared" si="4"/>
        <v>56.709999999999994</v>
      </c>
      <c r="AP22" s="298">
        <f t="shared" si="4"/>
        <v>80.056000000000012</v>
      </c>
      <c r="AQ22" s="415">
        <f t="shared" si="2"/>
        <v>41.2</v>
      </c>
      <c r="AR22" s="298">
        <f t="shared" si="5"/>
        <v>56.709999999999994</v>
      </c>
      <c r="AS22" s="298">
        <f t="shared" si="5"/>
        <v>80.056000000000012</v>
      </c>
      <c r="AT22" s="415">
        <f t="shared" si="3"/>
        <v>41.2</v>
      </c>
    </row>
    <row r="23" spans="1:46" s="110" customFormat="1" ht="18.75" customHeight="1">
      <c r="A23" s="420" t="s">
        <v>177</v>
      </c>
      <c r="B23" s="134"/>
      <c r="C23" s="134"/>
      <c r="D23" s="450"/>
      <c r="E23" s="134"/>
      <c r="F23" s="134"/>
      <c r="G23" s="470"/>
      <c r="H23" s="449"/>
      <c r="I23" s="449"/>
      <c r="J23" s="280"/>
      <c r="K23" s="449"/>
      <c r="L23" s="449"/>
      <c r="M23" s="450"/>
      <c r="N23" s="449"/>
      <c r="O23" s="449"/>
      <c r="P23" s="280"/>
      <c r="Q23" s="449"/>
      <c r="R23" s="449"/>
      <c r="S23" s="280"/>
      <c r="T23" s="449"/>
      <c r="U23" s="449"/>
      <c r="V23" s="280"/>
      <c r="W23" s="449"/>
      <c r="X23" s="449"/>
      <c r="Y23" s="470"/>
      <c r="Z23" s="449"/>
      <c r="AA23" s="449"/>
      <c r="AB23" s="280"/>
      <c r="AC23" s="449"/>
      <c r="AD23" s="449"/>
      <c r="AE23" s="280"/>
      <c r="AF23" s="449"/>
      <c r="AG23" s="449"/>
      <c r="AH23" s="280"/>
      <c r="AI23" s="134"/>
      <c r="AJ23" s="134"/>
      <c r="AK23" s="470"/>
      <c r="AL23" s="453"/>
      <c r="AM23" s="453"/>
      <c r="AN23" s="470"/>
      <c r="AO23" s="453"/>
      <c r="AP23" s="453"/>
      <c r="AQ23" s="470"/>
      <c r="AR23" s="453"/>
      <c r="AS23" s="453"/>
      <c r="AT23" s="470"/>
    </row>
    <row r="24" spans="1:46" s="110" customFormat="1" ht="18.75" customHeight="1">
      <c r="A24" s="421" t="s">
        <v>307</v>
      </c>
      <c r="B24" s="158"/>
      <c r="C24" s="158"/>
      <c r="D24" s="452"/>
      <c r="E24" s="158">
        <v>370.09</v>
      </c>
      <c r="F24" s="158">
        <v>365</v>
      </c>
      <c r="G24" s="415">
        <f t="shared" si="0"/>
        <v>-1.4</v>
      </c>
      <c r="H24" s="451"/>
      <c r="I24" s="451"/>
      <c r="J24" s="275"/>
      <c r="K24" s="451"/>
      <c r="L24" s="451"/>
      <c r="M24" s="452"/>
      <c r="N24" s="451"/>
      <c r="O24" s="451"/>
      <c r="P24" s="275"/>
      <c r="Q24" s="451"/>
      <c r="R24" s="451"/>
      <c r="S24" s="275"/>
      <c r="T24" s="451"/>
      <c r="U24" s="451"/>
      <c r="V24" s="275"/>
      <c r="W24" s="451">
        <v>4</v>
      </c>
      <c r="X24" s="451">
        <v>2</v>
      </c>
      <c r="Y24" s="415">
        <f t="shared" si="1"/>
        <v>-50</v>
      </c>
      <c r="Z24" s="451"/>
      <c r="AA24" s="451"/>
      <c r="AB24" s="275"/>
      <c r="AC24" s="451"/>
      <c r="AD24" s="451"/>
      <c r="AE24" s="275"/>
      <c r="AF24" s="451"/>
      <c r="AG24" s="451"/>
      <c r="AH24" s="275"/>
      <c r="AI24" s="158">
        <v>-5.8360000000000003</v>
      </c>
      <c r="AJ24" s="158">
        <v>-2.9350000000000001</v>
      </c>
      <c r="AK24" s="415">
        <f>IF(AI24=0, "    ---- ", IF(ABS(ROUND(100/AI24*AJ24-100,1))&lt;999,ROUND(100/AI24*AJ24-100,1),IF(ROUND(100/AI24*AJ24-100,1)&gt;999,999,-999)))</f>
        <v>-49.7</v>
      </c>
      <c r="AL24" s="298"/>
      <c r="AM24" s="298"/>
      <c r="AN24" s="275"/>
      <c r="AO24" s="158">
        <f t="shared" si="4"/>
        <v>368.25399999999996</v>
      </c>
      <c r="AP24" s="158">
        <f t="shared" si="4"/>
        <v>364.065</v>
      </c>
      <c r="AQ24" s="415">
        <f t="shared" ref="AQ24:AQ87" si="6">IF(AO24=0, "    ---- ", IF(ABS(ROUND(100/AO24*AP24-100,1))&lt;999,ROUND(100/AO24*AP24-100,1),IF(ROUND(100/AO24*AP24-100,1)&gt;999,999,-999)))</f>
        <v>-1.1000000000000001</v>
      </c>
      <c r="AR24" s="298">
        <f t="shared" si="5"/>
        <v>368.25399999999996</v>
      </c>
      <c r="AS24" s="298">
        <f t="shared" si="5"/>
        <v>364.065</v>
      </c>
      <c r="AT24" s="415">
        <f t="shared" ref="AT24:AT87" si="7">IF(AR24=0, "    ---- ", IF(ABS(ROUND(100/AR24*AS24-100,1))&lt;999,ROUND(100/AR24*AS24-100,1),IF(ROUND(100/AR24*AS24-100,1)&gt;999,999,-999)))</f>
        <v>-1.1000000000000001</v>
      </c>
    </row>
    <row r="25" spans="1:46" s="110" customFormat="1" ht="18.75" customHeight="1">
      <c r="A25" s="421" t="s">
        <v>308</v>
      </c>
      <c r="B25" s="158"/>
      <c r="C25" s="158"/>
      <c r="D25" s="452"/>
      <c r="E25" s="158">
        <v>-79.62</v>
      </c>
      <c r="F25" s="158">
        <v>-250</v>
      </c>
      <c r="G25" s="415">
        <f t="shared" si="0"/>
        <v>214</v>
      </c>
      <c r="H25" s="451"/>
      <c r="I25" s="451"/>
      <c r="J25" s="275"/>
      <c r="K25" s="451"/>
      <c r="L25" s="451"/>
      <c r="M25" s="452"/>
      <c r="N25" s="451"/>
      <c r="O25" s="451"/>
      <c r="P25" s="275"/>
      <c r="Q25" s="451"/>
      <c r="R25" s="451"/>
      <c r="S25" s="275"/>
      <c r="T25" s="451"/>
      <c r="U25" s="451"/>
      <c r="V25" s="275"/>
      <c r="W25" s="451">
        <v>-4</v>
      </c>
      <c r="X25" s="451">
        <v>-2</v>
      </c>
      <c r="Y25" s="415">
        <f t="shared" si="1"/>
        <v>-50</v>
      </c>
      <c r="Z25" s="451"/>
      <c r="AA25" s="451"/>
      <c r="AB25" s="275"/>
      <c r="AC25" s="451"/>
      <c r="AD25" s="451"/>
      <c r="AE25" s="275"/>
      <c r="AF25" s="451"/>
      <c r="AG25" s="451"/>
      <c r="AH25" s="275"/>
      <c r="AI25" s="158"/>
      <c r="AJ25" s="158"/>
      <c r="AK25" s="415"/>
      <c r="AL25" s="298"/>
      <c r="AM25" s="298"/>
      <c r="AN25" s="275"/>
      <c r="AO25" s="158">
        <f t="shared" si="4"/>
        <v>-83.62</v>
      </c>
      <c r="AP25" s="158">
        <f t="shared" si="4"/>
        <v>-252</v>
      </c>
      <c r="AQ25" s="415">
        <f t="shared" si="6"/>
        <v>201.4</v>
      </c>
      <c r="AR25" s="298">
        <f t="shared" si="5"/>
        <v>-83.62</v>
      </c>
      <c r="AS25" s="298">
        <f t="shared" si="5"/>
        <v>-252</v>
      </c>
      <c r="AT25" s="415">
        <f t="shared" si="7"/>
        <v>201.4</v>
      </c>
    </row>
    <row r="26" spans="1:46" s="110" customFormat="1" ht="18.75" customHeight="1">
      <c r="A26" s="421" t="s">
        <v>182</v>
      </c>
      <c r="B26" s="158"/>
      <c r="C26" s="158"/>
      <c r="D26" s="452"/>
      <c r="E26" s="158">
        <v>-2.5</v>
      </c>
      <c r="F26" s="158">
        <v>8</v>
      </c>
      <c r="G26" s="415">
        <f t="shared" si="0"/>
        <v>-420</v>
      </c>
      <c r="H26" s="451"/>
      <c r="I26" s="451"/>
      <c r="J26" s="275"/>
      <c r="K26" s="451"/>
      <c r="L26" s="451"/>
      <c r="M26" s="452"/>
      <c r="N26" s="451"/>
      <c r="O26" s="451"/>
      <c r="P26" s="275"/>
      <c r="Q26" s="451"/>
      <c r="R26" s="451"/>
      <c r="S26" s="275"/>
      <c r="T26" s="451"/>
      <c r="U26" s="451"/>
      <c r="V26" s="275"/>
      <c r="W26" s="451">
        <v>1</v>
      </c>
      <c r="X26" s="451">
        <v>1</v>
      </c>
      <c r="Y26" s="415">
        <f t="shared" si="1"/>
        <v>0</v>
      </c>
      <c r="Z26" s="451"/>
      <c r="AA26" s="451"/>
      <c r="AB26" s="275"/>
      <c r="AC26" s="451"/>
      <c r="AD26" s="451"/>
      <c r="AE26" s="275"/>
      <c r="AF26" s="451"/>
      <c r="AG26" s="451"/>
      <c r="AH26" s="275"/>
      <c r="AI26" s="158">
        <v>-1.157</v>
      </c>
      <c r="AJ26" s="158">
        <v>-1.05</v>
      </c>
      <c r="AK26" s="415">
        <f>IF(AI26=0, "    ---- ", IF(ABS(ROUND(100/AI26*AJ26-100,1))&lt;999,ROUND(100/AI26*AJ26-100,1),IF(ROUND(100/AI26*AJ26-100,1)&gt;999,999,-999)))</f>
        <v>-9.1999999999999993</v>
      </c>
      <c r="AL26" s="298"/>
      <c r="AM26" s="298"/>
      <c r="AN26" s="275"/>
      <c r="AO26" s="158">
        <f t="shared" si="4"/>
        <v>-2.657</v>
      </c>
      <c r="AP26" s="158">
        <f t="shared" si="4"/>
        <v>7.95</v>
      </c>
      <c r="AQ26" s="415">
        <f t="shared" si="6"/>
        <v>-399.2</v>
      </c>
      <c r="AR26" s="298">
        <f t="shared" si="5"/>
        <v>-2.657</v>
      </c>
      <c r="AS26" s="298">
        <f t="shared" si="5"/>
        <v>7.95</v>
      </c>
      <c r="AT26" s="415">
        <f t="shared" si="7"/>
        <v>-399.2</v>
      </c>
    </row>
    <row r="27" spans="1:46" s="110" customFormat="1" ht="18.75" customHeight="1">
      <c r="A27" s="421" t="s">
        <v>176</v>
      </c>
      <c r="B27" s="158"/>
      <c r="C27" s="158"/>
      <c r="D27" s="452"/>
      <c r="E27" s="158">
        <v>0.4</v>
      </c>
      <c r="F27" s="158">
        <v>1</v>
      </c>
      <c r="G27" s="415">
        <f t="shared" si="0"/>
        <v>150</v>
      </c>
      <c r="H27" s="451"/>
      <c r="I27" s="451"/>
      <c r="J27" s="275"/>
      <c r="K27" s="451"/>
      <c r="L27" s="451"/>
      <c r="M27" s="452"/>
      <c r="N27" s="451"/>
      <c r="O27" s="451"/>
      <c r="P27" s="275"/>
      <c r="Q27" s="451"/>
      <c r="R27" s="451"/>
      <c r="S27" s="275"/>
      <c r="T27" s="451"/>
      <c r="U27" s="451"/>
      <c r="V27" s="275"/>
      <c r="W27" s="451"/>
      <c r="X27" s="451"/>
      <c r="Y27" s="415"/>
      <c r="Z27" s="451"/>
      <c r="AA27" s="451"/>
      <c r="AB27" s="275"/>
      <c r="AC27" s="451"/>
      <c r="AD27" s="451"/>
      <c r="AE27" s="275"/>
      <c r="AF27" s="451"/>
      <c r="AG27" s="451"/>
      <c r="AH27" s="275"/>
      <c r="AI27" s="158"/>
      <c r="AJ27" s="158"/>
      <c r="AK27" s="415"/>
      <c r="AL27" s="298"/>
      <c r="AM27" s="298"/>
      <c r="AN27" s="275"/>
      <c r="AO27" s="158">
        <f t="shared" si="4"/>
        <v>0.4</v>
      </c>
      <c r="AP27" s="158">
        <f t="shared" si="4"/>
        <v>1</v>
      </c>
      <c r="AQ27" s="415">
        <f t="shared" si="6"/>
        <v>150</v>
      </c>
      <c r="AR27" s="298">
        <f t="shared" si="5"/>
        <v>0.4</v>
      </c>
      <c r="AS27" s="298">
        <f t="shared" si="5"/>
        <v>1</v>
      </c>
      <c r="AT27" s="415">
        <f t="shared" si="7"/>
        <v>150</v>
      </c>
    </row>
    <row r="28" spans="1:46" s="110" customFormat="1" ht="18.75" customHeight="1">
      <c r="A28" s="421" t="s">
        <v>179</v>
      </c>
      <c r="B28" s="158"/>
      <c r="C28" s="158"/>
      <c r="D28" s="452"/>
      <c r="E28" s="158">
        <v>68.45</v>
      </c>
      <c r="F28" s="158">
        <v>87</v>
      </c>
      <c r="G28" s="415">
        <f t="shared" si="0"/>
        <v>27.1</v>
      </c>
      <c r="H28" s="451"/>
      <c r="I28" s="451"/>
      <c r="J28" s="275"/>
      <c r="K28" s="451"/>
      <c r="L28" s="451"/>
      <c r="M28" s="452"/>
      <c r="N28" s="451"/>
      <c r="O28" s="451"/>
      <c r="P28" s="275"/>
      <c r="Q28" s="451"/>
      <c r="R28" s="451"/>
      <c r="S28" s="275"/>
      <c r="T28" s="451"/>
      <c r="U28" s="451"/>
      <c r="V28" s="275"/>
      <c r="W28" s="451"/>
      <c r="X28" s="451"/>
      <c r="Y28" s="415"/>
      <c r="Z28" s="451"/>
      <c r="AA28" s="451"/>
      <c r="AB28" s="275"/>
      <c r="AC28" s="451"/>
      <c r="AD28" s="451"/>
      <c r="AE28" s="275"/>
      <c r="AF28" s="451"/>
      <c r="AG28" s="451"/>
      <c r="AH28" s="275"/>
      <c r="AI28" s="158"/>
      <c r="AJ28" s="158"/>
      <c r="AK28" s="415"/>
      <c r="AL28" s="298"/>
      <c r="AM28" s="298"/>
      <c r="AN28" s="275"/>
      <c r="AO28" s="158">
        <f t="shared" si="4"/>
        <v>68.45</v>
      </c>
      <c r="AP28" s="158">
        <f t="shared" si="4"/>
        <v>87</v>
      </c>
      <c r="AQ28" s="415">
        <f t="shared" si="6"/>
        <v>27.1</v>
      </c>
      <c r="AR28" s="298">
        <f t="shared" si="5"/>
        <v>68.45</v>
      </c>
      <c r="AS28" s="298">
        <f t="shared" si="5"/>
        <v>87</v>
      </c>
      <c r="AT28" s="415">
        <f t="shared" si="7"/>
        <v>27.1</v>
      </c>
    </row>
    <row r="29" spans="1:46" s="110" customFormat="1" ht="18.75" customHeight="1">
      <c r="A29" s="421" t="s">
        <v>309</v>
      </c>
      <c r="B29" s="158"/>
      <c r="C29" s="158"/>
      <c r="D29" s="452"/>
      <c r="E29" s="158">
        <v>2.23</v>
      </c>
      <c r="F29" s="158">
        <v>97</v>
      </c>
      <c r="G29" s="415">
        <f t="shared" si="0"/>
        <v>999</v>
      </c>
      <c r="H29" s="451"/>
      <c r="I29" s="451"/>
      <c r="J29" s="275"/>
      <c r="K29" s="451"/>
      <c r="L29" s="451"/>
      <c r="M29" s="452"/>
      <c r="N29" s="451"/>
      <c r="O29" s="451"/>
      <c r="P29" s="275"/>
      <c r="Q29" s="451"/>
      <c r="R29" s="451"/>
      <c r="S29" s="275"/>
      <c r="T29" s="451"/>
      <c r="U29" s="451"/>
      <c r="V29" s="275"/>
      <c r="W29" s="451"/>
      <c r="X29" s="451"/>
      <c r="Y29" s="415"/>
      <c r="Z29" s="451"/>
      <c r="AA29" s="451"/>
      <c r="AB29" s="275"/>
      <c r="AC29" s="451"/>
      <c r="AD29" s="451"/>
      <c r="AE29" s="275"/>
      <c r="AF29" s="451"/>
      <c r="AG29" s="451"/>
      <c r="AH29" s="275"/>
      <c r="AI29" s="158">
        <v>-0.28699999999999998</v>
      </c>
      <c r="AJ29" s="158">
        <v>-9.6000000000000002E-2</v>
      </c>
      <c r="AK29" s="415">
        <f>IF(AI29=0, "    ---- ", IF(ABS(ROUND(100/AI29*AJ29-100,1))&lt;999,ROUND(100/AI29*AJ29-100,1),IF(ROUND(100/AI29*AJ29-100,1)&gt;999,999,-999)))</f>
        <v>-66.599999999999994</v>
      </c>
      <c r="AL29" s="298"/>
      <c r="AM29" s="298"/>
      <c r="AN29" s="275"/>
      <c r="AO29" s="158">
        <f t="shared" si="4"/>
        <v>1.9430000000000001</v>
      </c>
      <c r="AP29" s="158">
        <f t="shared" si="4"/>
        <v>96.903999999999996</v>
      </c>
      <c r="AQ29" s="415">
        <f t="shared" si="6"/>
        <v>999</v>
      </c>
      <c r="AR29" s="298">
        <f t="shared" si="5"/>
        <v>1.9430000000000001</v>
      </c>
      <c r="AS29" s="298">
        <f t="shared" si="5"/>
        <v>96.903999999999996</v>
      </c>
      <c r="AT29" s="415">
        <f t="shared" si="7"/>
        <v>999</v>
      </c>
    </row>
    <row r="30" spans="1:46" s="110" customFormat="1" ht="18.75" customHeight="1">
      <c r="A30" s="421" t="s">
        <v>178</v>
      </c>
      <c r="B30" s="158"/>
      <c r="C30" s="158"/>
      <c r="D30" s="452"/>
      <c r="E30" s="158">
        <v>0</v>
      </c>
      <c r="F30" s="158"/>
      <c r="G30" s="415" t="str">
        <f t="shared" si="0"/>
        <v xml:space="preserve">    ---- </v>
      </c>
      <c r="H30" s="451"/>
      <c r="I30" s="451"/>
      <c r="J30" s="275"/>
      <c r="K30" s="451"/>
      <c r="L30" s="451"/>
      <c r="M30" s="452"/>
      <c r="N30" s="451"/>
      <c r="O30" s="451"/>
      <c r="P30" s="275"/>
      <c r="Q30" s="451"/>
      <c r="R30" s="451"/>
      <c r="S30" s="275"/>
      <c r="T30" s="451"/>
      <c r="U30" s="451"/>
      <c r="V30" s="275"/>
      <c r="W30" s="451"/>
      <c r="X30" s="451"/>
      <c r="Y30" s="415"/>
      <c r="Z30" s="451"/>
      <c r="AA30" s="451"/>
      <c r="AB30" s="275"/>
      <c r="AC30" s="451"/>
      <c r="AD30" s="451"/>
      <c r="AE30" s="275"/>
      <c r="AF30" s="451"/>
      <c r="AG30" s="451"/>
      <c r="AH30" s="275"/>
      <c r="AI30" s="158"/>
      <c r="AJ30" s="158"/>
      <c r="AK30" s="415"/>
      <c r="AL30" s="298"/>
      <c r="AM30" s="298"/>
      <c r="AN30" s="275"/>
      <c r="AO30" s="158">
        <f t="shared" si="4"/>
        <v>0</v>
      </c>
      <c r="AP30" s="158">
        <f t="shared" si="4"/>
        <v>0</v>
      </c>
      <c r="AQ30" s="415" t="str">
        <f t="shared" si="6"/>
        <v xml:space="preserve">    ---- </v>
      </c>
      <c r="AR30" s="298">
        <f t="shared" si="5"/>
        <v>0</v>
      </c>
      <c r="AS30" s="298">
        <f t="shared" si="5"/>
        <v>0</v>
      </c>
      <c r="AT30" s="415" t="str">
        <f t="shared" si="7"/>
        <v xml:space="preserve">    ---- </v>
      </c>
    </row>
    <row r="31" spans="1:46" s="110" customFormat="1" ht="18.75" customHeight="1">
      <c r="A31" s="421" t="s">
        <v>310</v>
      </c>
      <c r="B31" s="158"/>
      <c r="C31" s="158"/>
      <c r="D31" s="158"/>
      <c r="E31" s="158"/>
      <c r="F31" s="158"/>
      <c r="G31" s="415"/>
      <c r="H31" s="158"/>
      <c r="I31" s="158"/>
      <c r="J31" s="159"/>
      <c r="K31" s="158"/>
      <c r="L31" s="158"/>
      <c r="M31" s="158"/>
      <c r="N31" s="158"/>
      <c r="O31" s="158"/>
      <c r="P31" s="159"/>
      <c r="Q31" s="158"/>
      <c r="R31" s="158"/>
      <c r="S31" s="159"/>
      <c r="T31" s="158"/>
      <c r="U31" s="158"/>
      <c r="V31" s="159"/>
      <c r="W31" s="158"/>
      <c r="X31" s="158"/>
      <c r="Y31" s="415"/>
      <c r="Z31" s="158"/>
      <c r="AA31" s="158"/>
      <c r="AB31" s="159"/>
      <c r="AC31" s="158"/>
      <c r="AD31" s="158"/>
      <c r="AE31" s="159"/>
      <c r="AF31" s="158"/>
      <c r="AG31" s="158"/>
      <c r="AH31" s="159"/>
      <c r="AI31" s="158"/>
      <c r="AJ31" s="158"/>
      <c r="AK31" s="415"/>
      <c r="AL31" s="298"/>
      <c r="AM31" s="298"/>
      <c r="AN31" s="159"/>
      <c r="AO31" s="158">
        <f t="shared" si="4"/>
        <v>0</v>
      </c>
      <c r="AP31" s="158">
        <f t="shared" si="4"/>
        <v>0</v>
      </c>
      <c r="AQ31" s="159" t="str">
        <f t="shared" si="6"/>
        <v xml:space="preserve">    ---- </v>
      </c>
      <c r="AR31" s="298">
        <f t="shared" si="5"/>
        <v>0</v>
      </c>
      <c r="AS31" s="158">
        <f t="shared" si="5"/>
        <v>0</v>
      </c>
      <c r="AT31" s="415" t="str">
        <f t="shared" si="7"/>
        <v xml:space="preserve">    ---- </v>
      </c>
    </row>
    <row r="32" spans="1:46" s="263" customFormat="1" ht="18.75" customHeight="1">
      <c r="A32" s="420" t="s">
        <v>41</v>
      </c>
      <c r="B32" s="134"/>
      <c r="C32" s="134"/>
      <c r="D32" s="134"/>
      <c r="E32" s="134">
        <v>359.04999999999995</v>
      </c>
      <c r="F32" s="134">
        <v>308</v>
      </c>
      <c r="G32" s="470">
        <f t="shared" si="0"/>
        <v>-14.2</v>
      </c>
      <c r="H32" s="134"/>
      <c r="I32" s="134"/>
      <c r="J32" s="154"/>
      <c r="K32" s="134"/>
      <c r="L32" s="134"/>
      <c r="M32" s="134"/>
      <c r="N32" s="134"/>
      <c r="O32" s="134"/>
      <c r="P32" s="154"/>
      <c r="Q32" s="134"/>
      <c r="R32" s="134"/>
      <c r="S32" s="154"/>
      <c r="T32" s="134"/>
      <c r="U32" s="134"/>
      <c r="V32" s="154"/>
      <c r="W32" s="134">
        <v>1</v>
      </c>
      <c r="X32" s="134">
        <v>1</v>
      </c>
      <c r="Y32" s="470">
        <f t="shared" si="1"/>
        <v>0</v>
      </c>
      <c r="Z32" s="134"/>
      <c r="AA32" s="134"/>
      <c r="AB32" s="154"/>
      <c r="AC32" s="134"/>
      <c r="AD32" s="134"/>
      <c r="AE32" s="154"/>
      <c r="AF32" s="134"/>
      <c r="AG32" s="134"/>
      <c r="AH32" s="154"/>
      <c r="AI32" s="134">
        <v>-7.28</v>
      </c>
      <c r="AJ32" s="134">
        <v>-4.0810000000000004</v>
      </c>
      <c r="AK32" s="470">
        <f>IF(AI32=0, "    ---- ", IF(ABS(ROUND(100/AI32*AJ32-100,1))&lt;999,ROUND(100/AI32*AJ32-100,1),IF(ROUND(100/AI32*AJ32-100,1)&gt;999,999,-999)))</f>
        <v>-43.9</v>
      </c>
      <c r="AL32" s="453"/>
      <c r="AM32" s="453"/>
      <c r="AN32" s="154"/>
      <c r="AO32" s="134">
        <f t="shared" si="4"/>
        <v>352.77</v>
      </c>
      <c r="AP32" s="134">
        <f t="shared" si="4"/>
        <v>304.91899999999998</v>
      </c>
      <c r="AQ32" s="154">
        <f t="shared" si="6"/>
        <v>-13.6</v>
      </c>
      <c r="AR32" s="134">
        <f t="shared" si="5"/>
        <v>352.77</v>
      </c>
      <c r="AS32" s="134">
        <f t="shared" si="5"/>
        <v>304.91899999999998</v>
      </c>
      <c r="AT32" s="154">
        <f t="shared" si="7"/>
        <v>-13.6</v>
      </c>
    </row>
    <row r="33" spans="1:46" s="110" customFormat="1" ht="18.75" customHeight="1">
      <c r="A33" s="421" t="s">
        <v>311</v>
      </c>
      <c r="B33" s="158"/>
      <c r="C33" s="158"/>
      <c r="D33" s="158"/>
      <c r="E33" s="158">
        <v>292.7</v>
      </c>
      <c r="F33" s="158">
        <v>113</v>
      </c>
      <c r="G33" s="415">
        <f t="shared" si="0"/>
        <v>-61.4</v>
      </c>
      <c r="H33" s="158"/>
      <c r="I33" s="158"/>
      <c r="J33" s="159"/>
      <c r="K33" s="158"/>
      <c r="L33" s="158"/>
      <c r="M33" s="158"/>
      <c r="N33" s="158"/>
      <c r="O33" s="158"/>
      <c r="P33" s="159"/>
      <c r="Q33" s="158"/>
      <c r="R33" s="158"/>
      <c r="S33" s="159"/>
      <c r="T33" s="158"/>
      <c r="U33" s="158"/>
      <c r="V33" s="159"/>
      <c r="W33" s="158"/>
      <c r="X33" s="158"/>
      <c r="Y33" s="415"/>
      <c r="Z33" s="158"/>
      <c r="AA33" s="158"/>
      <c r="AB33" s="159"/>
      <c r="AC33" s="158"/>
      <c r="AD33" s="158"/>
      <c r="AE33" s="159"/>
      <c r="AF33" s="158"/>
      <c r="AG33" s="158"/>
      <c r="AH33" s="159"/>
      <c r="AI33" s="158"/>
      <c r="AJ33" s="158"/>
      <c r="AK33" s="415"/>
      <c r="AL33" s="298"/>
      <c r="AM33" s="298"/>
      <c r="AN33" s="159"/>
      <c r="AO33" s="158">
        <f t="shared" si="4"/>
        <v>292.7</v>
      </c>
      <c r="AP33" s="158">
        <f t="shared" si="4"/>
        <v>113</v>
      </c>
      <c r="AQ33" s="159">
        <f t="shared" si="6"/>
        <v>-61.4</v>
      </c>
      <c r="AR33" s="158">
        <f t="shared" si="5"/>
        <v>292.7</v>
      </c>
      <c r="AS33" s="158">
        <f t="shared" si="5"/>
        <v>113</v>
      </c>
      <c r="AT33" s="159">
        <f t="shared" si="7"/>
        <v>-61.4</v>
      </c>
    </row>
    <row r="34" spans="1:46" s="110" customFormat="1" ht="18.75" customHeight="1">
      <c r="A34" s="421" t="s">
        <v>312</v>
      </c>
      <c r="B34" s="158"/>
      <c r="C34" s="158"/>
      <c r="D34" s="158"/>
      <c r="E34" s="158">
        <v>66.349999999999994</v>
      </c>
      <c r="F34" s="158">
        <v>195</v>
      </c>
      <c r="G34" s="415">
        <f t="shared" si="0"/>
        <v>193.9</v>
      </c>
      <c r="H34" s="158"/>
      <c r="I34" s="158"/>
      <c r="J34" s="159"/>
      <c r="K34" s="158"/>
      <c r="L34" s="158"/>
      <c r="M34" s="158"/>
      <c r="N34" s="158"/>
      <c r="O34" s="158"/>
      <c r="P34" s="159"/>
      <c r="Q34" s="158"/>
      <c r="R34" s="158"/>
      <c r="S34" s="159"/>
      <c r="T34" s="158"/>
      <c r="U34" s="158"/>
      <c r="V34" s="159"/>
      <c r="W34" s="158">
        <v>1</v>
      </c>
      <c r="X34" s="158">
        <v>1</v>
      </c>
      <c r="Y34" s="415">
        <f t="shared" si="1"/>
        <v>0</v>
      </c>
      <c r="Z34" s="158"/>
      <c r="AA34" s="158"/>
      <c r="AB34" s="159"/>
      <c r="AC34" s="158"/>
      <c r="AD34" s="158"/>
      <c r="AE34" s="159"/>
      <c r="AF34" s="158"/>
      <c r="AG34" s="158"/>
      <c r="AH34" s="159"/>
      <c r="AI34" s="158">
        <v>-7.28</v>
      </c>
      <c r="AJ34" s="158">
        <v>-4.0810000000000004</v>
      </c>
      <c r="AK34" s="415">
        <f>IF(AI34=0, "    ---- ", IF(ABS(ROUND(100/AI34*AJ34-100,1))&lt;999,ROUND(100/AI34*AJ34-100,1),IF(ROUND(100/AI34*AJ34-100,1)&gt;999,999,-999)))</f>
        <v>-43.9</v>
      </c>
      <c r="AL34" s="298"/>
      <c r="AM34" s="298"/>
      <c r="AN34" s="159"/>
      <c r="AO34" s="158">
        <f t="shared" si="4"/>
        <v>60.069999999999993</v>
      </c>
      <c r="AP34" s="158">
        <f t="shared" si="4"/>
        <v>191.91900000000001</v>
      </c>
      <c r="AQ34" s="159">
        <f t="shared" si="6"/>
        <v>219.5</v>
      </c>
      <c r="AR34" s="158">
        <f t="shared" si="5"/>
        <v>60.069999999999993</v>
      </c>
      <c r="AS34" s="158">
        <f t="shared" si="5"/>
        <v>191.91900000000001</v>
      </c>
      <c r="AT34" s="159">
        <f t="shared" si="7"/>
        <v>219.5</v>
      </c>
    </row>
    <row r="35" spans="1:46" s="110" customFormat="1" ht="18.75" customHeight="1">
      <c r="A35" s="420" t="s">
        <v>180</v>
      </c>
      <c r="B35" s="158"/>
      <c r="C35" s="158"/>
      <c r="D35" s="158"/>
      <c r="E35" s="158"/>
      <c r="F35" s="158"/>
      <c r="G35" s="415"/>
      <c r="H35" s="158"/>
      <c r="I35" s="158"/>
      <c r="J35" s="159"/>
      <c r="K35" s="158"/>
      <c r="L35" s="158"/>
      <c r="M35" s="158"/>
      <c r="N35" s="158"/>
      <c r="O35" s="158"/>
      <c r="P35" s="159"/>
      <c r="Q35" s="158"/>
      <c r="R35" s="158"/>
      <c r="S35" s="159"/>
      <c r="T35" s="158"/>
      <c r="U35" s="158"/>
      <c r="V35" s="159"/>
      <c r="W35" s="158"/>
      <c r="X35" s="158"/>
      <c r="Y35" s="415"/>
      <c r="Z35" s="158"/>
      <c r="AA35" s="158"/>
      <c r="AB35" s="159"/>
      <c r="AC35" s="158"/>
      <c r="AD35" s="158"/>
      <c r="AE35" s="159"/>
      <c r="AF35" s="158"/>
      <c r="AG35" s="158"/>
      <c r="AH35" s="159"/>
      <c r="AI35" s="158"/>
      <c r="AJ35" s="158"/>
      <c r="AK35" s="415"/>
      <c r="AL35" s="298"/>
      <c r="AM35" s="298"/>
      <c r="AN35" s="159"/>
      <c r="AO35" s="158"/>
      <c r="AP35" s="158"/>
      <c r="AQ35" s="159"/>
      <c r="AR35" s="158"/>
      <c r="AS35" s="158"/>
      <c r="AT35" s="159"/>
    </row>
    <row r="36" spans="1:46" s="110" customFormat="1" ht="18.75" customHeight="1">
      <c r="A36" s="421" t="s">
        <v>307</v>
      </c>
      <c r="B36" s="158">
        <v>8.3130000000000006</v>
      </c>
      <c r="C36" s="158">
        <v>0</v>
      </c>
      <c r="D36" s="158">
        <f>IF(B36=0, "    ---- ", IF(ABS(ROUND(100/B36*C36-100,1))&lt;999,ROUND(100/B36*C36-100,1),IF(ROUND(100/B36*C36-100,1)&gt;999,999,-999)))</f>
        <v>-100</v>
      </c>
      <c r="E36" s="158">
        <v>2.04</v>
      </c>
      <c r="F36" s="158">
        <v>0</v>
      </c>
      <c r="G36" s="415">
        <f t="shared" si="0"/>
        <v>-100</v>
      </c>
      <c r="H36" s="158">
        <v>7.5380000000000003</v>
      </c>
      <c r="I36" s="158">
        <v>6.665</v>
      </c>
      <c r="J36" s="159">
        <f>IF(H36=0, "    ---- ", IF(ABS(ROUND(100/H36*I36-100,1))&lt;999,ROUND(100/H36*I36-100,1),IF(ROUND(100/H36*I36-100,1)&gt;999,999,-999)))</f>
        <v>-11.6</v>
      </c>
      <c r="K36" s="158"/>
      <c r="L36" s="158"/>
      <c r="M36" s="158"/>
      <c r="N36" s="158"/>
      <c r="O36" s="158"/>
      <c r="P36" s="159"/>
      <c r="Q36" s="158"/>
      <c r="R36" s="158"/>
      <c r="S36" s="159"/>
      <c r="T36" s="158"/>
      <c r="U36" s="158"/>
      <c r="V36" s="159"/>
      <c r="W36" s="158">
        <v>5</v>
      </c>
      <c r="X36" s="158">
        <v>3</v>
      </c>
      <c r="Y36" s="415">
        <f t="shared" si="1"/>
        <v>-40</v>
      </c>
      <c r="Z36" s="158"/>
      <c r="AA36" s="158"/>
      <c r="AB36" s="159"/>
      <c r="AC36" s="158"/>
      <c r="AD36" s="158"/>
      <c r="AE36" s="159"/>
      <c r="AF36" s="158"/>
      <c r="AG36" s="158"/>
      <c r="AH36" s="159"/>
      <c r="AI36" s="158">
        <v>8.4499999999999993</v>
      </c>
      <c r="AJ36" s="158">
        <v>4.8029999999999999</v>
      </c>
      <c r="AK36" s="415">
        <f>IF(AI36=0, "    ---- ", IF(ABS(ROUND(100/AI36*AJ36-100,1))&lt;999,ROUND(100/AI36*AJ36-100,1),IF(ROUND(100/AI36*AJ36-100,1)&gt;999,999,-999)))</f>
        <v>-43.2</v>
      </c>
      <c r="AL36" s="298">
        <v>18</v>
      </c>
      <c r="AM36" s="298">
        <v>7.39</v>
      </c>
      <c r="AN36" s="159">
        <f>IF(AL36=0, "    ---- ", IF(ABS(ROUND(100/AL36*AM36-100,1))&lt;999,ROUND(100/AL36*AM36-100,1),IF(ROUND(100/AL36*AM36-100,1)&gt;999,999,-999)))</f>
        <v>-58.9</v>
      </c>
      <c r="AO36" s="158">
        <f t="shared" si="4"/>
        <v>49.341000000000001</v>
      </c>
      <c r="AP36" s="158">
        <f t="shared" si="4"/>
        <v>21.858000000000001</v>
      </c>
      <c r="AQ36" s="159">
        <f t="shared" si="6"/>
        <v>-55.7</v>
      </c>
      <c r="AR36" s="158">
        <f t="shared" si="5"/>
        <v>49.341000000000001</v>
      </c>
      <c r="AS36" s="158">
        <f t="shared" si="5"/>
        <v>21.858000000000001</v>
      </c>
      <c r="AT36" s="159">
        <f t="shared" si="7"/>
        <v>-55.7</v>
      </c>
    </row>
    <row r="37" spans="1:46" s="110" customFormat="1" ht="18.75" customHeight="1">
      <c r="A37" s="421" t="s">
        <v>308</v>
      </c>
      <c r="B37" s="158"/>
      <c r="C37" s="158"/>
      <c r="D37" s="158"/>
      <c r="E37" s="158"/>
      <c r="F37" s="158"/>
      <c r="G37" s="415"/>
      <c r="H37" s="158"/>
      <c r="I37" s="158"/>
      <c r="J37" s="159"/>
      <c r="K37" s="158"/>
      <c r="L37" s="158"/>
      <c r="M37" s="158"/>
      <c r="N37" s="158"/>
      <c r="O37" s="158"/>
      <c r="P37" s="159"/>
      <c r="Q37" s="158"/>
      <c r="R37" s="158"/>
      <c r="S37" s="159"/>
      <c r="T37" s="158"/>
      <c r="U37" s="158"/>
      <c r="V37" s="159"/>
      <c r="W37" s="158"/>
      <c r="X37" s="158"/>
      <c r="Y37" s="415"/>
      <c r="Z37" s="158"/>
      <c r="AA37" s="158"/>
      <c r="AB37" s="159"/>
      <c r="AC37" s="158"/>
      <c r="AD37" s="158"/>
      <c r="AE37" s="159"/>
      <c r="AF37" s="158"/>
      <c r="AG37" s="158"/>
      <c r="AH37" s="159"/>
      <c r="AI37" s="158"/>
      <c r="AJ37" s="158"/>
      <c r="AK37" s="415"/>
      <c r="AL37" s="298"/>
      <c r="AM37" s="298"/>
      <c r="AN37" s="159"/>
      <c r="AO37" s="158">
        <f t="shared" si="4"/>
        <v>0</v>
      </c>
      <c r="AP37" s="158">
        <f t="shared" si="4"/>
        <v>0</v>
      </c>
      <c r="AQ37" s="159" t="str">
        <f t="shared" si="6"/>
        <v xml:space="preserve">    ---- </v>
      </c>
      <c r="AR37" s="158">
        <f t="shared" si="5"/>
        <v>0</v>
      </c>
      <c r="AS37" s="158">
        <f t="shared" si="5"/>
        <v>0</v>
      </c>
      <c r="AT37" s="159" t="str">
        <f t="shared" si="7"/>
        <v xml:space="preserve">    ---- </v>
      </c>
    </row>
    <row r="38" spans="1:46" s="110" customFormat="1" ht="18.75" customHeight="1">
      <c r="A38" s="421" t="s">
        <v>182</v>
      </c>
      <c r="B38" s="158">
        <v>-13.33</v>
      </c>
      <c r="C38" s="158">
        <v>-3.7869999999999999</v>
      </c>
      <c r="D38" s="158">
        <f>IF(B38=0, "    ---- ", IF(ABS(ROUND(100/B38*C38-100,1))&lt;999,ROUND(100/B38*C38-100,1),IF(ROUND(100/B38*C38-100,1)&gt;999,999,-999)))</f>
        <v>-71.599999999999994</v>
      </c>
      <c r="E38" s="158">
        <v>-0.35</v>
      </c>
      <c r="F38" s="158">
        <v>0</v>
      </c>
      <c r="G38" s="415">
        <f t="shared" si="0"/>
        <v>-100</v>
      </c>
      <c r="H38" s="158">
        <v>-15.523</v>
      </c>
      <c r="I38" s="158">
        <v>-22.776</v>
      </c>
      <c r="J38" s="159">
        <f>IF(H38=0, "    ---- ", IF(ABS(ROUND(100/H38*I38-100,1))&lt;999,ROUND(100/H38*I38-100,1),IF(ROUND(100/H38*I38-100,1)&gt;999,999,-999)))</f>
        <v>46.7</v>
      </c>
      <c r="K38" s="158"/>
      <c r="L38" s="158"/>
      <c r="M38" s="158"/>
      <c r="N38" s="158"/>
      <c r="O38" s="158">
        <v>9</v>
      </c>
      <c r="P38" s="159" t="str">
        <f>IF(N38=0, "    ---- ", IF(ABS(ROUND(100/N38*O38-100,1))&lt;999,ROUND(100/N38*O38-100,1),IF(ROUND(100/N38*O38-100,1)&gt;999,999,-999)))</f>
        <v xml:space="preserve">    ---- </v>
      </c>
      <c r="Q38" s="158"/>
      <c r="R38" s="158"/>
      <c r="S38" s="159"/>
      <c r="T38" s="158"/>
      <c r="U38" s="158"/>
      <c r="V38" s="159"/>
      <c r="W38" s="158">
        <v>12</v>
      </c>
      <c r="X38" s="158">
        <v>23</v>
      </c>
      <c r="Y38" s="415">
        <f t="shared" si="1"/>
        <v>91.7</v>
      </c>
      <c r="Z38" s="158"/>
      <c r="AA38" s="158"/>
      <c r="AB38" s="159"/>
      <c r="AC38" s="158"/>
      <c r="AD38" s="158"/>
      <c r="AE38" s="159"/>
      <c r="AF38" s="158"/>
      <c r="AG38" s="158"/>
      <c r="AH38" s="159"/>
      <c r="AI38" s="158">
        <v>54.253999999999998</v>
      </c>
      <c r="AJ38" s="158">
        <v>61.387</v>
      </c>
      <c r="AK38" s="415">
        <f>IF(AI38=0, "    ---- ", IF(ABS(ROUND(100/AI38*AJ38-100,1))&lt;999,ROUND(100/AI38*AJ38-100,1),IF(ROUND(100/AI38*AJ38-100,1)&gt;999,999,-999)))</f>
        <v>13.1</v>
      </c>
      <c r="AL38" s="298">
        <v>5.7</v>
      </c>
      <c r="AM38" s="298">
        <v>-11.4</v>
      </c>
      <c r="AN38" s="159">
        <f>IF(AL38=0, "    ---- ", IF(ABS(ROUND(100/AL38*AM38-100,1))&lt;999,ROUND(100/AL38*AM38-100,1),IF(ROUND(100/AL38*AM38-100,1)&gt;999,999,-999)))</f>
        <v>-300</v>
      </c>
      <c r="AO38" s="158">
        <f t="shared" si="4"/>
        <v>42.751000000000005</v>
      </c>
      <c r="AP38" s="158">
        <f t="shared" si="4"/>
        <v>46.423999999999999</v>
      </c>
      <c r="AQ38" s="159">
        <f t="shared" si="6"/>
        <v>8.6</v>
      </c>
      <c r="AR38" s="158">
        <f t="shared" si="5"/>
        <v>42.751000000000005</v>
      </c>
      <c r="AS38" s="158">
        <f t="shared" si="5"/>
        <v>55.423999999999999</v>
      </c>
      <c r="AT38" s="159">
        <f t="shared" si="7"/>
        <v>29.6</v>
      </c>
    </row>
    <row r="39" spans="1:46" s="110" customFormat="1" ht="18.75" customHeight="1">
      <c r="A39" s="421" t="s">
        <v>176</v>
      </c>
      <c r="B39" s="158"/>
      <c r="C39" s="158"/>
      <c r="D39" s="158"/>
      <c r="E39" s="158"/>
      <c r="F39" s="158"/>
      <c r="G39" s="415"/>
      <c r="H39" s="158"/>
      <c r="I39" s="158"/>
      <c r="J39" s="159"/>
      <c r="K39" s="158"/>
      <c r="L39" s="158"/>
      <c r="M39" s="158"/>
      <c r="N39" s="158"/>
      <c r="O39" s="158"/>
      <c r="P39" s="159"/>
      <c r="Q39" s="158"/>
      <c r="R39" s="158"/>
      <c r="S39" s="159"/>
      <c r="T39" s="158"/>
      <c r="U39" s="158"/>
      <c r="V39" s="159"/>
      <c r="W39" s="158"/>
      <c r="X39" s="158"/>
      <c r="Y39" s="415"/>
      <c r="Z39" s="158"/>
      <c r="AA39" s="158"/>
      <c r="AB39" s="159"/>
      <c r="AC39" s="158"/>
      <c r="AD39" s="158"/>
      <c r="AE39" s="159"/>
      <c r="AF39" s="158"/>
      <c r="AG39" s="158"/>
      <c r="AH39" s="159"/>
      <c r="AI39" s="158"/>
      <c r="AJ39" s="158"/>
      <c r="AK39" s="415"/>
      <c r="AL39" s="298"/>
      <c r="AM39" s="298"/>
      <c r="AN39" s="159"/>
      <c r="AO39" s="158">
        <f t="shared" si="4"/>
        <v>0</v>
      </c>
      <c r="AP39" s="158">
        <f t="shared" si="4"/>
        <v>0</v>
      </c>
      <c r="AQ39" s="159" t="str">
        <f t="shared" si="6"/>
        <v xml:space="preserve">    ---- </v>
      </c>
      <c r="AR39" s="158">
        <f t="shared" si="5"/>
        <v>0</v>
      </c>
      <c r="AS39" s="158">
        <f t="shared" si="5"/>
        <v>0</v>
      </c>
      <c r="AT39" s="159" t="str">
        <f t="shared" si="7"/>
        <v xml:space="preserve">    ---- </v>
      </c>
    </row>
    <row r="40" spans="1:46" s="110" customFormat="1" ht="18.75" customHeight="1">
      <c r="A40" s="421" t="s">
        <v>179</v>
      </c>
      <c r="B40" s="158"/>
      <c r="C40" s="158"/>
      <c r="D40" s="158"/>
      <c r="E40" s="158"/>
      <c r="F40" s="158"/>
      <c r="G40" s="415"/>
      <c r="H40" s="158"/>
      <c r="I40" s="158"/>
      <c r="J40" s="159"/>
      <c r="K40" s="158"/>
      <c r="L40" s="158"/>
      <c r="M40" s="158"/>
      <c r="N40" s="158"/>
      <c r="O40" s="158"/>
      <c r="P40" s="159"/>
      <c r="Q40" s="158"/>
      <c r="R40" s="158"/>
      <c r="S40" s="159"/>
      <c r="T40" s="158"/>
      <c r="U40" s="158"/>
      <c r="V40" s="159"/>
      <c r="W40" s="158"/>
      <c r="X40" s="158"/>
      <c r="Y40" s="415"/>
      <c r="Z40" s="158"/>
      <c r="AA40" s="158"/>
      <c r="AB40" s="159"/>
      <c r="AC40" s="158"/>
      <c r="AD40" s="158"/>
      <c r="AE40" s="159"/>
      <c r="AF40" s="158"/>
      <c r="AG40" s="158"/>
      <c r="AH40" s="159"/>
      <c r="AI40" s="158"/>
      <c r="AJ40" s="158"/>
      <c r="AK40" s="415"/>
      <c r="AL40" s="298"/>
      <c r="AM40" s="298"/>
      <c r="AN40" s="159"/>
      <c r="AO40" s="158">
        <f t="shared" si="4"/>
        <v>0</v>
      </c>
      <c r="AP40" s="158">
        <f t="shared" si="4"/>
        <v>0</v>
      </c>
      <c r="AQ40" s="159" t="str">
        <f t="shared" si="6"/>
        <v xml:space="preserve">    ---- </v>
      </c>
      <c r="AR40" s="158">
        <f t="shared" si="5"/>
        <v>0</v>
      </c>
      <c r="AS40" s="158">
        <f t="shared" si="5"/>
        <v>0</v>
      </c>
      <c r="AT40" s="159" t="str">
        <f t="shared" si="7"/>
        <v xml:space="preserve">    ---- </v>
      </c>
    </row>
    <row r="41" spans="1:46" s="110" customFormat="1" ht="18.75" customHeight="1">
      <c r="A41" s="421" t="s">
        <v>309</v>
      </c>
      <c r="B41" s="158">
        <v>82.99</v>
      </c>
      <c r="C41" s="158">
        <v>84.509</v>
      </c>
      <c r="D41" s="158">
        <f>IF(B41=0, "    ---- ", IF(ABS(ROUND(100/B41*C41-100,1))&lt;999,ROUND(100/B41*C41-100,1),IF(ROUND(100/B41*C41-100,1)&gt;999,999,-999)))</f>
        <v>1.8</v>
      </c>
      <c r="E41" s="158">
        <v>5.92</v>
      </c>
      <c r="F41" s="158">
        <v>0</v>
      </c>
      <c r="G41" s="415">
        <f t="shared" si="0"/>
        <v>-100</v>
      </c>
      <c r="H41" s="158">
        <v>52.593000000000004</v>
      </c>
      <c r="I41" s="158">
        <v>82.29</v>
      </c>
      <c r="J41" s="159">
        <f>IF(H41=0, "    ---- ", IF(ABS(ROUND(100/H41*I41-100,1))&lt;999,ROUND(100/H41*I41-100,1),IF(ROUND(100/H41*I41-100,1)&gt;999,999,-999)))</f>
        <v>56.5</v>
      </c>
      <c r="K41" s="158"/>
      <c r="L41" s="158"/>
      <c r="M41" s="158"/>
      <c r="N41" s="158">
        <v>14</v>
      </c>
      <c r="O41" s="158">
        <v>11</v>
      </c>
      <c r="P41" s="159">
        <f>IF(N41=0, "    ---- ", IF(ABS(ROUND(100/N41*O41-100,1))&lt;999,ROUND(100/N41*O41-100,1),IF(ROUND(100/N41*O41-100,1)&gt;999,999,-999)))</f>
        <v>-21.4</v>
      </c>
      <c r="Q41" s="158"/>
      <c r="R41" s="158"/>
      <c r="S41" s="159"/>
      <c r="T41" s="158"/>
      <c r="U41" s="158"/>
      <c r="V41" s="159"/>
      <c r="W41" s="158">
        <v>114</v>
      </c>
      <c r="X41" s="158">
        <v>146</v>
      </c>
      <c r="Y41" s="415">
        <f t="shared" si="1"/>
        <v>28.1</v>
      </c>
      <c r="Z41" s="158"/>
      <c r="AA41" s="158"/>
      <c r="AB41" s="159"/>
      <c r="AC41" s="158"/>
      <c r="AD41" s="158"/>
      <c r="AE41" s="159"/>
      <c r="AF41" s="158"/>
      <c r="AG41" s="158"/>
      <c r="AH41" s="159"/>
      <c r="AI41" s="158">
        <v>213.80799999999999</v>
      </c>
      <c r="AJ41" s="158">
        <v>236.631</v>
      </c>
      <c r="AK41" s="415">
        <f>IF(AI41=0, "    ---- ", IF(ABS(ROUND(100/AI41*AJ41-100,1))&lt;999,ROUND(100/AI41*AJ41-100,1),IF(ROUND(100/AI41*AJ41-100,1)&gt;999,999,-999)))</f>
        <v>10.7</v>
      </c>
      <c r="AL41" s="298">
        <v>132.6</v>
      </c>
      <c r="AM41" s="298">
        <v>184.23</v>
      </c>
      <c r="AN41" s="159">
        <f>IF(AL41=0, "    ---- ", IF(ABS(ROUND(100/AL41*AM41-100,1))&lt;999,ROUND(100/AL41*AM41-100,1),IF(ROUND(100/AL41*AM41-100,1)&gt;999,999,-999)))</f>
        <v>38.9</v>
      </c>
      <c r="AO41" s="158">
        <f t="shared" si="4"/>
        <v>601.91099999999994</v>
      </c>
      <c r="AP41" s="158">
        <f t="shared" si="4"/>
        <v>733.66</v>
      </c>
      <c r="AQ41" s="159">
        <f t="shared" si="6"/>
        <v>21.9</v>
      </c>
      <c r="AR41" s="158">
        <f t="shared" si="5"/>
        <v>615.91099999999994</v>
      </c>
      <c r="AS41" s="158">
        <f t="shared" si="5"/>
        <v>744.66</v>
      </c>
      <c r="AT41" s="159">
        <f t="shared" si="7"/>
        <v>20.9</v>
      </c>
    </row>
    <row r="42" spans="1:46" s="110" customFormat="1" ht="18.75" customHeight="1">
      <c r="A42" s="421" t="s">
        <v>178</v>
      </c>
      <c r="B42" s="158"/>
      <c r="C42" s="158"/>
      <c r="D42" s="158"/>
      <c r="E42" s="158"/>
      <c r="F42" s="158"/>
      <c r="G42" s="415"/>
      <c r="H42" s="158"/>
      <c r="I42" s="158"/>
      <c r="J42" s="159"/>
      <c r="K42" s="158"/>
      <c r="L42" s="158"/>
      <c r="M42" s="158"/>
      <c r="N42" s="158"/>
      <c r="O42" s="158"/>
      <c r="P42" s="159"/>
      <c r="Q42" s="158"/>
      <c r="R42" s="158"/>
      <c r="S42" s="159"/>
      <c r="T42" s="158"/>
      <c r="U42" s="158"/>
      <c r="V42" s="159"/>
      <c r="W42" s="158"/>
      <c r="X42" s="158"/>
      <c r="Y42" s="415"/>
      <c r="Z42" s="158"/>
      <c r="AA42" s="158"/>
      <c r="AB42" s="159"/>
      <c r="AC42" s="158"/>
      <c r="AD42" s="158"/>
      <c r="AE42" s="159"/>
      <c r="AF42" s="158"/>
      <c r="AG42" s="158"/>
      <c r="AH42" s="159"/>
      <c r="AI42" s="158"/>
      <c r="AJ42" s="158"/>
      <c r="AK42" s="415"/>
      <c r="AL42" s="298"/>
      <c r="AM42" s="298"/>
      <c r="AN42" s="159"/>
      <c r="AO42" s="158">
        <f t="shared" si="4"/>
        <v>0</v>
      </c>
      <c r="AP42" s="158">
        <f t="shared" si="4"/>
        <v>0</v>
      </c>
      <c r="AQ42" s="159" t="str">
        <f t="shared" si="6"/>
        <v xml:space="preserve">    ---- </v>
      </c>
      <c r="AR42" s="158">
        <f t="shared" si="5"/>
        <v>0</v>
      </c>
      <c r="AS42" s="158">
        <f t="shared" si="5"/>
        <v>0</v>
      </c>
      <c r="AT42" s="159" t="str">
        <f t="shared" si="7"/>
        <v xml:space="preserve">    ---- </v>
      </c>
    </row>
    <row r="43" spans="1:46" s="110" customFormat="1" ht="18.75" customHeight="1">
      <c r="A43" s="421" t="s">
        <v>310</v>
      </c>
      <c r="B43" s="158"/>
      <c r="C43" s="158"/>
      <c r="D43" s="158"/>
      <c r="E43" s="158"/>
      <c r="F43" s="158"/>
      <c r="G43" s="415" t="str">
        <f t="shared" si="0"/>
        <v xml:space="preserve">    ---- </v>
      </c>
      <c r="H43" s="158">
        <v>-0.628</v>
      </c>
      <c r="I43" s="158">
        <v>-0.192</v>
      </c>
      <c r="J43" s="159">
        <f>IF(H43=0, "    ---- ", IF(ABS(ROUND(100/H43*I43-100,1))&lt;999,ROUND(100/H43*I43-100,1),IF(ROUND(100/H43*I43-100,1)&gt;999,999,-999)))</f>
        <v>-69.400000000000006</v>
      </c>
      <c r="K43" s="158"/>
      <c r="L43" s="158"/>
      <c r="M43" s="158"/>
      <c r="N43" s="158"/>
      <c r="O43" s="158"/>
      <c r="P43" s="159"/>
      <c r="Q43" s="158"/>
      <c r="R43" s="158"/>
      <c r="S43" s="159"/>
      <c r="T43" s="158"/>
      <c r="U43" s="158"/>
      <c r="V43" s="159"/>
      <c r="W43" s="158"/>
      <c r="X43" s="158"/>
      <c r="Y43" s="415"/>
      <c r="Z43" s="158"/>
      <c r="AA43" s="158"/>
      <c r="AB43" s="159"/>
      <c r="AC43" s="158"/>
      <c r="AD43" s="158"/>
      <c r="AE43" s="159"/>
      <c r="AF43" s="158"/>
      <c r="AG43" s="158"/>
      <c r="AH43" s="159"/>
      <c r="AI43" s="158"/>
      <c r="AJ43" s="158"/>
      <c r="AK43" s="415"/>
      <c r="AL43" s="298"/>
      <c r="AM43" s="298"/>
      <c r="AN43" s="159"/>
      <c r="AO43" s="158">
        <f t="shared" si="4"/>
        <v>-0.628</v>
      </c>
      <c r="AP43" s="158">
        <f t="shared" si="4"/>
        <v>-0.192</v>
      </c>
      <c r="AQ43" s="159">
        <f t="shared" si="6"/>
        <v>-69.400000000000006</v>
      </c>
      <c r="AR43" s="158">
        <f t="shared" si="5"/>
        <v>-0.628</v>
      </c>
      <c r="AS43" s="158">
        <f t="shared" si="5"/>
        <v>-0.192</v>
      </c>
      <c r="AT43" s="159">
        <f t="shared" si="7"/>
        <v>-69.400000000000006</v>
      </c>
    </row>
    <row r="44" spans="1:46" s="263" customFormat="1" ht="18.75" customHeight="1">
      <c r="A44" s="420" t="s">
        <v>41</v>
      </c>
      <c r="B44" s="134">
        <v>77.972999999999999</v>
      </c>
      <c r="C44" s="134">
        <v>80.721999999999994</v>
      </c>
      <c r="D44" s="134">
        <f>IF(B44=0, "    ---- ", IF(ABS(ROUND(100/B44*C44-100,1))&lt;999,ROUND(100/B44*C44-100,1),IF(ROUND(100/B44*C44-100,1)&gt;999,999,-999)))</f>
        <v>3.5</v>
      </c>
      <c r="E44" s="134">
        <v>7.6099999999999994</v>
      </c>
      <c r="F44" s="134">
        <v>0</v>
      </c>
      <c r="G44" s="470">
        <f t="shared" si="0"/>
        <v>-100</v>
      </c>
      <c r="H44" s="134">
        <v>43.980000000000004</v>
      </c>
      <c r="I44" s="134">
        <v>65.987000000000009</v>
      </c>
      <c r="J44" s="154">
        <f>IF(H44=0, "    ---- ", IF(ABS(ROUND(100/H44*I44-100,1))&lt;999,ROUND(100/H44*I44-100,1),IF(ROUND(100/H44*I44-100,1)&gt;999,999,-999)))</f>
        <v>50</v>
      </c>
      <c r="K44" s="134"/>
      <c r="L44" s="134"/>
      <c r="M44" s="134"/>
      <c r="N44" s="134">
        <v>14</v>
      </c>
      <c r="O44" s="134">
        <v>20</v>
      </c>
      <c r="P44" s="154">
        <f>IF(N44=0, "    ---- ", IF(ABS(ROUND(100/N44*O44-100,1))&lt;999,ROUND(100/N44*O44-100,1),IF(ROUND(100/N44*O44-100,1)&gt;999,999,-999)))</f>
        <v>42.9</v>
      </c>
      <c r="Q44" s="134"/>
      <c r="R44" s="134"/>
      <c r="S44" s="154"/>
      <c r="T44" s="134"/>
      <c r="U44" s="134"/>
      <c r="V44" s="154"/>
      <c r="W44" s="134">
        <v>131</v>
      </c>
      <c r="X44" s="134">
        <v>172</v>
      </c>
      <c r="Y44" s="470">
        <f t="shared" si="1"/>
        <v>31.3</v>
      </c>
      <c r="Z44" s="134"/>
      <c r="AA44" s="134"/>
      <c r="AB44" s="154"/>
      <c r="AC44" s="134"/>
      <c r="AD44" s="134"/>
      <c r="AE44" s="154"/>
      <c r="AF44" s="134"/>
      <c r="AG44" s="134"/>
      <c r="AH44" s="154"/>
      <c r="AI44" s="134">
        <v>276.512</v>
      </c>
      <c r="AJ44" s="134">
        <v>302.82100000000003</v>
      </c>
      <c r="AK44" s="470">
        <f>IF(AI44=0, "    ---- ", IF(ABS(ROUND(100/AI44*AJ44-100,1))&lt;999,ROUND(100/AI44*AJ44-100,1),IF(ROUND(100/AI44*AJ44-100,1)&gt;999,999,-999)))</f>
        <v>9.5</v>
      </c>
      <c r="AL44" s="453">
        <v>156.29999999999998</v>
      </c>
      <c r="AM44" s="453">
        <v>180.22</v>
      </c>
      <c r="AN44" s="154">
        <f>IF(AL44=0, "    ---- ", IF(ABS(ROUND(100/AL44*AM44-100,1))&lt;999,ROUND(100/AL44*AM44-100,1),IF(ROUND(100/AL44*AM44-100,1)&gt;999,999,-999)))</f>
        <v>15.3</v>
      </c>
      <c r="AO44" s="134">
        <f t="shared" si="4"/>
        <v>693.375</v>
      </c>
      <c r="AP44" s="134">
        <f t="shared" si="4"/>
        <v>801.75</v>
      </c>
      <c r="AQ44" s="154">
        <f t="shared" si="6"/>
        <v>15.6</v>
      </c>
      <c r="AR44" s="134">
        <f t="shared" si="5"/>
        <v>707.375</v>
      </c>
      <c r="AS44" s="134">
        <f t="shared" si="5"/>
        <v>821.75</v>
      </c>
      <c r="AT44" s="154">
        <f t="shared" si="7"/>
        <v>16.2</v>
      </c>
    </row>
    <row r="45" spans="1:46" s="110" customFormat="1" ht="18.75" customHeight="1">
      <c r="A45" s="421" t="s">
        <v>311</v>
      </c>
      <c r="B45" s="158"/>
      <c r="C45" s="158"/>
      <c r="D45" s="158"/>
      <c r="E45" s="158"/>
      <c r="F45" s="158"/>
      <c r="G45" s="415"/>
      <c r="H45" s="158"/>
      <c r="I45" s="158"/>
      <c r="J45" s="159"/>
      <c r="K45" s="158"/>
      <c r="L45" s="158"/>
      <c r="M45" s="158"/>
      <c r="N45" s="158"/>
      <c r="O45" s="158"/>
      <c r="P45" s="159"/>
      <c r="Q45" s="158"/>
      <c r="R45" s="158"/>
      <c r="S45" s="159"/>
      <c r="T45" s="158"/>
      <c r="U45" s="158"/>
      <c r="V45" s="159"/>
      <c r="W45" s="158"/>
      <c r="X45" s="158"/>
      <c r="Y45" s="415"/>
      <c r="Z45" s="158"/>
      <c r="AA45" s="158"/>
      <c r="AB45" s="159"/>
      <c r="AC45" s="158"/>
      <c r="AD45" s="158"/>
      <c r="AE45" s="159"/>
      <c r="AF45" s="158"/>
      <c r="AG45" s="158"/>
      <c r="AH45" s="159"/>
      <c r="AI45" s="158"/>
      <c r="AJ45" s="158"/>
      <c r="AK45" s="415"/>
      <c r="AL45" s="298"/>
      <c r="AM45" s="298"/>
      <c r="AN45" s="159"/>
      <c r="AO45" s="158">
        <f t="shared" si="4"/>
        <v>0</v>
      </c>
      <c r="AP45" s="158">
        <f t="shared" si="4"/>
        <v>0</v>
      </c>
      <c r="AQ45" s="159" t="str">
        <f t="shared" si="6"/>
        <v xml:space="preserve">    ---- </v>
      </c>
      <c r="AR45" s="158">
        <f t="shared" si="5"/>
        <v>0</v>
      </c>
      <c r="AS45" s="158">
        <f t="shared" si="5"/>
        <v>0</v>
      </c>
      <c r="AT45" s="159" t="str">
        <f t="shared" si="7"/>
        <v xml:space="preserve">    ---- </v>
      </c>
    </row>
    <row r="46" spans="1:46" s="110" customFormat="1" ht="18.75" customHeight="1">
      <c r="A46" s="421" t="s">
        <v>312</v>
      </c>
      <c r="B46" s="158">
        <v>77.972999999999999</v>
      </c>
      <c r="C46" s="158">
        <v>80.721999999999994</v>
      </c>
      <c r="D46" s="158">
        <f>IF(B46=0, "    ---- ", IF(ABS(ROUND(100/B46*C46-100,1))&lt;999,ROUND(100/B46*C46-100,1),IF(ROUND(100/B46*C46-100,1)&gt;999,999,-999)))</f>
        <v>3.5</v>
      </c>
      <c r="E46" s="158">
        <v>7.61</v>
      </c>
      <c r="F46" s="158">
        <v>0</v>
      </c>
      <c r="G46" s="415">
        <f t="shared" si="0"/>
        <v>-100</v>
      </c>
      <c r="H46" s="158">
        <v>43.980000000000004</v>
      </c>
      <c r="I46" s="158">
        <v>65.986999999999995</v>
      </c>
      <c r="J46" s="159">
        <f>IF(H46=0, "    ---- ", IF(ABS(ROUND(100/H46*I46-100,1))&lt;999,ROUND(100/H46*I46-100,1),IF(ROUND(100/H46*I46-100,1)&gt;999,999,-999)))</f>
        <v>50</v>
      </c>
      <c r="K46" s="158"/>
      <c r="L46" s="158"/>
      <c r="M46" s="158"/>
      <c r="N46" s="158">
        <v>14</v>
      </c>
      <c r="O46" s="158">
        <v>20</v>
      </c>
      <c r="P46" s="159">
        <f>IF(N46=0, "    ---- ", IF(ABS(ROUND(100/N46*O46-100,1))&lt;999,ROUND(100/N46*O46-100,1),IF(ROUND(100/N46*O46-100,1)&gt;999,999,-999)))</f>
        <v>42.9</v>
      </c>
      <c r="Q46" s="158"/>
      <c r="R46" s="158"/>
      <c r="S46" s="159"/>
      <c r="T46" s="158"/>
      <c r="U46" s="158"/>
      <c r="V46" s="159"/>
      <c r="W46" s="158">
        <v>131</v>
      </c>
      <c r="X46" s="158">
        <v>172</v>
      </c>
      <c r="Y46" s="415">
        <f t="shared" si="1"/>
        <v>31.3</v>
      </c>
      <c r="Z46" s="158"/>
      <c r="AA46" s="158"/>
      <c r="AB46" s="159"/>
      <c r="AC46" s="158"/>
      <c r="AD46" s="158"/>
      <c r="AE46" s="159"/>
      <c r="AF46" s="158"/>
      <c r="AG46" s="158"/>
      <c r="AH46" s="159"/>
      <c r="AI46" s="158">
        <v>276.512</v>
      </c>
      <c r="AJ46" s="158">
        <v>302.82100000000003</v>
      </c>
      <c r="AK46" s="415">
        <f>IF(AI46=0, "    ---- ", IF(ABS(ROUND(100/AI46*AJ46-100,1))&lt;999,ROUND(100/AI46*AJ46-100,1),IF(ROUND(100/AI46*AJ46-100,1)&gt;999,999,-999)))</f>
        <v>9.5</v>
      </c>
      <c r="AL46" s="298">
        <v>156.30000000000001</v>
      </c>
      <c r="AM46" s="298">
        <v>180.22</v>
      </c>
      <c r="AN46" s="159">
        <f>IF(AL46=0, "    ---- ", IF(ABS(ROUND(100/AL46*AM46-100,1))&lt;999,ROUND(100/AL46*AM46-100,1),IF(ROUND(100/AL46*AM46-100,1)&gt;999,999,-999)))</f>
        <v>15.3</v>
      </c>
      <c r="AO46" s="158">
        <f t="shared" si="4"/>
        <v>693.375</v>
      </c>
      <c r="AP46" s="158">
        <f t="shared" si="4"/>
        <v>801.75</v>
      </c>
      <c r="AQ46" s="159">
        <f t="shared" si="6"/>
        <v>15.6</v>
      </c>
      <c r="AR46" s="158">
        <f t="shared" si="5"/>
        <v>707.375</v>
      </c>
      <c r="AS46" s="158">
        <f t="shared" si="5"/>
        <v>821.75</v>
      </c>
      <c r="AT46" s="159">
        <f t="shared" si="7"/>
        <v>16.2</v>
      </c>
    </row>
    <row r="47" spans="1:46" s="263" customFormat="1" ht="18.75" customHeight="1">
      <c r="A47" s="420" t="s">
        <v>181</v>
      </c>
      <c r="B47" s="134"/>
      <c r="C47" s="134"/>
      <c r="D47" s="134"/>
      <c r="E47" s="134"/>
      <c r="F47" s="134"/>
      <c r="G47" s="470"/>
      <c r="H47" s="134"/>
      <c r="I47" s="134"/>
      <c r="J47" s="154"/>
      <c r="K47" s="134"/>
      <c r="L47" s="134"/>
      <c r="M47" s="134"/>
      <c r="N47" s="134"/>
      <c r="O47" s="134"/>
      <c r="P47" s="154"/>
      <c r="Q47" s="134"/>
      <c r="R47" s="134"/>
      <c r="S47" s="154"/>
      <c r="T47" s="134"/>
      <c r="U47" s="134"/>
      <c r="V47" s="154"/>
      <c r="W47" s="134"/>
      <c r="X47" s="134"/>
      <c r="Y47" s="470"/>
      <c r="Z47" s="134"/>
      <c r="AA47" s="134"/>
      <c r="AB47" s="154"/>
      <c r="AC47" s="134"/>
      <c r="AD47" s="134"/>
      <c r="AE47" s="154"/>
      <c r="AF47" s="134"/>
      <c r="AG47" s="134"/>
      <c r="AH47" s="154"/>
      <c r="AI47" s="134"/>
      <c r="AJ47" s="134"/>
      <c r="AK47" s="470"/>
      <c r="AL47" s="453"/>
      <c r="AM47" s="453"/>
      <c r="AN47" s="154"/>
      <c r="AO47" s="134"/>
      <c r="AP47" s="134"/>
      <c r="AQ47" s="154"/>
      <c r="AR47" s="134"/>
      <c r="AS47" s="134"/>
      <c r="AT47" s="154"/>
    </row>
    <row r="48" spans="1:46" s="110" customFormat="1" ht="18.75" customHeight="1">
      <c r="A48" s="421" t="s">
        <v>365</v>
      </c>
      <c r="B48" s="158"/>
      <c r="C48" s="158"/>
      <c r="D48" s="158"/>
      <c r="E48" s="158">
        <v>0</v>
      </c>
      <c r="F48" s="158">
        <v>0</v>
      </c>
      <c r="G48" s="415"/>
      <c r="H48" s="158"/>
      <c r="I48" s="158"/>
      <c r="J48" s="159"/>
      <c r="K48" s="158"/>
      <c r="L48" s="158"/>
      <c r="M48" s="158"/>
      <c r="N48" s="158"/>
      <c r="O48" s="158"/>
      <c r="P48" s="159"/>
      <c r="Q48" s="158"/>
      <c r="R48" s="158"/>
      <c r="S48" s="159"/>
      <c r="T48" s="158"/>
      <c r="U48" s="158"/>
      <c r="V48" s="159"/>
      <c r="W48" s="158"/>
      <c r="X48" s="158"/>
      <c r="Y48" s="415"/>
      <c r="Z48" s="158"/>
      <c r="AA48" s="158"/>
      <c r="AB48" s="159"/>
      <c r="AC48" s="158"/>
      <c r="AD48" s="158"/>
      <c r="AE48" s="159"/>
      <c r="AF48" s="158"/>
      <c r="AG48" s="158"/>
      <c r="AH48" s="159"/>
      <c r="AI48" s="158">
        <v>0.01</v>
      </c>
      <c r="AJ48" s="158">
        <v>1E-3</v>
      </c>
      <c r="AK48" s="415">
        <f>IF(AI48=0, "    ---- ", IF(ABS(ROUND(100/AI48*AJ48-100,1))&lt;999,ROUND(100/AI48*AJ48-100,1),IF(ROUND(100/AI48*AJ48-100,1)&gt;999,999,-999)))</f>
        <v>-90</v>
      </c>
      <c r="AL48" s="298"/>
      <c r="AM48" s="298">
        <v>0.28000000000000003</v>
      </c>
      <c r="AN48" s="159" t="str">
        <f>IF(AL48=0, "    ---- ", IF(ABS(ROUND(100/AL48*AM48-100,1))&lt;999,ROUND(100/AL48*AM48-100,1),IF(ROUND(100/AL48*AM48-100,1)&gt;999,999,-999)))</f>
        <v xml:space="preserve">    ---- </v>
      </c>
      <c r="AO48" s="158">
        <f t="shared" si="4"/>
        <v>0.01</v>
      </c>
      <c r="AP48" s="158">
        <f t="shared" si="4"/>
        <v>0.28100000000000003</v>
      </c>
      <c r="AQ48" s="159">
        <f t="shared" si="6"/>
        <v>999</v>
      </c>
      <c r="AR48" s="158">
        <f t="shared" si="5"/>
        <v>0.01</v>
      </c>
      <c r="AS48" s="158">
        <f t="shared" si="5"/>
        <v>0.28100000000000003</v>
      </c>
      <c r="AT48" s="159">
        <f t="shared" si="7"/>
        <v>999</v>
      </c>
    </row>
    <row r="49" spans="1:46" s="110" customFormat="1" ht="18.75" customHeight="1">
      <c r="A49" s="421" t="s">
        <v>308</v>
      </c>
      <c r="B49" s="158"/>
      <c r="C49" s="158"/>
      <c r="D49" s="158"/>
      <c r="E49" s="158"/>
      <c r="F49" s="158"/>
      <c r="G49" s="415"/>
      <c r="H49" s="158"/>
      <c r="I49" s="158"/>
      <c r="J49" s="159"/>
      <c r="K49" s="158"/>
      <c r="L49" s="158"/>
      <c r="M49" s="158"/>
      <c r="N49" s="158"/>
      <c r="O49" s="158"/>
      <c r="P49" s="159"/>
      <c r="Q49" s="158"/>
      <c r="R49" s="158"/>
      <c r="S49" s="159"/>
      <c r="T49" s="158"/>
      <c r="U49" s="158"/>
      <c r="V49" s="159"/>
      <c r="W49" s="158"/>
      <c r="X49" s="158"/>
      <c r="Y49" s="415"/>
      <c r="Z49" s="158"/>
      <c r="AA49" s="158"/>
      <c r="AB49" s="159"/>
      <c r="AC49" s="158"/>
      <c r="AD49" s="158"/>
      <c r="AE49" s="159"/>
      <c r="AF49" s="158"/>
      <c r="AG49" s="158"/>
      <c r="AH49" s="159"/>
      <c r="AI49" s="158"/>
      <c r="AJ49" s="158"/>
      <c r="AK49" s="415"/>
      <c r="AL49" s="298"/>
      <c r="AM49" s="298"/>
      <c r="AN49" s="159"/>
      <c r="AO49" s="158">
        <f t="shared" si="4"/>
        <v>0</v>
      </c>
      <c r="AP49" s="158">
        <f t="shared" si="4"/>
        <v>0</v>
      </c>
      <c r="AQ49" s="159" t="str">
        <f t="shared" si="6"/>
        <v xml:space="preserve">    ---- </v>
      </c>
      <c r="AR49" s="158">
        <f t="shared" si="5"/>
        <v>0</v>
      </c>
      <c r="AS49" s="158">
        <f t="shared" si="5"/>
        <v>0</v>
      </c>
      <c r="AT49" s="159" t="str">
        <f t="shared" si="7"/>
        <v xml:space="preserve">    ---- </v>
      </c>
    </row>
    <row r="50" spans="1:46" s="110" customFormat="1" ht="18.75" customHeight="1">
      <c r="A50" s="421" t="s">
        <v>182</v>
      </c>
      <c r="B50" s="158">
        <v>5.5350000000000001</v>
      </c>
      <c r="C50" s="158">
        <v>0.501</v>
      </c>
      <c r="D50" s="158">
        <f>IF(B50=0, "    ---- ", IF(ABS(ROUND(100/B50*C50-100,1))&lt;999,ROUND(100/B50*C50-100,1),IF(ROUND(100/B50*C50-100,1)&gt;999,999,-999)))</f>
        <v>-90.9</v>
      </c>
      <c r="E50" s="158">
        <v>9.9809999999999999</v>
      </c>
      <c r="F50" s="158">
        <v>0</v>
      </c>
      <c r="G50" s="415">
        <f t="shared" si="0"/>
        <v>-100</v>
      </c>
      <c r="H50" s="158"/>
      <c r="I50" s="158"/>
      <c r="J50" s="159"/>
      <c r="K50" s="158"/>
      <c r="L50" s="158"/>
      <c r="M50" s="158"/>
      <c r="N50" s="158"/>
      <c r="O50" s="158"/>
      <c r="P50" s="159"/>
      <c r="Q50" s="158"/>
      <c r="R50" s="158"/>
      <c r="S50" s="159"/>
      <c r="T50" s="158"/>
      <c r="U50" s="158"/>
      <c r="V50" s="159"/>
      <c r="W50" s="158">
        <v>10</v>
      </c>
      <c r="X50" s="158">
        <v>50</v>
      </c>
      <c r="Y50" s="415">
        <f t="shared" si="1"/>
        <v>400</v>
      </c>
      <c r="Z50" s="158"/>
      <c r="AA50" s="158"/>
      <c r="AB50" s="159"/>
      <c r="AC50" s="158">
        <v>1</v>
      </c>
      <c r="AD50" s="158">
        <v>3</v>
      </c>
      <c r="AE50" s="159">
        <f>IF(AC50=0, "    ---- ", IF(ABS(ROUND(100/AC50*AD50-100,1))&lt;999,ROUND(100/AC50*AD50-100,1),IF(ROUND(100/AC50*AD50-100,1)&gt;999,999,-999)))</f>
        <v>200</v>
      </c>
      <c r="AF50" s="158"/>
      <c r="AG50" s="158"/>
      <c r="AH50" s="159"/>
      <c r="AI50" s="158">
        <v>-4.6230000000000002</v>
      </c>
      <c r="AJ50" s="158">
        <v>-3.524</v>
      </c>
      <c r="AK50" s="415">
        <f>IF(AI50=0, "    ---- ", IF(ABS(ROUND(100/AI50*AJ50-100,1))&lt;999,ROUND(100/AI50*AJ50-100,1),IF(ROUND(100/AI50*AJ50-100,1)&gt;999,999,-999)))</f>
        <v>-23.8</v>
      </c>
      <c r="AL50" s="298">
        <v>13.1</v>
      </c>
      <c r="AM50" s="298">
        <v>4.68</v>
      </c>
      <c r="AN50" s="159">
        <f>IF(AL50=0, "    ---- ", IF(ABS(ROUND(100/AL50*AM50-100,1))&lt;999,ROUND(100/AL50*AM50-100,1),IF(ROUND(100/AL50*AM50-100,1)&gt;999,999,-999)))</f>
        <v>-64.3</v>
      </c>
      <c r="AO50" s="158">
        <f t="shared" si="4"/>
        <v>33.992999999999995</v>
      </c>
      <c r="AP50" s="158">
        <f t="shared" si="4"/>
        <v>51.656999999999996</v>
      </c>
      <c r="AQ50" s="159">
        <f t="shared" si="6"/>
        <v>52</v>
      </c>
      <c r="AR50" s="158">
        <f t="shared" si="5"/>
        <v>34.992999999999995</v>
      </c>
      <c r="AS50" s="158">
        <f t="shared" si="5"/>
        <v>54.656999999999996</v>
      </c>
      <c r="AT50" s="159">
        <f t="shared" si="7"/>
        <v>56.2</v>
      </c>
    </row>
    <row r="51" spans="1:46" s="110" customFormat="1" ht="18.75" customHeight="1">
      <c r="A51" s="421" t="s">
        <v>176</v>
      </c>
      <c r="B51" s="158"/>
      <c r="C51" s="158"/>
      <c r="D51" s="158"/>
      <c r="E51" s="158"/>
      <c r="F51" s="158"/>
      <c r="G51" s="415"/>
      <c r="H51" s="158"/>
      <c r="I51" s="158"/>
      <c r="J51" s="159"/>
      <c r="K51" s="158"/>
      <c r="L51" s="158"/>
      <c r="M51" s="158"/>
      <c r="N51" s="158"/>
      <c r="O51" s="158"/>
      <c r="P51" s="159"/>
      <c r="Q51" s="158"/>
      <c r="R51" s="158"/>
      <c r="S51" s="159"/>
      <c r="T51" s="158"/>
      <c r="U51" s="158"/>
      <c r="V51" s="159"/>
      <c r="W51" s="158"/>
      <c r="X51" s="158"/>
      <c r="Y51" s="415"/>
      <c r="Z51" s="158"/>
      <c r="AA51" s="158"/>
      <c r="AB51" s="159"/>
      <c r="AC51" s="158"/>
      <c r="AD51" s="158"/>
      <c r="AE51" s="159"/>
      <c r="AF51" s="158"/>
      <c r="AG51" s="158"/>
      <c r="AH51" s="159"/>
      <c r="AI51" s="158"/>
      <c r="AJ51" s="158"/>
      <c r="AK51" s="415"/>
      <c r="AL51" s="298"/>
      <c r="AM51" s="298"/>
      <c r="AN51" s="159"/>
      <c r="AO51" s="158">
        <f t="shared" si="4"/>
        <v>0</v>
      </c>
      <c r="AP51" s="158">
        <f t="shared" si="4"/>
        <v>0</v>
      </c>
      <c r="AQ51" s="159" t="str">
        <f t="shared" si="6"/>
        <v xml:space="preserve">    ---- </v>
      </c>
      <c r="AR51" s="158">
        <f t="shared" si="5"/>
        <v>0</v>
      </c>
      <c r="AS51" s="158">
        <f t="shared" si="5"/>
        <v>0</v>
      </c>
      <c r="AT51" s="159" t="str">
        <f t="shared" si="7"/>
        <v xml:space="preserve">    ---- </v>
      </c>
    </row>
    <row r="52" spans="1:46" s="110" customFormat="1" ht="18.75" customHeight="1">
      <c r="A52" s="421" t="s">
        <v>179</v>
      </c>
      <c r="B52" s="158"/>
      <c r="C52" s="158"/>
      <c r="D52" s="158"/>
      <c r="E52" s="158"/>
      <c r="F52" s="158"/>
      <c r="G52" s="415"/>
      <c r="H52" s="158"/>
      <c r="I52" s="158"/>
      <c r="J52" s="159"/>
      <c r="K52" s="158"/>
      <c r="L52" s="158"/>
      <c r="M52" s="158"/>
      <c r="N52" s="158"/>
      <c r="O52" s="158"/>
      <c r="P52" s="159"/>
      <c r="Q52" s="158"/>
      <c r="R52" s="158"/>
      <c r="S52" s="159"/>
      <c r="T52" s="158"/>
      <c r="U52" s="158"/>
      <c r="V52" s="159"/>
      <c r="W52" s="158"/>
      <c r="X52" s="158"/>
      <c r="Y52" s="415"/>
      <c r="Z52" s="158"/>
      <c r="AA52" s="158"/>
      <c r="AB52" s="159"/>
      <c r="AC52" s="158"/>
      <c r="AD52" s="158"/>
      <c r="AE52" s="159"/>
      <c r="AF52" s="158"/>
      <c r="AG52" s="158"/>
      <c r="AH52" s="159"/>
      <c r="AI52" s="158"/>
      <c r="AJ52" s="158"/>
      <c r="AK52" s="415"/>
      <c r="AL52" s="298"/>
      <c r="AM52" s="298"/>
      <c r="AN52" s="159"/>
      <c r="AO52" s="158">
        <f t="shared" si="4"/>
        <v>0</v>
      </c>
      <c r="AP52" s="158">
        <f t="shared" si="4"/>
        <v>0</v>
      </c>
      <c r="AQ52" s="159" t="str">
        <f t="shared" si="6"/>
        <v xml:space="preserve">    ---- </v>
      </c>
      <c r="AR52" s="158">
        <f t="shared" si="5"/>
        <v>0</v>
      </c>
      <c r="AS52" s="158">
        <f t="shared" si="5"/>
        <v>0</v>
      </c>
      <c r="AT52" s="159" t="str">
        <f t="shared" si="7"/>
        <v xml:space="preserve">    ---- </v>
      </c>
    </row>
    <row r="53" spans="1:46" s="110" customFormat="1" ht="18.75" customHeight="1">
      <c r="A53" s="421" t="s">
        <v>309</v>
      </c>
      <c r="B53" s="158">
        <v>-0.14000000000000001</v>
      </c>
      <c r="C53" s="158">
        <v>0.218</v>
      </c>
      <c r="D53" s="158">
        <f>IF(B53=0, "    ---- ", IF(ABS(ROUND(100/B53*C53-100,1))&lt;999,ROUND(100/B53*C53-100,1),IF(ROUND(100/B53*C53-100,1)&gt;999,999,-999)))</f>
        <v>-255.7</v>
      </c>
      <c r="E53" s="158">
        <v>0.26800000000000002</v>
      </c>
      <c r="F53" s="158">
        <v>0</v>
      </c>
      <c r="G53" s="415">
        <f t="shared" si="0"/>
        <v>-100</v>
      </c>
      <c r="H53" s="158"/>
      <c r="I53" s="158"/>
      <c r="J53" s="159"/>
      <c r="K53" s="158"/>
      <c r="L53" s="158"/>
      <c r="M53" s="158"/>
      <c r="N53" s="158"/>
      <c r="O53" s="158"/>
      <c r="P53" s="159"/>
      <c r="Q53" s="158"/>
      <c r="R53" s="158"/>
      <c r="S53" s="159"/>
      <c r="T53" s="158"/>
      <c r="U53" s="158"/>
      <c r="V53" s="159"/>
      <c r="W53" s="158">
        <v>0</v>
      </c>
      <c r="X53" s="158">
        <v>-2</v>
      </c>
      <c r="Y53" s="415" t="str">
        <f t="shared" si="1"/>
        <v xml:space="preserve">    ---- </v>
      </c>
      <c r="Z53" s="158"/>
      <c r="AA53" s="158"/>
      <c r="AB53" s="159"/>
      <c r="AC53" s="158"/>
      <c r="AD53" s="158"/>
      <c r="AE53" s="159"/>
      <c r="AF53" s="158"/>
      <c r="AG53" s="158"/>
      <c r="AH53" s="159"/>
      <c r="AI53" s="158">
        <v>-4.0000000000000001E-3</v>
      </c>
      <c r="AJ53" s="158">
        <v>-4.2999999999999997E-2</v>
      </c>
      <c r="AK53" s="415">
        <f>IF(AI53=0, "    ---- ", IF(ABS(ROUND(100/AI53*AJ53-100,1))&lt;999,ROUND(100/AI53*AJ53-100,1),IF(ROUND(100/AI53*AJ53-100,1)&gt;999,999,-999)))</f>
        <v>975</v>
      </c>
      <c r="AL53" s="298"/>
      <c r="AM53" s="298">
        <v>1.72</v>
      </c>
      <c r="AN53" s="159" t="str">
        <f>IF(AL53=0, "    ---- ", IF(ABS(ROUND(100/AL53*AM53-100,1))&lt;999,ROUND(100/AL53*AM53-100,1),IF(ROUND(100/AL53*AM53-100,1)&gt;999,999,-999)))</f>
        <v xml:space="preserve">    ---- </v>
      </c>
      <c r="AO53" s="158">
        <f t="shared" si="4"/>
        <v>0.124</v>
      </c>
      <c r="AP53" s="158">
        <f t="shared" si="4"/>
        <v>-0.10499999999999998</v>
      </c>
      <c r="AQ53" s="159">
        <f t="shared" si="6"/>
        <v>-184.7</v>
      </c>
      <c r="AR53" s="158">
        <f t="shared" si="5"/>
        <v>0.124</v>
      </c>
      <c r="AS53" s="158">
        <f t="shared" si="5"/>
        <v>-0.10499999999999998</v>
      </c>
      <c r="AT53" s="159">
        <f t="shared" si="7"/>
        <v>-184.7</v>
      </c>
    </row>
    <row r="54" spans="1:46" s="110" customFormat="1" ht="18.75" customHeight="1">
      <c r="A54" s="421" t="s">
        <v>178</v>
      </c>
      <c r="B54" s="158"/>
      <c r="C54" s="158"/>
      <c r="D54" s="158"/>
      <c r="E54" s="158"/>
      <c r="F54" s="158"/>
      <c r="G54" s="415"/>
      <c r="H54" s="158"/>
      <c r="I54" s="158"/>
      <c r="J54" s="159"/>
      <c r="K54" s="158"/>
      <c r="L54" s="158"/>
      <c r="M54" s="158"/>
      <c r="N54" s="158"/>
      <c r="O54" s="158"/>
      <c r="P54" s="159"/>
      <c r="Q54" s="158"/>
      <c r="R54" s="158"/>
      <c r="S54" s="159"/>
      <c r="T54" s="158"/>
      <c r="U54" s="158"/>
      <c r="V54" s="159"/>
      <c r="W54" s="158"/>
      <c r="X54" s="158"/>
      <c r="Y54" s="415"/>
      <c r="Z54" s="158"/>
      <c r="AA54" s="158"/>
      <c r="AB54" s="159"/>
      <c r="AC54" s="158"/>
      <c r="AD54" s="158"/>
      <c r="AE54" s="159"/>
      <c r="AF54" s="158"/>
      <c r="AG54" s="158"/>
      <c r="AH54" s="159"/>
      <c r="AI54" s="158"/>
      <c r="AJ54" s="158"/>
      <c r="AK54" s="415"/>
      <c r="AL54" s="298"/>
      <c r="AM54" s="298"/>
      <c r="AN54" s="159"/>
      <c r="AO54" s="158">
        <f t="shared" si="4"/>
        <v>0</v>
      </c>
      <c r="AP54" s="158">
        <f t="shared" si="4"/>
        <v>0</v>
      </c>
      <c r="AQ54" s="159" t="str">
        <f t="shared" si="6"/>
        <v xml:space="preserve">    ---- </v>
      </c>
      <c r="AR54" s="158">
        <f t="shared" si="5"/>
        <v>0</v>
      </c>
      <c r="AS54" s="158">
        <f t="shared" si="5"/>
        <v>0</v>
      </c>
      <c r="AT54" s="159" t="str">
        <f t="shared" si="7"/>
        <v xml:space="preserve">    ---- </v>
      </c>
    </row>
    <row r="55" spans="1:46" s="110" customFormat="1" ht="18.75" customHeight="1">
      <c r="A55" s="421" t="s">
        <v>310</v>
      </c>
      <c r="B55" s="158"/>
      <c r="C55" s="158"/>
      <c r="D55" s="158"/>
      <c r="E55" s="158"/>
      <c r="F55" s="158"/>
      <c r="G55" s="415"/>
      <c r="H55" s="158"/>
      <c r="I55" s="158"/>
      <c r="J55" s="159"/>
      <c r="K55" s="158"/>
      <c r="L55" s="158"/>
      <c r="M55" s="158"/>
      <c r="N55" s="158"/>
      <c r="O55" s="158"/>
      <c r="P55" s="159"/>
      <c r="Q55" s="158"/>
      <c r="R55" s="158"/>
      <c r="S55" s="159"/>
      <c r="T55" s="158"/>
      <c r="U55" s="158"/>
      <c r="V55" s="159"/>
      <c r="W55" s="158"/>
      <c r="X55" s="158"/>
      <c r="Y55" s="415"/>
      <c r="Z55" s="158"/>
      <c r="AA55" s="158"/>
      <c r="AB55" s="159"/>
      <c r="AC55" s="158"/>
      <c r="AD55" s="158"/>
      <c r="AE55" s="159"/>
      <c r="AF55" s="158"/>
      <c r="AG55" s="158"/>
      <c r="AH55" s="159"/>
      <c r="AI55" s="158"/>
      <c r="AJ55" s="158"/>
      <c r="AK55" s="415"/>
      <c r="AL55" s="298"/>
      <c r="AM55" s="298"/>
      <c r="AN55" s="159"/>
      <c r="AO55" s="158">
        <f t="shared" si="4"/>
        <v>0</v>
      </c>
      <c r="AP55" s="158">
        <f t="shared" si="4"/>
        <v>0</v>
      </c>
      <c r="AQ55" s="159" t="str">
        <f t="shared" si="6"/>
        <v xml:space="preserve">    ---- </v>
      </c>
      <c r="AR55" s="158">
        <f t="shared" si="5"/>
        <v>0</v>
      </c>
      <c r="AS55" s="158">
        <f t="shared" si="5"/>
        <v>0</v>
      </c>
      <c r="AT55" s="159" t="str">
        <f t="shared" si="7"/>
        <v xml:space="preserve">    ---- </v>
      </c>
    </row>
    <row r="56" spans="1:46" s="263" customFormat="1" ht="18.75" customHeight="1">
      <c r="A56" s="420" t="s">
        <v>41</v>
      </c>
      <c r="B56" s="134">
        <v>5.3950000000000005</v>
      </c>
      <c r="C56" s="134">
        <v>0.71899999999999997</v>
      </c>
      <c r="D56" s="134">
        <f>IF(B56=0, "    ---- ", IF(ABS(ROUND(100/B56*C56-100,1))&lt;999,ROUND(100/B56*C56-100,1),IF(ROUND(100/B56*C56-100,1)&gt;999,999,-999)))</f>
        <v>-86.7</v>
      </c>
      <c r="E56" s="134">
        <v>10.249000000000001</v>
      </c>
      <c r="F56" s="134">
        <v>0</v>
      </c>
      <c r="G56" s="470">
        <f t="shared" si="0"/>
        <v>-100</v>
      </c>
      <c r="H56" s="134"/>
      <c r="I56" s="134"/>
      <c r="J56" s="154"/>
      <c r="K56" s="134"/>
      <c r="L56" s="134"/>
      <c r="M56" s="134"/>
      <c r="N56" s="134"/>
      <c r="O56" s="134"/>
      <c r="P56" s="154"/>
      <c r="Q56" s="134"/>
      <c r="R56" s="134"/>
      <c r="S56" s="154"/>
      <c r="T56" s="134"/>
      <c r="U56" s="134"/>
      <c r="V56" s="154"/>
      <c r="W56" s="134">
        <v>10</v>
      </c>
      <c r="X56" s="134">
        <v>48</v>
      </c>
      <c r="Y56" s="470">
        <f t="shared" si="1"/>
        <v>380</v>
      </c>
      <c r="Z56" s="134"/>
      <c r="AA56" s="134"/>
      <c r="AB56" s="154"/>
      <c r="AC56" s="134">
        <v>1</v>
      </c>
      <c r="AD56" s="134">
        <v>3</v>
      </c>
      <c r="AE56" s="154">
        <f>IF(AC56=0, "    ---- ", IF(ABS(ROUND(100/AC56*AD56-100,1))&lt;999,ROUND(100/AC56*AD56-100,1),IF(ROUND(100/AC56*AD56-100,1)&gt;999,999,-999)))</f>
        <v>200</v>
      </c>
      <c r="AF56" s="134"/>
      <c r="AG56" s="134"/>
      <c r="AH56" s="154"/>
      <c r="AI56" s="134">
        <v>-4.617</v>
      </c>
      <c r="AJ56" s="134">
        <v>-3.5660000000000003</v>
      </c>
      <c r="AK56" s="470">
        <f>IF(AI56=0, "    ---- ", IF(ABS(ROUND(100/AI56*AJ56-100,1))&lt;999,ROUND(100/AI56*AJ56-100,1),IF(ROUND(100/AI56*AJ56-100,1)&gt;999,999,-999)))</f>
        <v>-22.8</v>
      </c>
      <c r="AL56" s="453">
        <v>13.1</v>
      </c>
      <c r="AM56" s="453">
        <v>6.68</v>
      </c>
      <c r="AN56" s="154">
        <f>IF(AL56=0, "    ---- ", IF(ABS(ROUND(100/AL56*AM56-100,1))&lt;999,ROUND(100/AL56*AM56-100,1),IF(ROUND(100/AL56*AM56-100,1)&gt;999,999,-999)))</f>
        <v>-49</v>
      </c>
      <c r="AO56" s="134">
        <f t="shared" si="4"/>
        <v>34.127000000000002</v>
      </c>
      <c r="AP56" s="134">
        <f t="shared" si="4"/>
        <v>51.832999999999998</v>
      </c>
      <c r="AQ56" s="154">
        <f t="shared" si="6"/>
        <v>51.9</v>
      </c>
      <c r="AR56" s="134">
        <f t="shared" si="5"/>
        <v>35.127000000000002</v>
      </c>
      <c r="AS56" s="134">
        <f t="shared" si="5"/>
        <v>54.832999999999998</v>
      </c>
      <c r="AT56" s="154">
        <f t="shared" si="7"/>
        <v>56.1</v>
      </c>
    </row>
    <row r="57" spans="1:46" s="110" customFormat="1" ht="18.75" customHeight="1">
      <c r="A57" s="421" t="s">
        <v>311</v>
      </c>
      <c r="B57" s="158"/>
      <c r="C57" s="158"/>
      <c r="D57" s="158"/>
      <c r="E57" s="158"/>
      <c r="F57" s="158"/>
      <c r="G57" s="415"/>
      <c r="H57" s="158"/>
      <c r="I57" s="158"/>
      <c r="J57" s="159"/>
      <c r="K57" s="158"/>
      <c r="L57" s="158"/>
      <c r="M57" s="158"/>
      <c r="N57" s="158"/>
      <c r="O57" s="158"/>
      <c r="P57" s="159"/>
      <c r="Q57" s="158"/>
      <c r="R57" s="158"/>
      <c r="S57" s="159"/>
      <c r="T57" s="158"/>
      <c r="U57" s="158"/>
      <c r="V57" s="159"/>
      <c r="W57" s="158"/>
      <c r="X57" s="158"/>
      <c r="Y57" s="415"/>
      <c r="Z57" s="158"/>
      <c r="AA57" s="158"/>
      <c r="AB57" s="159"/>
      <c r="AC57" s="158"/>
      <c r="AD57" s="158"/>
      <c r="AE57" s="159"/>
      <c r="AF57" s="158"/>
      <c r="AG57" s="158"/>
      <c r="AH57" s="159"/>
      <c r="AI57" s="158"/>
      <c r="AJ57" s="158"/>
      <c r="AK57" s="415"/>
      <c r="AL57" s="298"/>
      <c r="AM57" s="298"/>
      <c r="AN57" s="159"/>
      <c r="AO57" s="158">
        <f t="shared" si="4"/>
        <v>0</v>
      </c>
      <c r="AP57" s="158">
        <f t="shared" si="4"/>
        <v>0</v>
      </c>
      <c r="AQ57" s="159" t="str">
        <f t="shared" si="6"/>
        <v xml:space="preserve">    ---- </v>
      </c>
      <c r="AR57" s="158">
        <f t="shared" si="5"/>
        <v>0</v>
      </c>
      <c r="AS57" s="158">
        <f t="shared" si="5"/>
        <v>0</v>
      </c>
      <c r="AT57" s="159" t="str">
        <f t="shared" si="7"/>
        <v xml:space="preserve">    ---- </v>
      </c>
    </row>
    <row r="58" spans="1:46" s="110" customFormat="1" ht="18.75" customHeight="1">
      <c r="A58" s="421" t="s">
        <v>312</v>
      </c>
      <c r="B58" s="158">
        <v>5.3949999999999996</v>
      </c>
      <c r="C58" s="158">
        <v>0.71899999999999997</v>
      </c>
      <c r="D58" s="158">
        <f>IF(B58=0, "    ---- ", IF(ABS(ROUND(100/B58*C58-100,1))&lt;999,ROUND(100/B58*C58-100,1),IF(ROUND(100/B58*C58-100,1)&gt;999,999,-999)))</f>
        <v>-86.7</v>
      </c>
      <c r="E58" s="158">
        <v>10.249000000000001</v>
      </c>
      <c r="F58" s="158">
        <v>0</v>
      </c>
      <c r="G58" s="415">
        <f t="shared" si="0"/>
        <v>-100</v>
      </c>
      <c r="H58" s="158"/>
      <c r="I58" s="158"/>
      <c r="J58" s="159"/>
      <c r="K58" s="158"/>
      <c r="L58" s="158"/>
      <c r="M58" s="158"/>
      <c r="N58" s="158"/>
      <c r="O58" s="158"/>
      <c r="P58" s="159"/>
      <c r="Q58" s="158"/>
      <c r="R58" s="158"/>
      <c r="S58" s="159"/>
      <c r="T58" s="158"/>
      <c r="U58" s="158"/>
      <c r="V58" s="159"/>
      <c r="W58" s="158">
        <v>10</v>
      </c>
      <c r="X58" s="158">
        <v>48</v>
      </c>
      <c r="Y58" s="415">
        <f t="shared" si="1"/>
        <v>380</v>
      </c>
      <c r="Z58" s="158"/>
      <c r="AA58" s="158"/>
      <c r="AB58" s="159"/>
      <c r="AC58" s="158">
        <v>1</v>
      </c>
      <c r="AD58" s="158">
        <v>3</v>
      </c>
      <c r="AE58" s="159">
        <f>IF(AC58=0, "    ---- ", IF(ABS(ROUND(100/AC58*AD58-100,1))&lt;999,ROUND(100/AC58*AD58-100,1),IF(ROUND(100/AC58*AD58-100,1)&gt;999,999,-999)))</f>
        <v>200</v>
      </c>
      <c r="AF58" s="158"/>
      <c r="AG58" s="158"/>
      <c r="AH58" s="159"/>
      <c r="AI58" s="158">
        <v>-4.617</v>
      </c>
      <c r="AJ58" s="158">
        <v>-3.5659999999999998</v>
      </c>
      <c r="AK58" s="415">
        <f>IF(AI58=0, "    ---- ", IF(ABS(ROUND(100/AI58*AJ58-100,1))&lt;999,ROUND(100/AI58*AJ58-100,1),IF(ROUND(100/AI58*AJ58-100,1)&gt;999,999,-999)))</f>
        <v>-22.8</v>
      </c>
      <c r="AL58" s="298">
        <v>13.1</v>
      </c>
      <c r="AM58" s="298">
        <v>6.68</v>
      </c>
      <c r="AN58" s="159">
        <f>IF(AL58=0, "    ---- ", IF(ABS(ROUND(100/AL58*AM58-100,1))&lt;999,ROUND(100/AL58*AM58-100,1),IF(ROUND(100/AL58*AM58-100,1)&gt;999,999,-999)))</f>
        <v>-49</v>
      </c>
      <c r="AO58" s="158">
        <f t="shared" si="4"/>
        <v>34.126999999999995</v>
      </c>
      <c r="AP58" s="158">
        <f t="shared" si="4"/>
        <v>51.832999999999998</v>
      </c>
      <c r="AQ58" s="159">
        <f t="shared" si="6"/>
        <v>51.9</v>
      </c>
      <c r="AR58" s="158">
        <f t="shared" si="5"/>
        <v>35.126999999999995</v>
      </c>
      <c r="AS58" s="158">
        <f t="shared" si="5"/>
        <v>54.832999999999998</v>
      </c>
      <c r="AT58" s="159">
        <f t="shared" si="7"/>
        <v>56.1</v>
      </c>
    </row>
    <row r="59" spans="1:46" s="110" customFormat="1" ht="18.75" customHeight="1">
      <c r="A59" s="299"/>
      <c r="B59" s="181"/>
      <c r="C59" s="181"/>
      <c r="D59" s="181"/>
      <c r="E59" s="181"/>
      <c r="F59" s="181"/>
      <c r="G59" s="471"/>
      <c r="H59" s="181"/>
      <c r="I59" s="181"/>
      <c r="J59" s="180"/>
      <c r="K59" s="181"/>
      <c r="L59" s="181"/>
      <c r="M59" s="181"/>
      <c r="N59" s="181"/>
      <c r="O59" s="181"/>
      <c r="P59" s="180"/>
      <c r="Q59" s="181"/>
      <c r="R59" s="181"/>
      <c r="S59" s="180"/>
      <c r="T59" s="181"/>
      <c r="U59" s="181"/>
      <c r="V59" s="180"/>
      <c r="W59" s="181"/>
      <c r="X59" s="181"/>
      <c r="Y59" s="471"/>
      <c r="Z59" s="181"/>
      <c r="AA59" s="181"/>
      <c r="AB59" s="180"/>
      <c r="AC59" s="181"/>
      <c r="AD59" s="181"/>
      <c r="AE59" s="180"/>
      <c r="AF59" s="181"/>
      <c r="AG59" s="181"/>
      <c r="AH59" s="180"/>
      <c r="AI59" s="181"/>
      <c r="AJ59" s="181"/>
      <c r="AK59" s="471"/>
      <c r="AL59" s="496"/>
      <c r="AM59" s="496"/>
      <c r="AN59" s="180"/>
      <c r="AO59" s="181"/>
      <c r="AP59" s="181"/>
      <c r="AQ59" s="180"/>
      <c r="AR59" s="181"/>
      <c r="AS59" s="181"/>
      <c r="AT59" s="180"/>
    </row>
    <row r="60" spans="1:46" s="110" customFormat="1" ht="18.75" customHeight="1">
      <c r="A60" s="425"/>
      <c r="B60" s="474"/>
      <c r="C60" s="474"/>
      <c r="D60" s="474"/>
      <c r="E60" s="474"/>
      <c r="F60" s="474"/>
      <c r="G60" s="475"/>
      <c r="H60" s="474"/>
      <c r="I60" s="474"/>
      <c r="J60" s="349"/>
      <c r="K60" s="474"/>
      <c r="L60" s="474"/>
      <c r="M60" s="474"/>
      <c r="N60" s="474"/>
      <c r="O60" s="474"/>
      <c r="P60" s="349"/>
      <c r="Q60" s="474"/>
      <c r="R60" s="474"/>
      <c r="S60" s="349"/>
      <c r="T60" s="474"/>
      <c r="U60" s="474"/>
      <c r="V60" s="349"/>
      <c r="W60" s="474"/>
      <c r="X60" s="474"/>
      <c r="Y60" s="475"/>
      <c r="Z60" s="474"/>
      <c r="AA60" s="474"/>
      <c r="AB60" s="349"/>
      <c r="AC60" s="474"/>
      <c r="AD60" s="474"/>
      <c r="AE60" s="349"/>
      <c r="AF60" s="474"/>
      <c r="AG60" s="474"/>
      <c r="AH60" s="349"/>
      <c r="AI60" s="474"/>
      <c r="AJ60" s="474"/>
      <c r="AK60" s="475"/>
      <c r="AL60" s="497"/>
      <c r="AM60" s="497"/>
      <c r="AN60" s="349"/>
      <c r="AO60" s="474"/>
      <c r="AP60" s="474"/>
      <c r="AQ60" s="349"/>
      <c r="AR60" s="474"/>
      <c r="AS60" s="474"/>
      <c r="AT60" s="349"/>
    </row>
    <row r="61" spans="1:46" s="263" customFormat="1" ht="18.75" customHeight="1">
      <c r="A61" s="420" t="s">
        <v>183</v>
      </c>
      <c r="B61" s="134"/>
      <c r="C61" s="134"/>
      <c r="D61" s="134"/>
      <c r="E61" s="134"/>
      <c r="F61" s="134"/>
      <c r="G61" s="470"/>
      <c r="H61" s="134"/>
      <c r="I61" s="134"/>
      <c r="J61" s="154"/>
      <c r="K61" s="134"/>
      <c r="L61" s="134"/>
      <c r="M61" s="134"/>
      <c r="N61" s="134"/>
      <c r="O61" s="134"/>
      <c r="P61" s="154"/>
      <c r="Q61" s="134"/>
      <c r="R61" s="134"/>
      <c r="S61" s="154"/>
      <c r="T61" s="134"/>
      <c r="U61" s="134"/>
      <c r="V61" s="154"/>
      <c r="W61" s="134"/>
      <c r="X61" s="134"/>
      <c r="Y61" s="470"/>
      <c r="Z61" s="134"/>
      <c r="AA61" s="134"/>
      <c r="AB61" s="154"/>
      <c r="AC61" s="134"/>
      <c r="AD61" s="134"/>
      <c r="AE61" s="154"/>
      <c r="AF61" s="134"/>
      <c r="AG61" s="134"/>
      <c r="AH61" s="154"/>
      <c r="AI61" s="134"/>
      <c r="AJ61" s="134"/>
      <c r="AK61" s="470"/>
      <c r="AL61" s="453"/>
      <c r="AM61" s="453"/>
      <c r="AN61" s="154"/>
      <c r="AO61" s="134"/>
      <c r="AP61" s="134"/>
      <c r="AQ61" s="154"/>
      <c r="AR61" s="134"/>
      <c r="AS61" s="134"/>
      <c r="AT61" s="154"/>
    </row>
    <row r="62" spans="1:46" s="110" customFormat="1" ht="18.75" customHeight="1">
      <c r="A62" s="421" t="s">
        <v>307</v>
      </c>
      <c r="B62" s="158"/>
      <c r="C62" s="158"/>
      <c r="D62" s="158"/>
      <c r="E62" s="158">
        <v>536.25</v>
      </c>
      <c r="F62" s="158">
        <v>500.4</v>
      </c>
      <c r="G62" s="415">
        <f>IF(E62=0, "    ---- ", IF(ABS(ROUND(100/E62*F62-100,1))&lt;999,ROUND(100/E62*F62-100,1),IF(ROUND(100/E62*F62-100,1)&gt;999,999,-999)))</f>
        <v>-6.7</v>
      </c>
      <c r="H62" s="158"/>
      <c r="I62" s="158"/>
      <c r="J62" s="159"/>
      <c r="K62" s="158"/>
      <c r="L62" s="158"/>
      <c r="M62" s="158"/>
      <c r="N62" s="158"/>
      <c r="O62" s="158"/>
      <c r="P62" s="159"/>
      <c r="Q62" s="158"/>
      <c r="R62" s="158"/>
      <c r="S62" s="159"/>
      <c r="T62" s="158"/>
      <c r="U62" s="158"/>
      <c r="V62" s="159"/>
      <c r="W62" s="158">
        <v>80</v>
      </c>
      <c r="X62" s="158">
        <v>11</v>
      </c>
      <c r="Y62" s="415">
        <f t="shared" ref="Y62:Y108" si="8">IF(W62=0, "    ---- ", IF(ABS(ROUND(100/W62*X62-100,1))&lt;999,ROUND(100/W62*X62-100,1),IF(ROUND(100/W62*X62-100,1)&gt;999,999,-999)))</f>
        <v>-86.3</v>
      </c>
      <c r="Z62" s="158"/>
      <c r="AA62" s="158"/>
      <c r="AB62" s="159"/>
      <c r="AC62" s="158"/>
      <c r="AD62" s="158"/>
      <c r="AE62" s="159"/>
      <c r="AF62" s="158"/>
      <c r="AG62" s="158"/>
      <c r="AH62" s="159"/>
      <c r="AI62" s="158">
        <v>69.334999999999994</v>
      </c>
      <c r="AJ62" s="158">
        <v>42.235999999999997</v>
      </c>
      <c r="AK62" s="415">
        <f t="shared" ref="AK62:AK108" si="9">IF(AI62=0, "    ---- ", IF(ABS(ROUND(100/AI62*AJ62-100,1))&lt;999,ROUND(100/AI62*AJ62-100,1),IF(ROUND(100/AI62*AJ62-100,1)&gt;999,999,-999)))</f>
        <v>-39.1</v>
      </c>
      <c r="AL62" s="298">
        <v>44.03</v>
      </c>
      <c r="AM62" s="298">
        <v>152.27000000000001</v>
      </c>
      <c r="AN62" s="159">
        <f>IF(AL62=0, "    ---- ", IF(ABS(ROUND(100/AL62*AM62-100,1))&lt;999,ROUND(100/AL62*AM62-100,1),IF(ROUND(100/AL62*AM62-100,1)&gt;999,999,-999)))</f>
        <v>245.8</v>
      </c>
      <c r="AO62" s="158">
        <f t="shared" si="4"/>
        <v>729.61500000000001</v>
      </c>
      <c r="AP62" s="158">
        <f t="shared" si="4"/>
        <v>705.90599999999995</v>
      </c>
      <c r="AQ62" s="159">
        <f t="shared" si="6"/>
        <v>-3.2</v>
      </c>
      <c r="AR62" s="158">
        <f t="shared" si="5"/>
        <v>729.61500000000001</v>
      </c>
      <c r="AS62" s="158">
        <f t="shared" si="5"/>
        <v>705.90599999999995</v>
      </c>
      <c r="AT62" s="159">
        <f t="shared" si="7"/>
        <v>-3.2</v>
      </c>
    </row>
    <row r="63" spans="1:46" s="110" customFormat="1" ht="18.75" customHeight="1">
      <c r="A63" s="421" t="s">
        <v>308</v>
      </c>
      <c r="B63" s="158"/>
      <c r="C63" s="158"/>
      <c r="D63" s="158"/>
      <c r="E63" s="158">
        <v>-360.15999999999997</v>
      </c>
      <c r="F63" s="158">
        <v>-10</v>
      </c>
      <c r="G63" s="415">
        <f>IF(E63=0, "    ---- ", IF(ABS(ROUND(100/E63*F63-100,1))&lt;999,ROUND(100/E63*F63-100,1),IF(ROUND(100/E63*F63-100,1)&gt;999,999,-999)))</f>
        <v>-97.2</v>
      </c>
      <c r="H63" s="158"/>
      <c r="I63" s="158"/>
      <c r="J63" s="159"/>
      <c r="K63" s="158"/>
      <c r="L63" s="158"/>
      <c r="M63" s="158"/>
      <c r="N63" s="158"/>
      <c r="O63" s="158"/>
      <c r="P63" s="159"/>
      <c r="Q63" s="158"/>
      <c r="R63" s="158"/>
      <c r="S63" s="159"/>
      <c r="T63" s="158"/>
      <c r="U63" s="158"/>
      <c r="V63" s="159"/>
      <c r="W63" s="158">
        <v>0</v>
      </c>
      <c r="X63" s="158">
        <v>-11</v>
      </c>
      <c r="Y63" s="415" t="str">
        <f t="shared" si="8"/>
        <v xml:space="preserve">    ---- </v>
      </c>
      <c r="Z63" s="158"/>
      <c r="AA63" s="158"/>
      <c r="AB63" s="159"/>
      <c r="AC63" s="158"/>
      <c r="AD63" s="158"/>
      <c r="AE63" s="159"/>
      <c r="AF63" s="158"/>
      <c r="AG63" s="158"/>
      <c r="AH63" s="159"/>
      <c r="AI63" s="158"/>
      <c r="AJ63" s="158"/>
      <c r="AK63" s="415"/>
      <c r="AL63" s="298">
        <v>-83.2</v>
      </c>
      <c r="AM63" s="298">
        <v>-117.2</v>
      </c>
      <c r="AN63" s="159">
        <f>IF(AL63=0, "    ---- ", IF(ABS(ROUND(100/AL63*AM63-100,1))&lt;999,ROUND(100/AL63*AM63-100,1),IF(ROUND(100/AL63*AM63-100,1)&gt;999,999,-999)))</f>
        <v>40.9</v>
      </c>
      <c r="AO63" s="158">
        <f t="shared" si="4"/>
        <v>-443.35999999999996</v>
      </c>
      <c r="AP63" s="158">
        <f t="shared" si="4"/>
        <v>-138.19999999999999</v>
      </c>
      <c r="AQ63" s="159">
        <f t="shared" si="6"/>
        <v>-68.8</v>
      </c>
      <c r="AR63" s="158">
        <f t="shared" si="5"/>
        <v>-443.35999999999996</v>
      </c>
      <c r="AS63" s="158">
        <f t="shared" si="5"/>
        <v>-138.19999999999999</v>
      </c>
      <c r="AT63" s="159">
        <f t="shared" si="7"/>
        <v>-68.8</v>
      </c>
    </row>
    <row r="64" spans="1:46" s="110" customFormat="1" ht="18.75" customHeight="1">
      <c r="A64" s="421" t="s">
        <v>182</v>
      </c>
      <c r="B64" s="158"/>
      <c r="C64" s="158"/>
      <c r="D64" s="158"/>
      <c r="E64" s="158">
        <v>114.64</v>
      </c>
      <c r="F64" s="158">
        <v>94.4</v>
      </c>
      <c r="G64" s="415">
        <f>IF(E64=0, "    ---- ", IF(ABS(ROUND(100/E64*F64-100,1))&lt;999,ROUND(100/E64*F64-100,1),IF(ROUND(100/E64*F64-100,1)&gt;999,999,-999)))</f>
        <v>-17.7</v>
      </c>
      <c r="H64" s="158"/>
      <c r="I64" s="158"/>
      <c r="J64" s="159"/>
      <c r="K64" s="158"/>
      <c r="L64" s="158"/>
      <c r="M64" s="158"/>
      <c r="N64" s="158"/>
      <c r="O64" s="158"/>
      <c r="P64" s="159"/>
      <c r="Q64" s="158"/>
      <c r="R64" s="158"/>
      <c r="S64" s="159"/>
      <c r="T64" s="158"/>
      <c r="U64" s="158"/>
      <c r="V64" s="159"/>
      <c r="W64" s="158">
        <v>-1</v>
      </c>
      <c r="X64" s="158">
        <v>-1</v>
      </c>
      <c r="Y64" s="415">
        <f t="shared" si="8"/>
        <v>0</v>
      </c>
      <c r="Z64" s="158"/>
      <c r="AA64" s="158"/>
      <c r="AB64" s="159"/>
      <c r="AC64" s="158"/>
      <c r="AD64" s="158"/>
      <c r="AE64" s="159"/>
      <c r="AF64" s="158"/>
      <c r="AG64" s="158"/>
      <c r="AH64" s="159"/>
      <c r="AI64" s="158">
        <v>-9.391</v>
      </c>
      <c r="AJ64" s="158">
        <v>-9.2590000000000003</v>
      </c>
      <c r="AK64" s="415">
        <f t="shared" si="9"/>
        <v>-1.4</v>
      </c>
      <c r="AL64" s="298">
        <v>-6.9</v>
      </c>
      <c r="AM64" s="298">
        <v>-44.77</v>
      </c>
      <c r="AN64" s="159">
        <f>IF(AL64=0, "    ---- ", IF(ABS(ROUND(100/AL64*AM64-100,1))&lt;999,ROUND(100/AL64*AM64-100,1),IF(ROUND(100/AL64*AM64-100,1)&gt;999,999,-999)))</f>
        <v>548.79999999999995</v>
      </c>
      <c r="AO64" s="158">
        <f t="shared" si="4"/>
        <v>97.34899999999999</v>
      </c>
      <c r="AP64" s="158">
        <f t="shared" si="4"/>
        <v>39.371000000000002</v>
      </c>
      <c r="AQ64" s="159">
        <f t="shared" si="6"/>
        <v>-59.6</v>
      </c>
      <c r="AR64" s="158">
        <f t="shared" si="5"/>
        <v>97.34899999999999</v>
      </c>
      <c r="AS64" s="158">
        <f t="shared" si="5"/>
        <v>39.371000000000002</v>
      </c>
      <c r="AT64" s="159">
        <f t="shared" si="7"/>
        <v>-59.6</v>
      </c>
    </row>
    <row r="65" spans="1:46" s="110" customFormat="1" ht="18.75" customHeight="1">
      <c r="A65" s="421" t="s">
        <v>176</v>
      </c>
      <c r="B65" s="158"/>
      <c r="C65" s="158"/>
      <c r="D65" s="158"/>
      <c r="E65" s="158"/>
      <c r="F65" s="158"/>
      <c r="G65" s="415"/>
      <c r="H65" s="158"/>
      <c r="I65" s="158"/>
      <c r="J65" s="159"/>
      <c r="K65" s="158"/>
      <c r="L65" s="158"/>
      <c r="M65" s="158"/>
      <c r="N65" s="158"/>
      <c r="O65" s="158"/>
      <c r="P65" s="159"/>
      <c r="Q65" s="158"/>
      <c r="R65" s="158"/>
      <c r="S65" s="159"/>
      <c r="T65" s="158"/>
      <c r="U65" s="158"/>
      <c r="V65" s="159"/>
      <c r="W65" s="158"/>
      <c r="X65" s="158"/>
      <c r="Y65" s="415"/>
      <c r="Z65" s="158"/>
      <c r="AA65" s="158"/>
      <c r="AB65" s="159"/>
      <c r="AC65" s="158"/>
      <c r="AD65" s="158"/>
      <c r="AE65" s="159"/>
      <c r="AF65" s="158"/>
      <c r="AG65" s="158"/>
      <c r="AH65" s="159"/>
      <c r="AI65" s="158"/>
      <c r="AJ65" s="158"/>
      <c r="AK65" s="415"/>
      <c r="AL65" s="298"/>
      <c r="AM65" s="298"/>
      <c r="AN65" s="159"/>
      <c r="AO65" s="158">
        <f t="shared" si="4"/>
        <v>0</v>
      </c>
      <c r="AP65" s="158">
        <f t="shared" si="4"/>
        <v>0</v>
      </c>
      <c r="AQ65" s="159" t="str">
        <f t="shared" si="6"/>
        <v xml:space="preserve">    ---- </v>
      </c>
      <c r="AR65" s="158">
        <f t="shared" si="5"/>
        <v>0</v>
      </c>
      <c r="AS65" s="158">
        <f t="shared" si="5"/>
        <v>0</v>
      </c>
      <c r="AT65" s="159" t="str">
        <f t="shared" si="7"/>
        <v xml:space="preserve">    ---- </v>
      </c>
    </row>
    <row r="66" spans="1:46" s="110" customFormat="1" ht="18.75" customHeight="1">
      <c r="A66" s="421" t="s">
        <v>179</v>
      </c>
      <c r="B66" s="158"/>
      <c r="C66" s="158"/>
      <c r="D66" s="158"/>
      <c r="E66" s="158"/>
      <c r="F66" s="158"/>
      <c r="G66" s="415"/>
      <c r="H66" s="158"/>
      <c r="I66" s="158"/>
      <c r="J66" s="159"/>
      <c r="K66" s="158"/>
      <c r="L66" s="158"/>
      <c r="M66" s="158"/>
      <c r="N66" s="158"/>
      <c r="O66" s="158"/>
      <c r="P66" s="159"/>
      <c r="Q66" s="158"/>
      <c r="R66" s="158"/>
      <c r="S66" s="159"/>
      <c r="T66" s="158"/>
      <c r="U66" s="158"/>
      <c r="V66" s="159"/>
      <c r="W66" s="158"/>
      <c r="X66" s="158"/>
      <c r="Y66" s="415"/>
      <c r="Z66" s="158"/>
      <c r="AA66" s="158"/>
      <c r="AB66" s="159"/>
      <c r="AC66" s="158"/>
      <c r="AD66" s="158"/>
      <c r="AE66" s="159"/>
      <c r="AF66" s="158"/>
      <c r="AG66" s="158"/>
      <c r="AH66" s="159"/>
      <c r="AI66" s="158"/>
      <c r="AJ66" s="158"/>
      <c r="AK66" s="415"/>
      <c r="AL66" s="298"/>
      <c r="AM66" s="298"/>
      <c r="AN66" s="159"/>
      <c r="AO66" s="158">
        <f t="shared" si="4"/>
        <v>0</v>
      </c>
      <c r="AP66" s="158">
        <f t="shared" si="4"/>
        <v>0</v>
      </c>
      <c r="AQ66" s="159" t="str">
        <f t="shared" si="6"/>
        <v xml:space="preserve">    ---- </v>
      </c>
      <c r="AR66" s="158">
        <f t="shared" si="5"/>
        <v>0</v>
      </c>
      <c r="AS66" s="158">
        <f t="shared" si="5"/>
        <v>0</v>
      </c>
      <c r="AT66" s="159" t="str">
        <f t="shared" si="7"/>
        <v xml:space="preserve">    ---- </v>
      </c>
    </row>
    <row r="67" spans="1:46" s="110" customFormat="1" ht="18.75" customHeight="1">
      <c r="A67" s="421" t="s">
        <v>309</v>
      </c>
      <c r="B67" s="158"/>
      <c r="C67" s="158"/>
      <c r="D67" s="158"/>
      <c r="E67" s="158">
        <v>84.41</v>
      </c>
      <c r="F67" s="158">
        <v>100</v>
      </c>
      <c r="G67" s="415">
        <f>IF(E67=0, "    ---- ", IF(ABS(ROUND(100/E67*F67-100,1))&lt;999,ROUND(100/E67*F67-100,1),IF(ROUND(100/E67*F67-100,1)&gt;999,999,-999)))</f>
        <v>18.5</v>
      </c>
      <c r="H67" s="158"/>
      <c r="I67" s="158"/>
      <c r="J67" s="159"/>
      <c r="K67" s="158"/>
      <c r="L67" s="158"/>
      <c r="M67" s="158"/>
      <c r="N67" s="158"/>
      <c r="O67" s="158"/>
      <c r="P67" s="159"/>
      <c r="Q67" s="158"/>
      <c r="R67" s="158"/>
      <c r="S67" s="159"/>
      <c r="T67" s="158"/>
      <c r="U67" s="158"/>
      <c r="V67" s="159"/>
      <c r="W67" s="158">
        <v>24</v>
      </c>
      <c r="X67" s="158">
        <v>13</v>
      </c>
      <c r="Y67" s="415">
        <f t="shared" si="8"/>
        <v>-45.8</v>
      </c>
      <c r="Z67" s="158"/>
      <c r="AA67" s="158"/>
      <c r="AB67" s="159"/>
      <c r="AC67" s="158"/>
      <c r="AD67" s="158"/>
      <c r="AE67" s="159"/>
      <c r="AF67" s="158"/>
      <c r="AG67" s="158"/>
      <c r="AH67" s="159"/>
      <c r="AI67" s="158">
        <v>5.6459999999999999</v>
      </c>
      <c r="AJ67" s="158">
        <v>1.331</v>
      </c>
      <c r="AK67" s="415">
        <f t="shared" si="9"/>
        <v>-76.400000000000006</v>
      </c>
      <c r="AL67" s="298">
        <v>60.43</v>
      </c>
      <c r="AM67" s="298">
        <v>58.13</v>
      </c>
      <c r="AN67" s="159">
        <f>IF(AL67=0, "    ---- ", IF(ABS(ROUND(100/AL67*AM67-100,1))&lt;999,ROUND(100/AL67*AM67-100,1),IF(ROUND(100/AL67*AM67-100,1)&gt;999,999,-999)))</f>
        <v>-3.8</v>
      </c>
      <c r="AO67" s="158">
        <f t="shared" si="4"/>
        <v>174.48599999999999</v>
      </c>
      <c r="AP67" s="158">
        <f t="shared" si="4"/>
        <v>172.46100000000001</v>
      </c>
      <c r="AQ67" s="159">
        <f t="shared" si="6"/>
        <v>-1.2</v>
      </c>
      <c r="AR67" s="158">
        <f t="shared" si="5"/>
        <v>174.48599999999999</v>
      </c>
      <c r="AS67" s="158">
        <f t="shared" si="5"/>
        <v>172.46100000000001</v>
      </c>
      <c r="AT67" s="159">
        <f t="shared" si="7"/>
        <v>-1.2</v>
      </c>
    </row>
    <row r="68" spans="1:46" s="110" customFormat="1" ht="18.75" customHeight="1">
      <c r="A68" s="421" t="s">
        <v>178</v>
      </c>
      <c r="B68" s="158"/>
      <c r="C68" s="158"/>
      <c r="D68" s="158"/>
      <c r="E68" s="158"/>
      <c r="F68" s="158"/>
      <c r="G68" s="415"/>
      <c r="H68" s="158"/>
      <c r="I68" s="158"/>
      <c r="J68" s="159"/>
      <c r="K68" s="158"/>
      <c r="L68" s="158"/>
      <c r="M68" s="158"/>
      <c r="N68" s="158"/>
      <c r="O68" s="158"/>
      <c r="P68" s="159"/>
      <c r="Q68" s="158"/>
      <c r="R68" s="158"/>
      <c r="S68" s="159"/>
      <c r="T68" s="158"/>
      <c r="U68" s="158"/>
      <c r="V68" s="159"/>
      <c r="W68" s="158"/>
      <c r="X68" s="158"/>
      <c r="Y68" s="415"/>
      <c r="Z68" s="158"/>
      <c r="AA68" s="158"/>
      <c r="AB68" s="159"/>
      <c r="AC68" s="158"/>
      <c r="AD68" s="158"/>
      <c r="AE68" s="159"/>
      <c r="AF68" s="158"/>
      <c r="AG68" s="158"/>
      <c r="AH68" s="159"/>
      <c r="AI68" s="158"/>
      <c r="AJ68" s="158"/>
      <c r="AK68" s="415"/>
      <c r="AL68" s="298"/>
      <c r="AM68" s="298"/>
      <c r="AN68" s="159"/>
      <c r="AO68" s="158">
        <f t="shared" si="4"/>
        <v>0</v>
      </c>
      <c r="AP68" s="158">
        <f t="shared" si="4"/>
        <v>0</v>
      </c>
      <c r="AQ68" s="159" t="str">
        <f t="shared" si="6"/>
        <v xml:space="preserve">    ---- </v>
      </c>
      <c r="AR68" s="158">
        <f t="shared" si="5"/>
        <v>0</v>
      </c>
      <c r="AS68" s="158">
        <f t="shared" si="5"/>
        <v>0</v>
      </c>
      <c r="AT68" s="159" t="str">
        <f t="shared" si="7"/>
        <v xml:space="preserve">    ---- </v>
      </c>
    </row>
    <row r="69" spans="1:46" s="110" customFormat="1" ht="18.75" customHeight="1">
      <c r="A69" s="421" t="s">
        <v>310</v>
      </c>
      <c r="B69" s="158"/>
      <c r="C69" s="158"/>
      <c r="D69" s="158"/>
      <c r="E69" s="158"/>
      <c r="F69" s="158"/>
      <c r="G69" s="415"/>
      <c r="H69" s="158"/>
      <c r="I69" s="158"/>
      <c r="J69" s="159"/>
      <c r="K69" s="158"/>
      <c r="L69" s="158"/>
      <c r="M69" s="158"/>
      <c r="N69" s="158"/>
      <c r="O69" s="158"/>
      <c r="P69" s="159"/>
      <c r="Q69" s="158"/>
      <c r="R69" s="158"/>
      <c r="S69" s="159"/>
      <c r="T69" s="158"/>
      <c r="U69" s="158"/>
      <c r="V69" s="159"/>
      <c r="W69" s="158"/>
      <c r="X69" s="158"/>
      <c r="Y69" s="415"/>
      <c r="Z69" s="158"/>
      <c r="AA69" s="158"/>
      <c r="AB69" s="159"/>
      <c r="AC69" s="158"/>
      <c r="AD69" s="158"/>
      <c r="AE69" s="159"/>
      <c r="AF69" s="158"/>
      <c r="AG69" s="158"/>
      <c r="AH69" s="159"/>
      <c r="AI69" s="158"/>
      <c r="AJ69" s="158"/>
      <c r="AK69" s="415"/>
      <c r="AL69" s="298">
        <v>-2</v>
      </c>
      <c r="AM69" s="298">
        <v>-3.05</v>
      </c>
      <c r="AN69" s="159">
        <f>IF(AL69=0, "    ---- ", IF(ABS(ROUND(100/AL69*AM69-100,1))&lt;999,ROUND(100/AL69*AM69-100,1),IF(ROUND(100/AL69*AM69-100,1)&gt;999,999,-999)))</f>
        <v>52.5</v>
      </c>
      <c r="AO69" s="158">
        <f t="shared" si="4"/>
        <v>-2</v>
      </c>
      <c r="AP69" s="158">
        <f t="shared" si="4"/>
        <v>-3.05</v>
      </c>
      <c r="AQ69" s="159">
        <f t="shared" si="6"/>
        <v>52.5</v>
      </c>
      <c r="AR69" s="158">
        <f t="shared" si="5"/>
        <v>-2</v>
      </c>
      <c r="AS69" s="158">
        <f t="shared" si="5"/>
        <v>-3.05</v>
      </c>
      <c r="AT69" s="159">
        <f t="shared" si="7"/>
        <v>52.5</v>
      </c>
    </row>
    <row r="70" spans="1:46" s="263" customFormat="1" ht="18.75" customHeight="1">
      <c r="A70" s="420" t="s">
        <v>41</v>
      </c>
      <c r="B70" s="134"/>
      <c r="C70" s="134"/>
      <c r="D70" s="134"/>
      <c r="E70" s="134">
        <v>375.14</v>
      </c>
      <c r="F70" s="134">
        <v>684.8</v>
      </c>
      <c r="G70" s="470">
        <f>IF(E70=0, "    ---- ", IF(ABS(ROUND(100/E70*F70-100,1))&lt;999,ROUND(100/E70*F70-100,1),IF(ROUND(100/E70*F70-100,1)&gt;999,999,-999)))</f>
        <v>82.5</v>
      </c>
      <c r="H70" s="134"/>
      <c r="I70" s="134"/>
      <c r="J70" s="154"/>
      <c r="K70" s="134"/>
      <c r="L70" s="134"/>
      <c r="M70" s="134"/>
      <c r="N70" s="134"/>
      <c r="O70" s="134"/>
      <c r="P70" s="154"/>
      <c r="Q70" s="134"/>
      <c r="R70" s="134"/>
      <c r="S70" s="154"/>
      <c r="T70" s="134"/>
      <c r="U70" s="134"/>
      <c r="V70" s="154"/>
      <c r="W70" s="134">
        <v>103</v>
      </c>
      <c r="X70" s="134">
        <v>12</v>
      </c>
      <c r="Y70" s="470">
        <f t="shared" si="8"/>
        <v>-88.3</v>
      </c>
      <c r="Z70" s="134"/>
      <c r="AA70" s="134"/>
      <c r="AB70" s="154"/>
      <c r="AC70" s="134"/>
      <c r="AD70" s="134"/>
      <c r="AE70" s="154"/>
      <c r="AF70" s="134"/>
      <c r="AG70" s="134"/>
      <c r="AH70" s="154"/>
      <c r="AI70" s="134">
        <v>65.589999999999989</v>
      </c>
      <c r="AJ70" s="134">
        <v>34.308</v>
      </c>
      <c r="AK70" s="470">
        <f t="shared" si="9"/>
        <v>-47.7</v>
      </c>
      <c r="AL70" s="453">
        <v>12.36</v>
      </c>
      <c r="AM70" s="453">
        <v>45.38000000000001</v>
      </c>
      <c r="AN70" s="154">
        <f>IF(AL70=0, "    ---- ", IF(ABS(ROUND(100/AL70*AM70-100,1))&lt;999,ROUND(100/AL70*AM70-100,1),IF(ROUND(100/AL70*AM70-100,1)&gt;999,999,-999)))</f>
        <v>267.2</v>
      </c>
      <c r="AO70" s="134">
        <f t="shared" si="4"/>
        <v>556.09</v>
      </c>
      <c r="AP70" s="134">
        <f t="shared" si="4"/>
        <v>776.48799999999994</v>
      </c>
      <c r="AQ70" s="154">
        <f t="shared" si="6"/>
        <v>39.6</v>
      </c>
      <c r="AR70" s="134">
        <f t="shared" si="5"/>
        <v>556.09</v>
      </c>
      <c r="AS70" s="134">
        <f t="shared" si="5"/>
        <v>776.48799999999994</v>
      </c>
      <c r="AT70" s="154">
        <f t="shared" si="7"/>
        <v>39.6</v>
      </c>
    </row>
    <row r="71" spans="1:46" s="110" customFormat="1" ht="18.75" customHeight="1">
      <c r="A71" s="421" t="s">
        <v>311</v>
      </c>
      <c r="B71" s="158"/>
      <c r="C71" s="158"/>
      <c r="D71" s="158"/>
      <c r="E71" s="158">
        <v>251.45999999999998</v>
      </c>
      <c r="F71" s="158">
        <v>445</v>
      </c>
      <c r="G71" s="415">
        <f>IF(E71=0, "    ---- ", IF(ABS(ROUND(100/E71*F71-100,1))&lt;999,ROUND(100/E71*F71-100,1),IF(ROUND(100/E71*F71-100,1)&gt;999,999,-999)))</f>
        <v>77</v>
      </c>
      <c r="H71" s="158"/>
      <c r="I71" s="158"/>
      <c r="J71" s="159"/>
      <c r="K71" s="158"/>
      <c r="L71" s="158"/>
      <c r="M71" s="158"/>
      <c r="N71" s="158"/>
      <c r="O71" s="158"/>
      <c r="P71" s="159"/>
      <c r="Q71" s="158"/>
      <c r="R71" s="158"/>
      <c r="S71" s="159"/>
      <c r="T71" s="158"/>
      <c r="U71" s="158"/>
      <c r="V71" s="159"/>
      <c r="W71" s="158">
        <v>67</v>
      </c>
      <c r="X71" s="158">
        <v>8</v>
      </c>
      <c r="Y71" s="415">
        <f t="shared" si="8"/>
        <v>-88.1</v>
      </c>
      <c r="Z71" s="158"/>
      <c r="AA71" s="158"/>
      <c r="AB71" s="159"/>
      <c r="AC71" s="158"/>
      <c r="AD71" s="158"/>
      <c r="AE71" s="159"/>
      <c r="AF71" s="158"/>
      <c r="AG71" s="158"/>
      <c r="AH71" s="159"/>
      <c r="AI71" s="158">
        <v>65.59</v>
      </c>
      <c r="AJ71" s="158">
        <v>22.3</v>
      </c>
      <c r="AK71" s="415">
        <f t="shared" si="9"/>
        <v>-66</v>
      </c>
      <c r="AL71" s="298">
        <v>12.46</v>
      </c>
      <c r="AM71" s="298">
        <v>9.7100000000000009</v>
      </c>
      <c r="AN71" s="159">
        <f>IF(AL71=0, "    ---- ", IF(ABS(ROUND(100/AL71*AM71-100,1))&lt;999,ROUND(100/AL71*AM71-100,1),IF(ROUND(100/AL71*AM71-100,1)&gt;999,999,-999)))</f>
        <v>-22.1</v>
      </c>
      <c r="AO71" s="158">
        <f t="shared" si="4"/>
        <v>396.50999999999993</v>
      </c>
      <c r="AP71" s="158">
        <f t="shared" si="4"/>
        <v>485.01</v>
      </c>
      <c r="AQ71" s="159">
        <f t="shared" si="6"/>
        <v>22.3</v>
      </c>
      <c r="AR71" s="158">
        <f t="shared" si="5"/>
        <v>396.50999999999993</v>
      </c>
      <c r="AS71" s="158">
        <f t="shared" si="5"/>
        <v>485.01</v>
      </c>
      <c r="AT71" s="159">
        <f t="shared" si="7"/>
        <v>22.3</v>
      </c>
    </row>
    <row r="72" spans="1:46" s="110" customFormat="1" ht="18.75" customHeight="1">
      <c r="A72" s="421" t="s">
        <v>312</v>
      </c>
      <c r="B72" s="158"/>
      <c r="C72" s="158"/>
      <c r="D72" s="158"/>
      <c r="E72" s="158">
        <v>123.68</v>
      </c>
      <c r="F72" s="158">
        <v>240</v>
      </c>
      <c r="G72" s="415">
        <f>IF(E72=0, "    ---- ", IF(ABS(ROUND(100/E72*F72-100,1))&lt;999,ROUND(100/E72*F72-100,1),IF(ROUND(100/E72*F72-100,1)&gt;999,999,-999)))</f>
        <v>94</v>
      </c>
      <c r="H72" s="158"/>
      <c r="I72" s="158"/>
      <c r="J72" s="159"/>
      <c r="K72" s="158"/>
      <c r="L72" s="158"/>
      <c r="M72" s="158"/>
      <c r="N72" s="158"/>
      <c r="O72" s="158"/>
      <c r="P72" s="159"/>
      <c r="Q72" s="158"/>
      <c r="R72" s="158"/>
      <c r="S72" s="159"/>
      <c r="T72" s="158"/>
      <c r="U72" s="158"/>
      <c r="V72" s="159"/>
      <c r="W72" s="158">
        <v>36</v>
      </c>
      <c r="X72" s="158">
        <v>4</v>
      </c>
      <c r="Y72" s="415">
        <f t="shared" si="8"/>
        <v>-88.9</v>
      </c>
      <c r="Z72" s="158"/>
      <c r="AA72" s="158"/>
      <c r="AB72" s="159"/>
      <c r="AC72" s="158"/>
      <c r="AD72" s="158"/>
      <c r="AE72" s="159"/>
      <c r="AF72" s="158"/>
      <c r="AG72" s="158"/>
      <c r="AH72" s="159"/>
      <c r="AI72" s="158"/>
      <c r="AJ72" s="158">
        <v>12.007999999999999</v>
      </c>
      <c r="AK72" s="415" t="str">
        <f>IF(AI72=0, "    ---- ", IF(ABS(ROUND(100/AI72*AJ72-100,1))&lt;999,ROUND(100/AI72*AJ72-100,1),IF(ROUND(100/AI72*AJ72-100,1)&gt;999,999,-999)))</f>
        <v xml:space="preserve">    ---- </v>
      </c>
      <c r="AL72" s="298">
        <v>-0.1</v>
      </c>
      <c r="AM72" s="298">
        <v>35.67</v>
      </c>
      <c r="AN72" s="159">
        <f>IF(AL72=0, "    ---- ", IF(ABS(ROUND(100/AL72*AM72-100,1))&lt;999,ROUND(100/AL72*AM72-100,1),IF(ROUND(100/AL72*AM72-100,1)&gt;999,999,-999)))</f>
        <v>-999</v>
      </c>
      <c r="AO72" s="158">
        <f t="shared" si="4"/>
        <v>159.58000000000001</v>
      </c>
      <c r="AP72" s="158">
        <f t="shared" si="4"/>
        <v>291.678</v>
      </c>
      <c r="AQ72" s="159">
        <f t="shared" si="6"/>
        <v>82.8</v>
      </c>
      <c r="AR72" s="158">
        <f t="shared" si="5"/>
        <v>159.58000000000001</v>
      </c>
      <c r="AS72" s="158">
        <f t="shared" si="5"/>
        <v>291.678</v>
      </c>
      <c r="AT72" s="159">
        <f t="shared" si="7"/>
        <v>82.8</v>
      </c>
    </row>
    <row r="73" spans="1:46" s="263" customFormat="1" ht="18.75" customHeight="1">
      <c r="A73" s="420" t="s">
        <v>184</v>
      </c>
      <c r="B73" s="134"/>
      <c r="C73" s="134"/>
      <c r="D73" s="134"/>
      <c r="E73" s="134"/>
      <c r="F73" s="134"/>
      <c r="G73" s="470"/>
      <c r="H73" s="134"/>
      <c r="I73" s="134"/>
      <c r="J73" s="154"/>
      <c r="K73" s="134"/>
      <c r="L73" s="134"/>
      <c r="M73" s="134"/>
      <c r="N73" s="134"/>
      <c r="O73" s="134"/>
      <c r="P73" s="154"/>
      <c r="Q73" s="134"/>
      <c r="R73" s="134"/>
      <c r="S73" s="154"/>
      <c r="T73" s="134"/>
      <c r="U73" s="134"/>
      <c r="V73" s="154"/>
      <c r="W73" s="134"/>
      <c r="X73" s="134"/>
      <c r="Y73" s="470"/>
      <c r="Z73" s="134"/>
      <c r="AA73" s="134"/>
      <c r="AB73" s="154"/>
      <c r="AC73" s="134"/>
      <c r="AD73" s="134"/>
      <c r="AE73" s="154"/>
      <c r="AF73" s="134"/>
      <c r="AG73" s="134"/>
      <c r="AH73" s="154"/>
      <c r="AI73" s="134"/>
      <c r="AJ73" s="134"/>
      <c r="AK73" s="470"/>
      <c r="AL73" s="453"/>
      <c r="AM73" s="453"/>
      <c r="AN73" s="154"/>
      <c r="AO73" s="134"/>
      <c r="AP73" s="134"/>
      <c r="AQ73" s="154"/>
      <c r="AR73" s="134"/>
      <c r="AS73" s="134"/>
      <c r="AT73" s="154"/>
    </row>
    <row r="74" spans="1:46" s="110" customFormat="1" ht="18.75" customHeight="1">
      <c r="A74" s="421" t="s">
        <v>307</v>
      </c>
      <c r="B74" s="158">
        <v>0.61099999999999999</v>
      </c>
      <c r="C74" s="158">
        <v>0</v>
      </c>
      <c r="D74" s="415">
        <f t="shared" ref="D74" si="10">IF(B74=0, "    ---- ", IF(ABS(ROUND(100/B74*C74-100,1))&lt;999,ROUND(100/B74*C74-100,1),IF(ROUND(100/B74*C74-100,1)&gt;999,999,-999)))</f>
        <v>-100</v>
      </c>
      <c r="E74" s="158">
        <v>91</v>
      </c>
      <c r="F74" s="158">
        <v>72</v>
      </c>
      <c r="G74" s="415">
        <f t="shared" ref="G74:G80" si="11">IF(E74=0, "    ---- ", IF(ABS(ROUND(100/E74*F74-100,1))&lt;999,ROUND(100/E74*F74-100,1),IF(ROUND(100/E74*F74-100,1)&gt;999,999,-999)))</f>
        <v>-20.9</v>
      </c>
      <c r="H74" s="158"/>
      <c r="I74" s="158"/>
      <c r="J74" s="159"/>
      <c r="K74" s="158"/>
      <c r="L74" s="158"/>
      <c r="M74" s="158"/>
      <c r="N74" s="158"/>
      <c r="O74" s="158"/>
      <c r="P74" s="159"/>
      <c r="Q74" s="158"/>
      <c r="R74" s="158"/>
      <c r="S74" s="159"/>
      <c r="T74" s="158"/>
      <c r="U74" s="158"/>
      <c r="V74" s="159"/>
      <c r="W74" s="158">
        <v>16</v>
      </c>
      <c r="X74" s="158">
        <v>4</v>
      </c>
      <c r="Y74" s="415">
        <f t="shared" si="8"/>
        <v>-75</v>
      </c>
      <c r="Z74" s="158"/>
      <c r="AA74" s="158"/>
      <c r="AB74" s="159"/>
      <c r="AC74" s="158"/>
      <c r="AD74" s="158"/>
      <c r="AE74" s="159"/>
      <c r="AF74" s="158"/>
      <c r="AG74" s="158"/>
      <c r="AH74" s="159"/>
      <c r="AI74" s="158">
        <v>1.401</v>
      </c>
      <c r="AJ74" s="158">
        <v>-8.1000000000000003E-2</v>
      </c>
      <c r="AK74" s="415">
        <f t="shared" si="9"/>
        <v>-105.8</v>
      </c>
      <c r="AL74" s="298"/>
      <c r="AM74" s="298"/>
      <c r="AN74" s="159"/>
      <c r="AO74" s="158">
        <f t="shared" si="4"/>
        <v>109.012</v>
      </c>
      <c r="AP74" s="158">
        <f t="shared" si="4"/>
        <v>75.918999999999997</v>
      </c>
      <c r="AQ74" s="159">
        <f t="shared" si="6"/>
        <v>-30.4</v>
      </c>
      <c r="AR74" s="158">
        <f t="shared" si="5"/>
        <v>109.012</v>
      </c>
      <c r="AS74" s="158">
        <f t="shared" si="5"/>
        <v>75.918999999999997</v>
      </c>
      <c r="AT74" s="159">
        <f t="shared" si="7"/>
        <v>-30.4</v>
      </c>
    </row>
    <row r="75" spans="1:46" s="110" customFormat="1" ht="18.75" customHeight="1">
      <c r="A75" s="421" t="s">
        <v>308</v>
      </c>
      <c r="B75" s="158"/>
      <c r="C75" s="158"/>
      <c r="D75" s="158"/>
      <c r="E75" s="158">
        <v>-8.25</v>
      </c>
      <c r="F75" s="158">
        <v>-40</v>
      </c>
      <c r="G75" s="415">
        <f t="shared" si="11"/>
        <v>384.8</v>
      </c>
      <c r="H75" s="158"/>
      <c r="I75" s="158"/>
      <c r="J75" s="159"/>
      <c r="K75" s="158"/>
      <c r="L75" s="158"/>
      <c r="M75" s="158"/>
      <c r="N75" s="158"/>
      <c r="O75" s="158"/>
      <c r="P75" s="159"/>
      <c r="Q75" s="158"/>
      <c r="R75" s="158"/>
      <c r="S75" s="159"/>
      <c r="T75" s="158"/>
      <c r="U75" s="158"/>
      <c r="V75" s="159"/>
      <c r="W75" s="158">
        <v>-16</v>
      </c>
      <c r="X75" s="158">
        <v>-4</v>
      </c>
      <c r="Y75" s="415">
        <f t="shared" si="8"/>
        <v>-75</v>
      </c>
      <c r="Z75" s="158"/>
      <c r="AA75" s="158"/>
      <c r="AB75" s="159"/>
      <c r="AC75" s="158"/>
      <c r="AD75" s="158"/>
      <c r="AE75" s="159"/>
      <c r="AF75" s="158"/>
      <c r="AG75" s="158"/>
      <c r="AH75" s="159"/>
      <c r="AI75" s="158"/>
      <c r="AJ75" s="158">
        <v>8.1000000000000003E-2</v>
      </c>
      <c r="AK75" s="415" t="str">
        <f>IF(AI75=0, "    ---- ", IF(ABS(ROUND(100/AI75*AJ75-100,1))&lt;999,ROUND(100/AI75*AJ75-100,1),IF(ROUND(100/AI75*AJ75-100,1)&gt;999,999,-999)))</f>
        <v xml:space="preserve">    ---- </v>
      </c>
      <c r="AL75" s="298"/>
      <c r="AM75" s="298"/>
      <c r="AN75" s="159"/>
      <c r="AO75" s="158">
        <f t="shared" si="4"/>
        <v>-24.25</v>
      </c>
      <c r="AP75" s="158">
        <f t="shared" si="4"/>
        <v>-43.918999999999997</v>
      </c>
      <c r="AQ75" s="159">
        <f t="shared" si="6"/>
        <v>81.099999999999994</v>
      </c>
      <c r="AR75" s="158">
        <f t="shared" si="5"/>
        <v>-24.25</v>
      </c>
      <c r="AS75" s="158">
        <f t="shared" si="5"/>
        <v>-43.918999999999997</v>
      </c>
      <c r="AT75" s="159">
        <f t="shared" si="7"/>
        <v>81.099999999999994</v>
      </c>
    </row>
    <row r="76" spans="1:46" s="110" customFormat="1" ht="18.75" customHeight="1">
      <c r="A76" s="421" t="s">
        <v>182</v>
      </c>
      <c r="B76" s="158"/>
      <c r="C76" s="158">
        <v>-0.24099999999999999</v>
      </c>
      <c r="D76" s="415" t="str">
        <f t="shared" ref="D76" si="12">IF(B76=0, "    ---- ", IF(ABS(ROUND(100/B76*C76-100,1))&lt;999,ROUND(100/B76*C76-100,1),IF(ROUND(100/B76*C76-100,1)&gt;999,999,-999)))</f>
        <v xml:space="preserve">    ---- </v>
      </c>
      <c r="E76" s="158">
        <v>-7.01</v>
      </c>
      <c r="F76" s="158">
        <v>-6</v>
      </c>
      <c r="G76" s="415">
        <f t="shared" si="11"/>
        <v>-14.4</v>
      </c>
      <c r="H76" s="158"/>
      <c r="I76" s="158"/>
      <c r="J76" s="159"/>
      <c r="K76" s="158"/>
      <c r="L76" s="158"/>
      <c r="M76" s="158"/>
      <c r="N76" s="158"/>
      <c r="O76" s="158"/>
      <c r="P76" s="159"/>
      <c r="Q76" s="158"/>
      <c r="R76" s="158"/>
      <c r="S76" s="159"/>
      <c r="T76" s="158"/>
      <c r="U76" s="158"/>
      <c r="V76" s="159"/>
      <c r="W76" s="158">
        <v>4</v>
      </c>
      <c r="X76" s="158">
        <v>3</v>
      </c>
      <c r="Y76" s="415">
        <f t="shared" si="8"/>
        <v>-25</v>
      </c>
      <c r="Z76" s="158"/>
      <c r="AA76" s="158"/>
      <c r="AB76" s="159"/>
      <c r="AC76" s="158"/>
      <c r="AD76" s="158"/>
      <c r="AE76" s="159"/>
      <c r="AF76" s="158"/>
      <c r="AG76" s="158"/>
      <c r="AH76" s="159"/>
      <c r="AI76" s="158">
        <v>0.32</v>
      </c>
      <c r="AJ76" s="158">
        <v>0.27100000000000002</v>
      </c>
      <c r="AK76" s="415">
        <f t="shared" si="9"/>
        <v>-15.3</v>
      </c>
      <c r="AL76" s="298"/>
      <c r="AM76" s="298"/>
      <c r="AN76" s="159"/>
      <c r="AO76" s="158">
        <f t="shared" si="4"/>
        <v>-2.69</v>
      </c>
      <c r="AP76" s="158">
        <f t="shared" si="4"/>
        <v>-2.9699999999999998</v>
      </c>
      <c r="AQ76" s="159">
        <f t="shared" si="6"/>
        <v>10.4</v>
      </c>
      <c r="AR76" s="158">
        <f t="shared" si="5"/>
        <v>-2.69</v>
      </c>
      <c r="AS76" s="158">
        <f t="shared" si="5"/>
        <v>-2.9699999999999998</v>
      </c>
      <c r="AT76" s="159">
        <f t="shared" si="7"/>
        <v>10.4</v>
      </c>
    </row>
    <row r="77" spans="1:46" s="110" customFormat="1" ht="18.75" customHeight="1">
      <c r="A77" s="421" t="s">
        <v>176</v>
      </c>
      <c r="B77" s="158"/>
      <c r="C77" s="158"/>
      <c r="D77" s="158"/>
      <c r="E77" s="158">
        <v>0.3</v>
      </c>
      <c r="F77" s="158">
        <v>0</v>
      </c>
      <c r="G77" s="415">
        <f t="shared" si="11"/>
        <v>-100</v>
      </c>
      <c r="H77" s="158"/>
      <c r="I77" s="158"/>
      <c r="J77" s="159"/>
      <c r="K77" s="158"/>
      <c r="L77" s="158"/>
      <c r="M77" s="158"/>
      <c r="N77" s="158"/>
      <c r="O77" s="158"/>
      <c r="P77" s="159"/>
      <c r="Q77" s="158"/>
      <c r="R77" s="158"/>
      <c r="S77" s="159"/>
      <c r="T77" s="158"/>
      <c r="U77" s="158"/>
      <c r="V77" s="159"/>
      <c r="W77" s="158"/>
      <c r="X77" s="158">
        <v>0</v>
      </c>
      <c r="Y77" s="415"/>
      <c r="Z77" s="158"/>
      <c r="AA77" s="158"/>
      <c r="AB77" s="159"/>
      <c r="AC77" s="158"/>
      <c r="AD77" s="158"/>
      <c r="AE77" s="159"/>
      <c r="AF77" s="158"/>
      <c r="AG77" s="158"/>
      <c r="AH77" s="159"/>
      <c r="AI77" s="158"/>
      <c r="AJ77" s="158"/>
      <c r="AK77" s="415"/>
      <c r="AL77" s="298"/>
      <c r="AM77" s="298"/>
      <c r="AN77" s="159"/>
      <c r="AO77" s="158">
        <f t="shared" ref="AO77:AP108" si="13">B77+E77+H77+K77+Q77+T77+W77+Z77+AF77+AI77+AL77</f>
        <v>0.3</v>
      </c>
      <c r="AP77" s="158">
        <f t="shared" si="13"/>
        <v>0</v>
      </c>
      <c r="AQ77" s="159">
        <f t="shared" si="6"/>
        <v>-100</v>
      </c>
      <c r="AR77" s="158">
        <f t="shared" ref="AR77:AS108" si="14">+B77+E77+H77+K77+N77+Q77+T77+W77+Z77+AC77+AF77+AI77+AL77</f>
        <v>0.3</v>
      </c>
      <c r="AS77" s="158">
        <f t="shared" si="14"/>
        <v>0</v>
      </c>
      <c r="AT77" s="159">
        <f t="shared" si="7"/>
        <v>-100</v>
      </c>
    </row>
    <row r="78" spans="1:46" s="110" customFormat="1" ht="18.75" customHeight="1">
      <c r="A78" s="421" t="s">
        <v>179</v>
      </c>
      <c r="B78" s="158"/>
      <c r="C78" s="158"/>
      <c r="D78" s="158"/>
      <c r="E78" s="158">
        <v>15.76</v>
      </c>
      <c r="F78" s="158">
        <v>17</v>
      </c>
      <c r="G78" s="415">
        <f t="shared" si="11"/>
        <v>7.9</v>
      </c>
      <c r="H78" s="158"/>
      <c r="I78" s="158"/>
      <c r="J78" s="159"/>
      <c r="K78" s="158"/>
      <c r="L78" s="158"/>
      <c r="M78" s="158"/>
      <c r="N78" s="158"/>
      <c r="O78" s="158"/>
      <c r="P78" s="159"/>
      <c r="Q78" s="158"/>
      <c r="R78" s="158"/>
      <c r="S78" s="159"/>
      <c r="T78" s="158"/>
      <c r="U78" s="158"/>
      <c r="V78" s="159"/>
      <c r="W78" s="158">
        <v>2</v>
      </c>
      <c r="X78" s="158">
        <v>2</v>
      </c>
      <c r="Y78" s="415">
        <f t="shared" si="8"/>
        <v>0</v>
      </c>
      <c r="Z78" s="158"/>
      <c r="AA78" s="158"/>
      <c r="AB78" s="159"/>
      <c r="AC78" s="158"/>
      <c r="AD78" s="158"/>
      <c r="AE78" s="159"/>
      <c r="AF78" s="158"/>
      <c r="AG78" s="158"/>
      <c r="AH78" s="159"/>
      <c r="AI78" s="158">
        <v>0.37</v>
      </c>
      <c r="AJ78" s="158">
        <v>0.377</v>
      </c>
      <c r="AK78" s="415">
        <f t="shared" si="9"/>
        <v>1.9</v>
      </c>
      <c r="AL78" s="298"/>
      <c r="AM78" s="298"/>
      <c r="AN78" s="159"/>
      <c r="AO78" s="158">
        <f t="shared" si="13"/>
        <v>18.13</v>
      </c>
      <c r="AP78" s="158">
        <f t="shared" si="13"/>
        <v>19.376999999999999</v>
      </c>
      <c r="AQ78" s="159">
        <f t="shared" si="6"/>
        <v>6.9</v>
      </c>
      <c r="AR78" s="158">
        <f t="shared" si="14"/>
        <v>18.13</v>
      </c>
      <c r="AS78" s="158">
        <f t="shared" si="14"/>
        <v>19.376999999999999</v>
      </c>
      <c r="AT78" s="159">
        <f t="shared" si="7"/>
        <v>6.9</v>
      </c>
    </row>
    <row r="79" spans="1:46" s="110" customFormat="1" ht="18.75" customHeight="1">
      <c r="A79" s="421" t="s">
        <v>309</v>
      </c>
      <c r="B79" s="158">
        <v>0.115</v>
      </c>
      <c r="C79" s="158">
        <v>-1.2050000000000001</v>
      </c>
      <c r="D79" s="415">
        <f t="shared" ref="D79:D80" si="15">IF(B79=0, "    ---- ", IF(ABS(ROUND(100/B79*C79-100,1))&lt;999,ROUND(100/B79*C79-100,1),IF(ROUND(100/B79*C79-100,1)&gt;999,999,-999)))</f>
        <v>-999</v>
      </c>
      <c r="E79" s="158">
        <v>0.15</v>
      </c>
      <c r="F79" s="158"/>
      <c r="G79" s="415">
        <f t="shared" si="11"/>
        <v>-100</v>
      </c>
      <c r="H79" s="158"/>
      <c r="I79" s="158"/>
      <c r="J79" s="159"/>
      <c r="K79" s="158"/>
      <c r="L79" s="158"/>
      <c r="M79" s="158"/>
      <c r="N79" s="158"/>
      <c r="O79" s="158"/>
      <c r="P79" s="159"/>
      <c r="Q79" s="158"/>
      <c r="R79" s="158"/>
      <c r="S79" s="159"/>
      <c r="T79" s="158"/>
      <c r="U79" s="158"/>
      <c r="V79" s="159"/>
      <c r="W79" s="158">
        <v>0</v>
      </c>
      <c r="X79" s="158">
        <v>1</v>
      </c>
      <c r="Y79" s="415" t="str">
        <f t="shared" si="8"/>
        <v xml:space="preserve">    ---- </v>
      </c>
      <c r="Z79" s="158"/>
      <c r="AA79" s="158"/>
      <c r="AB79" s="159"/>
      <c r="AC79" s="158"/>
      <c r="AD79" s="158"/>
      <c r="AE79" s="159"/>
      <c r="AF79" s="158"/>
      <c r="AG79" s="158"/>
      <c r="AH79" s="159"/>
      <c r="AI79" s="158">
        <v>-0.97599999999999998</v>
      </c>
      <c r="AJ79" s="158">
        <v>-0.14499999999999999</v>
      </c>
      <c r="AK79" s="415">
        <f t="shared" si="9"/>
        <v>-85.1</v>
      </c>
      <c r="AL79" s="298"/>
      <c r="AM79" s="298"/>
      <c r="AN79" s="159"/>
      <c r="AO79" s="158">
        <f t="shared" si="13"/>
        <v>-0.71099999999999997</v>
      </c>
      <c r="AP79" s="158">
        <f t="shared" si="13"/>
        <v>-0.35000000000000009</v>
      </c>
      <c r="AQ79" s="159">
        <f t="shared" si="6"/>
        <v>-50.8</v>
      </c>
      <c r="AR79" s="158">
        <f t="shared" si="14"/>
        <v>-0.71099999999999997</v>
      </c>
      <c r="AS79" s="158">
        <f t="shared" si="14"/>
        <v>-0.35000000000000009</v>
      </c>
      <c r="AT79" s="159">
        <f t="shared" si="7"/>
        <v>-50.8</v>
      </c>
    </row>
    <row r="80" spans="1:46" s="110" customFormat="1" ht="18.75" customHeight="1">
      <c r="A80" s="421" t="s">
        <v>178</v>
      </c>
      <c r="B80" s="158">
        <v>-5.8000000000000003E-2</v>
      </c>
      <c r="C80" s="158">
        <v>0</v>
      </c>
      <c r="D80" s="415">
        <f t="shared" si="15"/>
        <v>-100</v>
      </c>
      <c r="E80" s="158">
        <v>7.4999999999999997E-2</v>
      </c>
      <c r="F80" s="158"/>
      <c r="G80" s="415">
        <f t="shared" si="11"/>
        <v>-100</v>
      </c>
      <c r="H80" s="158"/>
      <c r="I80" s="158"/>
      <c r="J80" s="159"/>
      <c r="K80" s="158"/>
      <c r="L80" s="158"/>
      <c r="M80" s="158"/>
      <c r="N80" s="158"/>
      <c r="O80" s="158"/>
      <c r="P80" s="159"/>
      <c r="Q80" s="158"/>
      <c r="R80" s="158"/>
      <c r="S80" s="159"/>
      <c r="T80" s="158"/>
      <c r="U80" s="158"/>
      <c r="V80" s="159"/>
      <c r="W80" s="158">
        <v>2</v>
      </c>
      <c r="X80" s="158">
        <v>2</v>
      </c>
      <c r="Y80" s="415">
        <f t="shared" si="8"/>
        <v>0</v>
      </c>
      <c r="Z80" s="158"/>
      <c r="AA80" s="158"/>
      <c r="AB80" s="159"/>
      <c r="AC80" s="158"/>
      <c r="AD80" s="158"/>
      <c r="AE80" s="159"/>
      <c r="AF80" s="158"/>
      <c r="AG80" s="158"/>
      <c r="AH80" s="159"/>
      <c r="AI80" s="158"/>
      <c r="AJ80" s="158"/>
      <c r="AK80" s="415"/>
      <c r="AL80" s="298"/>
      <c r="AM80" s="298"/>
      <c r="AN80" s="159"/>
      <c r="AO80" s="158">
        <f t="shared" si="13"/>
        <v>2.0169999999999999</v>
      </c>
      <c r="AP80" s="158">
        <f t="shared" si="13"/>
        <v>2</v>
      </c>
      <c r="AQ80" s="159">
        <f t="shared" si="6"/>
        <v>-0.8</v>
      </c>
      <c r="AR80" s="158">
        <f t="shared" si="14"/>
        <v>2.0169999999999999</v>
      </c>
      <c r="AS80" s="158">
        <f t="shared" si="14"/>
        <v>2</v>
      </c>
      <c r="AT80" s="159">
        <f t="shared" si="7"/>
        <v>-0.8</v>
      </c>
    </row>
    <row r="81" spans="1:46" s="110" customFormat="1" ht="18.75" customHeight="1">
      <c r="A81" s="421" t="s">
        <v>310</v>
      </c>
      <c r="B81" s="158"/>
      <c r="C81" s="158"/>
      <c r="D81" s="158"/>
      <c r="E81" s="158"/>
      <c r="F81" s="158"/>
      <c r="G81" s="415"/>
      <c r="H81" s="158"/>
      <c r="I81" s="158"/>
      <c r="J81" s="159"/>
      <c r="K81" s="158"/>
      <c r="L81" s="158"/>
      <c r="M81" s="158"/>
      <c r="N81" s="158"/>
      <c r="O81" s="158"/>
      <c r="P81" s="159"/>
      <c r="Q81" s="158"/>
      <c r="R81" s="158"/>
      <c r="S81" s="159"/>
      <c r="T81" s="158"/>
      <c r="U81" s="158"/>
      <c r="V81" s="159"/>
      <c r="W81" s="158"/>
      <c r="X81" s="158">
        <v>0</v>
      </c>
      <c r="Y81" s="415" t="str">
        <f t="shared" si="8"/>
        <v xml:space="preserve">    ---- </v>
      </c>
      <c r="Z81" s="158"/>
      <c r="AA81" s="158"/>
      <c r="AB81" s="159"/>
      <c r="AC81" s="158"/>
      <c r="AD81" s="158"/>
      <c r="AE81" s="159"/>
      <c r="AF81" s="158"/>
      <c r="AG81" s="158"/>
      <c r="AH81" s="159"/>
      <c r="AI81" s="158"/>
      <c r="AJ81" s="158"/>
      <c r="AK81" s="415"/>
      <c r="AL81" s="298"/>
      <c r="AM81" s="298"/>
      <c r="AN81" s="159"/>
      <c r="AO81" s="158">
        <f t="shared" si="13"/>
        <v>0</v>
      </c>
      <c r="AP81" s="158">
        <f t="shared" si="13"/>
        <v>0</v>
      </c>
      <c r="AQ81" s="159" t="str">
        <f t="shared" si="6"/>
        <v xml:space="preserve">    ---- </v>
      </c>
      <c r="AR81" s="158">
        <f t="shared" si="14"/>
        <v>0</v>
      </c>
      <c r="AS81" s="158">
        <f t="shared" si="14"/>
        <v>0</v>
      </c>
      <c r="AT81" s="159" t="str">
        <f t="shared" si="7"/>
        <v xml:space="preserve">    ---- </v>
      </c>
    </row>
    <row r="82" spans="1:46" s="263" customFormat="1" ht="18.75" customHeight="1">
      <c r="A82" s="420" t="s">
        <v>41</v>
      </c>
      <c r="B82" s="134">
        <v>0.72599999999999998</v>
      </c>
      <c r="C82" s="134">
        <v>-1.4460000000000002</v>
      </c>
      <c r="D82" s="470">
        <f t="shared" ref="D82:D84" si="16">IF(B82=0, "    ---- ", IF(ABS(ROUND(100/B82*C82-100,1))&lt;999,ROUND(100/B82*C82-100,1),IF(ROUND(100/B82*C82-100,1)&gt;999,999,-999)))</f>
        <v>-299.2</v>
      </c>
      <c r="E82" s="134">
        <v>91.95</v>
      </c>
      <c r="F82" s="134">
        <v>43</v>
      </c>
      <c r="G82" s="470">
        <f>IF(E82=0, "    ---- ", IF(ABS(ROUND(100/E82*F82-100,1))&lt;999,ROUND(100/E82*F82-100,1),IF(ROUND(100/E82*F82-100,1)&gt;999,999,-999)))</f>
        <v>-53.2</v>
      </c>
      <c r="H82" s="134"/>
      <c r="I82" s="134"/>
      <c r="J82" s="154"/>
      <c r="K82" s="134"/>
      <c r="L82" s="134"/>
      <c r="M82" s="134"/>
      <c r="N82" s="134"/>
      <c r="O82" s="134"/>
      <c r="P82" s="154"/>
      <c r="Q82" s="134"/>
      <c r="R82" s="134"/>
      <c r="S82" s="154"/>
      <c r="T82" s="134"/>
      <c r="U82" s="134"/>
      <c r="V82" s="154"/>
      <c r="W82" s="134">
        <v>6</v>
      </c>
      <c r="X82" s="134">
        <v>6</v>
      </c>
      <c r="Y82" s="470">
        <f t="shared" si="8"/>
        <v>0</v>
      </c>
      <c r="Z82" s="134"/>
      <c r="AA82" s="134"/>
      <c r="AB82" s="154"/>
      <c r="AC82" s="134"/>
      <c r="AD82" s="134"/>
      <c r="AE82" s="154"/>
      <c r="AF82" s="134"/>
      <c r="AG82" s="134"/>
      <c r="AH82" s="154"/>
      <c r="AI82" s="134">
        <v>1.1150000000000002</v>
      </c>
      <c r="AJ82" s="134">
        <v>0.503</v>
      </c>
      <c r="AK82" s="470">
        <f t="shared" si="9"/>
        <v>-54.9</v>
      </c>
      <c r="AL82" s="453"/>
      <c r="AM82" s="453"/>
      <c r="AN82" s="154"/>
      <c r="AO82" s="134">
        <f t="shared" si="13"/>
        <v>99.790999999999997</v>
      </c>
      <c r="AP82" s="134">
        <f t="shared" si="13"/>
        <v>48.057000000000002</v>
      </c>
      <c r="AQ82" s="154">
        <f t="shared" si="6"/>
        <v>-51.8</v>
      </c>
      <c r="AR82" s="134">
        <f t="shared" si="14"/>
        <v>99.790999999999997</v>
      </c>
      <c r="AS82" s="134">
        <f t="shared" si="14"/>
        <v>48.057000000000002</v>
      </c>
      <c r="AT82" s="154">
        <f t="shared" si="7"/>
        <v>-51.8</v>
      </c>
    </row>
    <row r="83" spans="1:46" s="110" customFormat="1" ht="18.75" customHeight="1">
      <c r="A83" s="421" t="s">
        <v>311</v>
      </c>
      <c r="B83" s="158">
        <v>0.66900000000000004</v>
      </c>
      <c r="C83" s="158">
        <v>0</v>
      </c>
      <c r="D83" s="415">
        <f t="shared" si="16"/>
        <v>-100</v>
      </c>
      <c r="E83" s="158">
        <v>82.83</v>
      </c>
      <c r="F83" s="158">
        <v>32</v>
      </c>
      <c r="G83" s="415">
        <f>IF(E83=0, "    ---- ", IF(ABS(ROUND(100/E83*F83-100,1))&lt;999,ROUND(100/E83*F83-100,1),IF(ROUND(100/E83*F83-100,1)&gt;999,999,-999)))</f>
        <v>-61.4</v>
      </c>
      <c r="H83" s="158"/>
      <c r="I83" s="158"/>
      <c r="J83" s="159"/>
      <c r="K83" s="158"/>
      <c r="L83" s="158"/>
      <c r="M83" s="158"/>
      <c r="N83" s="158"/>
      <c r="O83" s="158"/>
      <c r="P83" s="159"/>
      <c r="Q83" s="158"/>
      <c r="R83" s="158"/>
      <c r="S83" s="159"/>
      <c r="T83" s="158"/>
      <c r="U83" s="158"/>
      <c r="V83" s="159"/>
      <c r="W83" s="158"/>
      <c r="X83" s="158"/>
      <c r="Y83" s="415"/>
      <c r="Z83" s="158"/>
      <c r="AA83" s="158"/>
      <c r="AB83" s="159"/>
      <c r="AC83" s="158"/>
      <c r="AD83" s="158"/>
      <c r="AE83" s="159"/>
      <c r="AF83" s="158"/>
      <c r="AG83" s="158"/>
      <c r="AH83" s="159"/>
      <c r="AI83" s="158">
        <v>1.401</v>
      </c>
      <c r="AJ83" s="158"/>
      <c r="AK83" s="415">
        <f t="shared" si="9"/>
        <v>-100</v>
      </c>
      <c r="AL83" s="298"/>
      <c r="AM83" s="298"/>
      <c r="AN83" s="159"/>
      <c r="AO83" s="158">
        <f t="shared" si="13"/>
        <v>84.899999999999991</v>
      </c>
      <c r="AP83" s="158">
        <f t="shared" si="13"/>
        <v>32</v>
      </c>
      <c r="AQ83" s="159">
        <f t="shared" si="6"/>
        <v>-62.3</v>
      </c>
      <c r="AR83" s="158">
        <f t="shared" si="14"/>
        <v>84.899999999999991</v>
      </c>
      <c r="AS83" s="158">
        <f t="shared" si="14"/>
        <v>32</v>
      </c>
      <c r="AT83" s="159">
        <f t="shared" si="7"/>
        <v>-62.3</v>
      </c>
    </row>
    <row r="84" spans="1:46" s="110" customFormat="1" ht="18.75" customHeight="1">
      <c r="A84" s="421" t="s">
        <v>312</v>
      </c>
      <c r="B84" s="158">
        <v>5.7000000000000002E-2</v>
      </c>
      <c r="C84" s="158">
        <v>-1.446</v>
      </c>
      <c r="D84" s="415">
        <f t="shared" si="16"/>
        <v>-999</v>
      </c>
      <c r="E84" s="158">
        <v>9.1199999999999992</v>
      </c>
      <c r="F84" s="158">
        <v>11</v>
      </c>
      <c r="G84" s="415">
        <f>IF(E84=0, "    ---- ", IF(ABS(ROUND(100/E84*F84-100,1))&lt;999,ROUND(100/E84*F84-100,1),IF(ROUND(100/E84*F84-100,1)&gt;999,999,-999)))</f>
        <v>20.6</v>
      </c>
      <c r="H84" s="158"/>
      <c r="I84" s="158"/>
      <c r="J84" s="159"/>
      <c r="K84" s="158"/>
      <c r="L84" s="158"/>
      <c r="M84" s="158"/>
      <c r="N84" s="158"/>
      <c r="O84" s="158"/>
      <c r="P84" s="159"/>
      <c r="Q84" s="158"/>
      <c r="R84" s="158"/>
      <c r="S84" s="159"/>
      <c r="T84" s="158"/>
      <c r="U84" s="158"/>
      <c r="V84" s="159"/>
      <c r="W84" s="158">
        <v>6</v>
      </c>
      <c r="X84" s="158">
        <v>6</v>
      </c>
      <c r="Y84" s="415">
        <f t="shared" si="8"/>
        <v>0</v>
      </c>
      <c r="Z84" s="158"/>
      <c r="AA84" s="158"/>
      <c r="AB84" s="159"/>
      <c r="AC84" s="158"/>
      <c r="AD84" s="158"/>
      <c r="AE84" s="159"/>
      <c r="AF84" s="158"/>
      <c r="AG84" s="158"/>
      <c r="AH84" s="159"/>
      <c r="AI84" s="158">
        <v>-0.28599999999999998</v>
      </c>
      <c r="AJ84" s="158">
        <v>0.503</v>
      </c>
      <c r="AK84" s="415">
        <f t="shared" si="9"/>
        <v>-275.89999999999998</v>
      </c>
      <c r="AL84" s="298"/>
      <c r="AM84" s="298"/>
      <c r="AN84" s="159"/>
      <c r="AO84" s="158">
        <f t="shared" si="13"/>
        <v>14.891</v>
      </c>
      <c r="AP84" s="158">
        <f t="shared" si="13"/>
        <v>16.056999999999999</v>
      </c>
      <c r="AQ84" s="159">
        <f t="shared" si="6"/>
        <v>7.8</v>
      </c>
      <c r="AR84" s="158">
        <f t="shared" si="14"/>
        <v>14.891</v>
      </c>
      <c r="AS84" s="158">
        <f t="shared" si="14"/>
        <v>16.056999999999999</v>
      </c>
      <c r="AT84" s="159">
        <f t="shared" si="7"/>
        <v>7.8</v>
      </c>
    </row>
    <row r="85" spans="1:46" s="263" customFormat="1" ht="18.75" customHeight="1">
      <c r="A85" s="420" t="s">
        <v>185</v>
      </c>
      <c r="B85" s="134"/>
      <c r="C85" s="134"/>
      <c r="D85" s="134"/>
      <c r="E85" s="134"/>
      <c r="F85" s="134"/>
      <c r="G85" s="470"/>
      <c r="H85" s="134"/>
      <c r="I85" s="134"/>
      <c r="J85" s="154"/>
      <c r="K85" s="134"/>
      <c r="L85" s="134"/>
      <c r="M85" s="134"/>
      <c r="N85" s="134"/>
      <c r="O85" s="134"/>
      <c r="P85" s="154"/>
      <c r="Q85" s="134"/>
      <c r="R85" s="134"/>
      <c r="S85" s="154"/>
      <c r="T85" s="134"/>
      <c r="U85" s="134"/>
      <c r="V85" s="154"/>
      <c r="W85" s="134"/>
      <c r="X85" s="134"/>
      <c r="Y85" s="470"/>
      <c r="Z85" s="134"/>
      <c r="AA85" s="134"/>
      <c r="AB85" s="154"/>
      <c r="AC85" s="134"/>
      <c r="AD85" s="134"/>
      <c r="AE85" s="154"/>
      <c r="AF85" s="134"/>
      <c r="AG85" s="134"/>
      <c r="AH85" s="154"/>
      <c r="AI85" s="134"/>
      <c r="AJ85" s="134"/>
      <c r="AK85" s="470"/>
      <c r="AL85" s="453"/>
      <c r="AM85" s="453"/>
      <c r="AN85" s="154"/>
      <c r="AO85" s="134"/>
      <c r="AP85" s="134"/>
      <c r="AQ85" s="154"/>
      <c r="AR85" s="134"/>
      <c r="AS85" s="134"/>
      <c r="AT85" s="154"/>
    </row>
    <row r="86" spans="1:46" s="110" customFormat="1" ht="18.75" customHeight="1">
      <c r="A86" s="421" t="s">
        <v>307</v>
      </c>
      <c r="B86" s="158"/>
      <c r="C86" s="158"/>
      <c r="D86" s="274"/>
      <c r="E86" s="158"/>
      <c r="F86" s="158"/>
      <c r="G86" s="415"/>
      <c r="H86" s="158">
        <v>8.1229999999999993</v>
      </c>
      <c r="I86" s="158">
        <v>1.6719999999999999</v>
      </c>
      <c r="J86" s="415">
        <f>IF(H86=0, "    ---- ", IF(ABS(ROUND(100/H86*I86-100,1))&lt;999,ROUND(100/H86*I86-100,1),IF(ROUND(100/H86*I86-100,1)&gt;999,999,-999)))</f>
        <v>-79.400000000000006</v>
      </c>
      <c r="K86" s="158">
        <v>14.909000000000001</v>
      </c>
      <c r="L86" s="158">
        <v>15.343</v>
      </c>
      <c r="M86" s="298">
        <f>IF(K86=0, "    ---- ", IF(ABS(ROUND(100/K86*L86-100,1))&lt;999,ROUND(100/K86*L86-100,1),IF(ROUND(100/K86*L86-100,1)&gt;999,999,-999)))</f>
        <v>2.9</v>
      </c>
      <c r="N86" s="158"/>
      <c r="O86" s="158"/>
      <c r="P86" s="213"/>
      <c r="Q86" s="158"/>
      <c r="R86" s="158"/>
      <c r="S86" s="213"/>
      <c r="T86" s="158"/>
      <c r="U86" s="158"/>
      <c r="V86" s="213"/>
      <c r="W86" s="158">
        <v>10</v>
      </c>
      <c r="X86" s="158">
        <v>3</v>
      </c>
      <c r="Y86" s="415">
        <f t="shared" si="8"/>
        <v>-70</v>
      </c>
      <c r="Z86" s="158"/>
      <c r="AA86" s="158"/>
      <c r="AB86" s="415"/>
      <c r="AC86" s="158"/>
      <c r="AD86" s="158"/>
      <c r="AE86" s="213"/>
      <c r="AF86" s="158"/>
      <c r="AG86" s="158"/>
      <c r="AH86" s="213"/>
      <c r="AI86" s="158">
        <v>19.056000000000001</v>
      </c>
      <c r="AJ86" s="158">
        <v>-76.900999999999996</v>
      </c>
      <c r="AK86" s="415">
        <f t="shared" si="9"/>
        <v>-503.6</v>
      </c>
      <c r="AL86" s="298"/>
      <c r="AM86" s="298"/>
      <c r="AN86" s="415"/>
      <c r="AO86" s="298">
        <f t="shared" si="13"/>
        <v>52.087999999999994</v>
      </c>
      <c r="AP86" s="298">
        <f t="shared" si="13"/>
        <v>-56.885999999999996</v>
      </c>
      <c r="AQ86" s="415">
        <f t="shared" si="6"/>
        <v>-209.2</v>
      </c>
      <c r="AR86" s="158">
        <f t="shared" si="14"/>
        <v>52.087999999999994</v>
      </c>
      <c r="AS86" s="298">
        <f t="shared" si="14"/>
        <v>-56.885999999999996</v>
      </c>
      <c r="AT86" s="415">
        <f t="shared" si="7"/>
        <v>-209.2</v>
      </c>
    </row>
    <row r="87" spans="1:46" s="110" customFormat="1" ht="18.75" customHeight="1">
      <c r="A87" s="421" t="s">
        <v>308</v>
      </c>
      <c r="B87" s="158"/>
      <c r="C87" s="158"/>
      <c r="D87" s="274"/>
      <c r="E87" s="158"/>
      <c r="F87" s="158"/>
      <c r="G87" s="415"/>
      <c r="H87" s="158"/>
      <c r="I87" s="158"/>
      <c r="J87" s="213"/>
      <c r="K87" s="158"/>
      <c r="L87" s="158"/>
      <c r="M87" s="274"/>
      <c r="N87" s="158"/>
      <c r="O87" s="158"/>
      <c r="P87" s="213"/>
      <c r="Q87" s="158"/>
      <c r="R87" s="158"/>
      <c r="S87" s="213"/>
      <c r="T87" s="158"/>
      <c r="U87" s="158"/>
      <c r="V87" s="213"/>
      <c r="W87" s="158"/>
      <c r="X87" s="158"/>
      <c r="Y87" s="415"/>
      <c r="Z87" s="158"/>
      <c r="AA87" s="158"/>
      <c r="AB87" s="213"/>
      <c r="AC87" s="158"/>
      <c r="AD87" s="158"/>
      <c r="AE87" s="213"/>
      <c r="AF87" s="158"/>
      <c r="AG87" s="158"/>
      <c r="AH87" s="213"/>
      <c r="AI87" s="158"/>
      <c r="AJ87" s="158"/>
      <c r="AK87" s="415"/>
      <c r="AL87" s="298"/>
      <c r="AM87" s="298"/>
      <c r="AN87" s="213"/>
      <c r="AO87" s="274">
        <f t="shared" si="13"/>
        <v>0</v>
      </c>
      <c r="AP87" s="274">
        <f t="shared" si="13"/>
        <v>0</v>
      </c>
      <c r="AQ87" s="213" t="str">
        <f t="shared" si="6"/>
        <v xml:space="preserve">    ---- </v>
      </c>
      <c r="AR87" s="158">
        <f t="shared" si="14"/>
        <v>0</v>
      </c>
      <c r="AS87" s="274">
        <f t="shared" si="14"/>
        <v>0</v>
      </c>
      <c r="AT87" s="213" t="str">
        <f t="shared" si="7"/>
        <v xml:space="preserve">    ---- </v>
      </c>
    </row>
    <row r="88" spans="1:46" s="110" customFormat="1" ht="18.75" customHeight="1">
      <c r="A88" s="421" t="s">
        <v>182</v>
      </c>
      <c r="B88" s="158">
        <v>-0.63100000000000001</v>
      </c>
      <c r="C88" s="158">
        <v>0.27100000000000002</v>
      </c>
      <c r="D88" s="415">
        <f t="shared" ref="D88" si="17">IF(B88=0, "    ---- ", IF(ABS(ROUND(100/B88*C88-100,1))&lt;999,ROUND(100/B88*C88-100,1),IF(ROUND(100/B88*C88-100,1)&gt;999,999,-999)))</f>
        <v>-142.9</v>
      </c>
      <c r="E88" s="158"/>
      <c r="F88" s="158"/>
      <c r="G88" s="415"/>
      <c r="H88" s="158">
        <v>-28.344999999999999</v>
      </c>
      <c r="I88" s="158">
        <v>-11.279</v>
      </c>
      <c r="J88" s="159">
        <f>IF(H88=0, "    ---- ", IF(ABS(ROUND(100/H88*I88-100,1))&lt;999,ROUND(100/H88*I88-100,1),IF(ROUND(100/H88*I88-100,1)&gt;999,999,-999)))</f>
        <v>-60.2</v>
      </c>
      <c r="K88" s="158">
        <v>8.7690000000000001</v>
      </c>
      <c r="L88" s="158">
        <v>23.733000000000001</v>
      </c>
      <c r="M88" s="158">
        <f>IF(K88=0, "    ---- ", IF(ABS(ROUND(100/K88*L88-100,1))&lt;999,ROUND(100/K88*L88-100,1),IF(ROUND(100/K88*L88-100,1)&gt;999,999,-999)))</f>
        <v>170.6</v>
      </c>
      <c r="N88" s="158"/>
      <c r="O88" s="158"/>
      <c r="P88" s="159"/>
      <c r="Q88" s="158"/>
      <c r="R88" s="158"/>
      <c r="S88" s="159"/>
      <c r="T88" s="158"/>
      <c r="U88" s="158"/>
      <c r="V88" s="159"/>
      <c r="W88" s="158">
        <v>2</v>
      </c>
      <c r="X88" s="158">
        <v>5</v>
      </c>
      <c r="Y88" s="415">
        <f t="shared" si="8"/>
        <v>150</v>
      </c>
      <c r="Z88" s="158"/>
      <c r="AA88" s="158"/>
      <c r="AB88" s="159"/>
      <c r="AC88" s="158"/>
      <c r="AD88" s="158"/>
      <c r="AE88" s="159"/>
      <c r="AF88" s="158"/>
      <c r="AG88" s="158"/>
      <c r="AH88" s="159"/>
      <c r="AI88" s="158">
        <v>7.7460000000000004</v>
      </c>
      <c r="AJ88" s="158">
        <v>4.6050000000000004</v>
      </c>
      <c r="AK88" s="415">
        <f t="shared" si="9"/>
        <v>-40.5</v>
      </c>
      <c r="AL88" s="298"/>
      <c r="AM88" s="298"/>
      <c r="AN88" s="159"/>
      <c r="AO88" s="158">
        <f t="shared" si="13"/>
        <v>-10.461</v>
      </c>
      <c r="AP88" s="158">
        <f t="shared" si="13"/>
        <v>22.330000000000002</v>
      </c>
      <c r="AQ88" s="159">
        <f t="shared" ref="AQ88:AQ108" si="18">IF(AO88=0, "    ---- ", IF(ABS(ROUND(100/AO88*AP88-100,1))&lt;999,ROUND(100/AO88*AP88-100,1),IF(ROUND(100/AO88*AP88-100,1)&gt;999,999,-999)))</f>
        <v>-313.5</v>
      </c>
      <c r="AR88" s="158">
        <f t="shared" si="14"/>
        <v>-10.461</v>
      </c>
      <c r="AS88" s="158">
        <f t="shared" si="14"/>
        <v>22.330000000000002</v>
      </c>
      <c r="AT88" s="159">
        <f t="shared" ref="AT88:AT108" si="19">IF(AR88=0, "    ---- ", IF(ABS(ROUND(100/AR88*AS88-100,1))&lt;999,ROUND(100/AR88*AS88-100,1),IF(ROUND(100/AR88*AS88-100,1)&gt;999,999,-999)))</f>
        <v>-313.5</v>
      </c>
    </row>
    <row r="89" spans="1:46" s="110" customFormat="1" ht="18.75" customHeight="1">
      <c r="A89" s="421" t="s">
        <v>176</v>
      </c>
      <c r="B89" s="158"/>
      <c r="C89" s="158"/>
      <c r="D89" s="158"/>
      <c r="E89" s="158"/>
      <c r="F89" s="158"/>
      <c r="G89" s="415"/>
      <c r="H89" s="158"/>
      <c r="I89" s="158"/>
      <c r="J89" s="159"/>
      <c r="K89" s="158"/>
      <c r="L89" s="158"/>
      <c r="M89" s="158"/>
      <c r="N89" s="158"/>
      <c r="O89" s="158"/>
      <c r="P89" s="159"/>
      <c r="Q89" s="158"/>
      <c r="R89" s="158"/>
      <c r="S89" s="159"/>
      <c r="T89" s="158"/>
      <c r="U89" s="158"/>
      <c r="V89" s="159"/>
      <c r="W89" s="158"/>
      <c r="X89" s="158"/>
      <c r="Y89" s="415"/>
      <c r="Z89" s="158"/>
      <c r="AA89" s="158"/>
      <c r="AB89" s="159"/>
      <c r="AC89" s="158"/>
      <c r="AD89" s="158"/>
      <c r="AE89" s="159"/>
      <c r="AF89" s="158"/>
      <c r="AG89" s="158"/>
      <c r="AH89" s="159"/>
      <c r="AI89" s="158"/>
      <c r="AJ89" s="158"/>
      <c r="AK89" s="415"/>
      <c r="AL89" s="298"/>
      <c r="AM89" s="298"/>
      <c r="AN89" s="159"/>
      <c r="AO89" s="158">
        <f t="shared" si="13"/>
        <v>0</v>
      </c>
      <c r="AP89" s="158">
        <f t="shared" si="13"/>
        <v>0</v>
      </c>
      <c r="AQ89" s="159" t="str">
        <f t="shared" si="18"/>
        <v xml:space="preserve">    ---- </v>
      </c>
      <c r="AR89" s="158">
        <f t="shared" si="14"/>
        <v>0</v>
      </c>
      <c r="AS89" s="158">
        <f t="shared" si="14"/>
        <v>0</v>
      </c>
      <c r="AT89" s="159" t="str">
        <f t="shared" si="19"/>
        <v xml:space="preserve">    ---- </v>
      </c>
    </row>
    <row r="90" spans="1:46" s="110" customFormat="1" ht="18.75" customHeight="1">
      <c r="A90" s="421" t="s">
        <v>179</v>
      </c>
      <c r="B90" s="158"/>
      <c r="C90" s="158"/>
      <c r="D90" s="158"/>
      <c r="E90" s="158"/>
      <c r="F90" s="158"/>
      <c r="G90" s="415"/>
      <c r="H90" s="158"/>
      <c r="I90" s="158"/>
      <c r="J90" s="159"/>
      <c r="K90" s="158"/>
      <c r="L90" s="158"/>
      <c r="M90" s="158"/>
      <c r="N90" s="158"/>
      <c r="O90" s="158"/>
      <c r="P90" s="159"/>
      <c r="Q90" s="158"/>
      <c r="R90" s="158"/>
      <c r="S90" s="159"/>
      <c r="T90" s="158"/>
      <c r="U90" s="158"/>
      <c r="V90" s="159"/>
      <c r="W90" s="158"/>
      <c r="X90" s="158"/>
      <c r="Y90" s="415"/>
      <c r="Z90" s="158"/>
      <c r="AA90" s="158"/>
      <c r="AB90" s="159"/>
      <c r="AC90" s="158"/>
      <c r="AD90" s="158"/>
      <c r="AE90" s="159"/>
      <c r="AF90" s="158"/>
      <c r="AG90" s="158"/>
      <c r="AH90" s="159"/>
      <c r="AI90" s="158"/>
      <c r="AJ90" s="158"/>
      <c r="AK90" s="415"/>
      <c r="AL90" s="298"/>
      <c r="AM90" s="298"/>
      <c r="AN90" s="159"/>
      <c r="AO90" s="158">
        <f t="shared" si="13"/>
        <v>0</v>
      </c>
      <c r="AP90" s="158">
        <f t="shared" si="13"/>
        <v>0</v>
      </c>
      <c r="AQ90" s="159" t="str">
        <f t="shared" si="18"/>
        <v xml:space="preserve">    ---- </v>
      </c>
      <c r="AR90" s="158">
        <f t="shared" si="14"/>
        <v>0</v>
      </c>
      <c r="AS90" s="158">
        <f t="shared" si="14"/>
        <v>0</v>
      </c>
      <c r="AT90" s="159" t="str">
        <f t="shared" si="19"/>
        <v xml:space="preserve">    ---- </v>
      </c>
    </row>
    <row r="91" spans="1:46" s="110" customFormat="1" ht="18.75" customHeight="1">
      <c r="A91" s="421" t="s">
        <v>309</v>
      </c>
      <c r="B91" s="158">
        <v>-7.3869999999999996</v>
      </c>
      <c r="C91" s="158">
        <v>8.6149999999999984</v>
      </c>
      <c r="D91" s="415">
        <f t="shared" ref="D91" si="20">IF(B91=0, "    ---- ", IF(ABS(ROUND(100/B91*C91-100,1))&lt;999,ROUND(100/B91*C91-100,1),IF(ROUND(100/B91*C91-100,1)&gt;999,999,-999)))</f>
        <v>-216.6</v>
      </c>
      <c r="E91" s="158"/>
      <c r="F91" s="158"/>
      <c r="G91" s="415"/>
      <c r="H91" s="158">
        <v>-1.034</v>
      </c>
      <c r="I91" s="158">
        <v>-10.554</v>
      </c>
      <c r="J91" s="159">
        <f>IF(H91=0, "    ---- ", IF(ABS(ROUND(100/H91*I91-100,1))&lt;999,ROUND(100/H91*I91-100,1),IF(ROUND(100/H91*I91-100,1)&gt;999,999,-999)))</f>
        <v>920.7</v>
      </c>
      <c r="K91" s="158">
        <v>-12.625999999999999</v>
      </c>
      <c r="L91" s="158">
        <v>-1.113</v>
      </c>
      <c r="M91" s="158">
        <f>IF(K91=0, "    ---- ", IF(ABS(ROUND(100/K91*L91-100,1))&lt;999,ROUND(100/K91*L91-100,1),IF(ROUND(100/K91*L91-100,1)&gt;999,999,-999)))</f>
        <v>-91.2</v>
      </c>
      <c r="N91" s="158"/>
      <c r="O91" s="158"/>
      <c r="P91" s="159"/>
      <c r="Q91" s="158"/>
      <c r="R91" s="158"/>
      <c r="S91" s="159"/>
      <c r="T91" s="158"/>
      <c r="U91" s="158"/>
      <c r="V91" s="159"/>
      <c r="W91" s="158">
        <v>13</v>
      </c>
      <c r="X91" s="158">
        <v>25</v>
      </c>
      <c r="Y91" s="415">
        <f t="shared" si="8"/>
        <v>92.3</v>
      </c>
      <c r="Z91" s="158"/>
      <c r="AA91" s="158"/>
      <c r="AB91" s="159"/>
      <c r="AC91" s="158"/>
      <c r="AD91" s="158"/>
      <c r="AE91" s="159"/>
      <c r="AF91" s="158"/>
      <c r="AG91" s="158"/>
      <c r="AH91" s="159"/>
      <c r="AI91" s="158">
        <v>3.6040000000000001</v>
      </c>
      <c r="AJ91" s="158">
        <v>-6.0350000000000001</v>
      </c>
      <c r="AK91" s="415">
        <f t="shared" si="9"/>
        <v>-267.5</v>
      </c>
      <c r="AL91" s="298"/>
      <c r="AM91" s="298"/>
      <c r="AN91" s="159"/>
      <c r="AO91" s="158">
        <f t="shared" si="13"/>
        <v>-4.442999999999997</v>
      </c>
      <c r="AP91" s="158">
        <f t="shared" si="13"/>
        <v>15.912999999999997</v>
      </c>
      <c r="AQ91" s="159">
        <f t="shared" si="18"/>
        <v>-458.2</v>
      </c>
      <c r="AR91" s="158">
        <f t="shared" si="14"/>
        <v>-4.442999999999997</v>
      </c>
      <c r="AS91" s="158">
        <f t="shared" si="14"/>
        <v>15.912999999999997</v>
      </c>
      <c r="AT91" s="159">
        <f t="shared" si="19"/>
        <v>-458.2</v>
      </c>
    </row>
    <row r="92" spans="1:46" s="110" customFormat="1" ht="18.75" customHeight="1">
      <c r="A92" s="421" t="s">
        <v>178</v>
      </c>
      <c r="B92" s="158"/>
      <c r="C92" s="158"/>
      <c r="D92" s="158"/>
      <c r="E92" s="158"/>
      <c r="F92" s="158"/>
      <c r="G92" s="415"/>
      <c r="H92" s="158"/>
      <c r="I92" s="158"/>
      <c r="J92" s="159"/>
      <c r="K92" s="158"/>
      <c r="L92" s="158"/>
      <c r="M92" s="158"/>
      <c r="N92" s="158"/>
      <c r="O92" s="158"/>
      <c r="P92" s="159"/>
      <c r="Q92" s="158"/>
      <c r="R92" s="158"/>
      <c r="S92" s="159"/>
      <c r="T92" s="158"/>
      <c r="U92" s="158"/>
      <c r="V92" s="159"/>
      <c r="W92" s="158"/>
      <c r="X92" s="158"/>
      <c r="Y92" s="415"/>
      <c r="Z92" s="158"/>
      <c r="AA92" s="158"/>
      <c r="AB92" s="159"/>
      <c r="AC92" s="158"/>
      <c r="AD92" s="158"/>
      <c r="AE92" s="159"/>
      <c r="AF92" s="158"/>
      <c r="AG92" s="158"/>
      <c r="AH92" s="159"/>
      <c r="AI92" s="158"/>
      <c r="AJ92" s="158"/>
      <c r="AK92" s="415"/>
      <c r="AL92" s="298"/>
      <c r="AM92" s="298"/>
      <c r="AN92" s="159"/>
      <c r="AO92" s="158">
        <f t="shared" si="13"/>
        <v>0</v>
      </c>
      <c r="AP92" s="158">
        <f t="shared" si="13"/>
        <v>0</v>
      </c>
      <c r="AQ92" s="159" t="str">
        <f t="shared" si="18"/>
        <v xml:space="preserve">    ---- </v>
      </c>
      <c r="AR92" s="158">
        <f t="shared" si="14"/>
        <v>0</v>
      </c>
      <c r="AS92" s="158">
        <f t="shared" si="14"/>
        <v>0</v>
      </c>
      <c r="AT92" s="159" t="str">
        <f t="shared" si="19"/>
        <v xml:space="preserve">    ---- </v>
      </c>
    </row>
    <row r="93" spans="1:46" s="110" customFormat="1" ht="18.75" customHeight="1">
      <c r="A93" s="421" t="s">
        <v>310</v>
      </c>
      <c r="B93" s="158"/>
      <c r="C93" s="158"/>
      <c r="D93" s="158"/>
      <c r="E93" s="158"/>
      <c r="F93" s="158"/>
      <c r="G93" s="415"/>
      <c r="H93" s="158">
        <v>-0.67700000000000005</v>
      </c>
      <c r="I93" s="158">
        <v>-0.20899999999999999</v>
      </c>
      <c r="J93" s="159">
        <f>IF(H93=0, "    ---- ", IF(ABS(ROUND(100/H93*I93-100,1))&lt;999,ROUND(100/H93*I93-100,1),IF(ROUND(100/H93*I93-100,1)&gt;999,999,-999)))</f>
        <v>-69.099999999999994</v>
      </c>
      <c r="K93" s="158"/>
      <c r="L93" s="158"/>
      <c r="M93" s="158"/>
      <c r="N93" s="158"/>
      <c r="O93" s="158"/>
      <c r="P93" s="159"/>
      <c r="Q93" s="158"/>
      <c r="R93" s="158"/>
      <c r="S93" s="159"/>
      <c r="T93" s="158"/>
      <c r="U93" s="158"/>
      <c r="V93" s="159"/>
      <c r="W93" s="158"/>
      <c r="X93" s="158"/>
      <c r="Y93" s="415"/>
      <c r="Z93" s="158"/>
      <c r="AA93" s="158"/>
      <c r="AB93" s="159"/>
      <c r="AC93" s="158"/>
      <c r="AD93" s="158"/>
      <c r="AE93" s="159"/>
      <c r="AF93" s="158"/>
      <c r="AG93" s="158"/>
      <c r="AH93" s="159"/>
      <c r="AI93" s="158"/>
      <c r="AJ93" s="158"/>
      <c r="AK93" s="415"/>
      <c r="AL93" s="298"/>
      <c r="AM93" s="298"/>
      <c r="AN93" s="159"/>
      <c r="AO93" s="158">
        <f t="shared" si="13"/>
        <v>-0.67700000000000005</v>
      </c>
      <c r="AP93" s="158">
        <f t="shared" si="13"/>
        <v>-0.20899999999999999</v>
      </c>
      <c r="AQ93" s="159">
        <f t="shared" si="18"/>
        <v>-69.099999999999994</v>
      </c>
      <c r="AR93" s="158">
        <f t="shared" si="14"/>
        <v>-0.67700000000000005</v>
      </c>
      <c r="AS93" s="158">
        <f t="shared" si="14"/>
        <v>-0.20899999999999999</v>
      </c>
      <c r="AT93" s="159">
        <f t="shared" si="19"/>
        <v>-69.099999999999994</v>
      </c>
    </row>
    <row r="94" spans="1:46" s="263" customFormat="1" ht="18.75" customHeight="1">
      <c r="A94" s="420" t="s">
        <v>41</v>
      </c>
      <c r="B94" s="134">
        <v>-8.0179999999999989</v>
      </c>
      <c r="C94" s="134">
        <v>8.8859999999999992</v>
      </c>
      <c r="D94" s="470">
        <f t="shared" ref="D94" si="21">IF(B94=0, "    ---- ", IF(ABS(ROUND(100/B94*C94-100,1))&lt;999,ROUND(100/B94*C94-100,1),IF(ROUND(100/B94*C94-100,1)&gt;999,999,-999)))</f>
        <v>-210.8</v>
      </c>
      <c r="E94" s="134"/>
      <c r="F94" s="134"/>
      <c r="G94" s="470"/>
      <c r="H94" s="134">
        <v>-21.933</v>
      </c>
      <c r="I94" s="134">
        <v>-20.37</v>
      </c>
      <c r="J94" s="154">
        <f>IF(H94=0, "    ---- ", IF(ABS(ROUND(100/H94*I94-100,1))&lt;999,ROUND(100/H94*I94-100,1),IF(ROUND(100/H94*I94-100,1)&gt;999,999,-999)))</f>
        <v>-7.1</v>
      </c>
      <c r="K94" s="134">
        <v>11.052000000000001</v>
      </c>
      <c r="L94" s="134">
        <v>37.963000000000001</v>
      </c>
      <c r="M94" s="134">
        <f>IF(K94=0, "    ---- ", IF(ABS(ROUND(100/K94*L94-100,1))&lt;999,ROUND(100/K94*L94-100,1),IF(ROUND(100/K94*L94-100,1)&gt;999,999,-999)))</f>
        <v>243.5</v>
      </c>
      <c r="N94" s="134"/>
      <c r="O94" s="134"/>
      <c r="P94" s="154"/>
      <c r="Q94" s="134"/>
      <c r="R94" s="134"/>
      <c r="S94" s="154"/>
      <c r="T94" s="134"/>
      <c r="U94" s="134"/>
      <c r="V94" s="154"/>
      <c r="W94" s="134">
        <v>25</v>
      </c>
      <c r="X94" s="134">
        <v>33</v>
      </c>
      <c r="Y94" s="470">
        <f t="shared" si="8"/>
        <v>32</v>
      </c>
      <c r="Z94" s="134"/>
      <c r="AA94" s="134"/>
      <c r="AB94" s="154"/>
      <c r="AC94" s="134"/>
      <c r="AD94" s="134"/>
      <c r="AE94" s="154"/>
      <c r="AF94" s="134"/>
      <c r="AG94" s="134"/>
      <c r="AH94" s="154"/>
      <c r="AI94" s="134">
        <v>30.405999999999999</v>
      </c>
      <c r="AJ94" s="134">
        <v>-78.330999999999989</v>
      </c>
      <c r="AK94" s="470">
        <f t="shared" si="9"/>
        <v>-357.6</v>
      </c>
      <c r="AL94" s="453"/>
      <c r="AM94" s="453"/>
      <c r="AN94" s="154"/>
      <c r="AO94" s="134">
        <f t="shared" si="13"/>
        <v>36.506999999999998</v>
      </c>
      <c r="AP94" s="134">
        <f t="shared" si="13"/>
        <v>-18.85199999999999</v>
      </c>
      <c r="AQ94" s="154">
        <f t="shared" si="18"/>
        <v>-151.6</v>
      </c>
      <c r="AR94" s="134">
        <f t="shared" si="14"/>
        <v>36.506999999999998</v>
      </c>
      <c r="AS94" s="134">
        <f t="shared" si="14"/>
        <v>-18.85199999999999</v>
      </c>
      <c r="AT94" s="154">
        <f t="shared" si="19"/>
        <v>-151.6</v>
      </c>
    </row>
    <row r="95" spans="1:46" s="110" customFormat="1" ht="18.75" customHeight="1">
      <c r="A95" s="421" t="s">
        <v>311</v>
      </c>
      <c r="B95" s="158"/>
      <c r="C95" s="158"/>
      <c r="D95" s="158"/>
      <c r="E95" s="158"/>
      <c r="F95" s="158"/>
      <c r="G95" s="415"/>
      <c r="H95" s="158"/>
      <c r="I95" s="158"/>
      <c r="J95" s="159"/>
      <c r="K95" s="158">
        <v>0.88600000000000001</v>
      </c>
      <c r="L95" s="158">
        <v>0.66600000000000004</v>
      </c>
      <c r="M95" s="158">
        <f>IF(K95=0, "    ---- ", IF(ABS(ROUND(100/K95*L95-100,1))&lt;999,ROUND(100/K95*L95-100,1),IF(ROUND(100/K95*L95-100,1)&gt;999,999,-999)))</f>
        <v>-24.8</v>
      </c>
      <c r="N95" s="158"/>
      <c r="O95" s="158"/>
      <c r="P95" s="159"/>
      <c r="Q95" s="158"/>
      <c r="R95" s="158"/>
      <c r="S95" s="159"/>
      <c r="T95" s="158"/>
      <c r="U95" s="158"/>
      <c r="V95" s="159"/>
      <c r="W95" s="158"/>
      <c r="X95" s="158"/>
      <c r="Y95" s="415"/>
      <c r="Z95" s="158"/>
      <c r="AA95" s="158"/>
      <c r="AB95" s="159"/>
      <c r="AC95" s="158"/>
      <c r="AD95" s="158"/>
      <c r="AE95" s="159"/>
      <c r="AF95" s="158"/>
      <c r="AG95" s="158"/>
      <c r="AH95" s="159"/>
      <c r="AI95" s="158"/>
      <c r="AJ95" s="158"/>
      <c r="AK95" s="415"/>
      <c r="AL95" s="298"/>
      <c r="AM95" s="298"/>
      <c r="AN95" s="159"/>
      <c r="AO95" s="158">
        <f t="shared" si="13"/>
        <v>0.88600000000000001</v>
      </c>
      <c r="AP95" s="158">
        <f t="shared" si="13"/>
        <v>0.66600000000000004</v>
      </c>
      <c r="AQ95" s="159">
        <f t="shared" si="18"/>
        <v>-24.8</v>
      </c>
      <c r="AR95" s="158">
        <f t="shared" si="14"/>
        <v>0.88600000000000001</v>
      </c>
      <c r="AS95" s="158">
        <f t="shared" si="14"/>
        <v>0.66600000000000004</v>
      </c>
      <c r="AT95" s="159">
        <f t="shared" si="19"/>
        <v>-24.8</v>
      </c>
    </row>
    <row r="96" spans="1:46" s="110" customFormat="1" ht="18.75" customHeight="1">
      <c r="A96" s="421" t="s">
        <v>312</v>
      </c>
      <c r="B96" s="158">
        <v>-8.0180000000000007</v>
      </c>
      <c r="C96" s="158">
        <v>8.8859999999999992</v>
      </c>
      <c r="D96" s="415">
        <f t="shared" ref="D96" si="22">IF(B96=0, "    ---- ", IF(ABS(ROUND(100/B96*C96-100,1))&lt;999,ROUND(100/B96*C96-100,1),IF(ROUND(100/B96*C96-100,1)&gt;999,999,-999)))</f>
        <v>-210.8</v>
      </c>
      <c r="E96" s="158"/>
      <c r="F96" s="158"/>
      <c r="G96" s="415"/>
      <c r="H96" s="158">
        <v>-21.933</v>
      </c>
      <c r="I96" s="158">
        <v>-20.370999999999999</v>
      </c>
      <c r="J96" s="159">
        <f>IF(H96=0, "    ---- ", IF(ABS(ROUND(100/H96*I96-100,1))&lt;999,ROUND(100/H96*I96-100,1),IF(ROUND(100/H96*I96-100,1)&gt;999,999,-999)))</f>
        <v>-7.1</v>
      </c>
      <c r="K96" s="158">
        <v>10.167</v>
      </c>
      <c r="L96" s="158">
        <v>37.296999999999997</v>
      </c>
      <c r="M96" s="158">
        <f>IF(K96=0, "    ---- ", IF(ABS(ROUND(100/K96*L96-100,1))&lt;999,ROUND(100/K96*L96-100,1),IF(ROUND(100/K96*L96-100,1)&gt;999,999,-999)))</f>
        <v>266.8</v>
      </c>
      <c r="N96" s="158"/>
      <c r="O96" s="158"/>
      <c r="P96" s="159"/>
      <c r="Q96" s="158"/>
      <c r="R96" s="158"/>
      <c r="S96" s="159"/>
      <c r="T96" s="158"/>
      <c r="U96" s="158"/>
      <c r="V96" s="159"/>
      <c r="W96" s="158">
        <v>25</v>
      </c>
      <c r="X96" s="158">
        <v>33</v>
      </c>
      <c r="Y96" s="415">
        <f t="shared" si="8"/>
        <v>32</v>
      </c>
      <c r="Z96" s="158"/>
      <c r="AA96" s="158"/>
      <c r="AB96" s="159"/>
      <c r="AC96" s="158"/>
      <c r="AD96" s="158"/>
      <c r="AE96" s="159"/>
      <c r="AF96" s="158"/>
      <c r="AG96" s="158"/>
      <c r="AH96" s="159"/>
      <c r="AI96" s="158">
        <v>30.405999999999999</v>
      </c>
      <c r="AJ96" s="158">
        <v>-78.331000000000003</v>
      </c>
      <c r="AK96" s="415">
        <f t="shared" si="9"/>
        <v>-357.6</v>
      </c>
      <c r="AL96" s="298"/>
      <c r="AM96" s="298"/>
      <c r="AN96" s="159"/>
      <c r="AO96" s="158">
        <f t="shared" si="13"/>
        <v>35.622</v>
      </c>
      <c r="AP96" s="158">
        <f t="shared" si="13"/>
        <v>-19.519000000000005</v>
      </c>
      <c r="AQ96" s="159">
        <f t="shared" si="18"/>
        <v>-154.80000000000001</v>
      </c>
      <c r="AR96" s="158">
        <f t="shared" si="14"/>
        <v>35.622</v>
      </c>
      <c r="AS96" s="158">
        <f t="shared" si="14"/>
        <v>-19.519000000000005</v>
      </c>
      <c r="AT96" s="159">
        <f t="shared" si="19"/>
        <v>-154.80000000000001</v>
      </c>
    </row>
    <row r="97" spans="1:47" s="110" customFormat="1" ht="18.75" customHeight="1">
      <c r="A97" s="420" t="s">
        <v>274</v>
      </c>
      <c r="B97" s="158"/>
      <c r="C97" s="158"/>
      <c r="D97" s="158"/>
      <c r="E97" s="158"/>
      <c r="F97" s="158"/>
      <c r="G97" s="415"/>
      <c r="H97" s="158"/>
      <c r="I97" s="158"/>
      <c r="J97" s="159"/>
      <c r="K97" s="158"/>
      <c r="L97" s="158"/>
      <c r="M97" s="158"/>
      <c r="N97" s="158"/>
      <c r="O97" s="158"/>
      <c r="P97" s="159"/>
      <c r="Q97" s="158"/>
      <c r="R97" s="158"/>
      <c r="S97" s="159"/>
      <c r="T97" s="158"/>
      <c r="U97" s="158"/>
      <c r="V97" s="159"/>
      <c r="W97" s="158"/>
      <c r="X97" s="158"/>
      <c r="Y97" s="415"/>
      <c r="Z97" s="158"/>
      <c r="AA97" s="158"/>
      <c r="AB97" s="159"/>
      <c r="AC97" s="158"/>
      <c r="AD97" s="158"/>
      <c r="AE97" s="159"/>
      <c r="AF97" s="158"/>
      <c r="AG97" s="158"/>
      <c r="AH97" s="159"/>
      <c r="AI97" s="158"/>
      <c r="AJ97" s="158"/>
      <c r="AK97" s="415"/>
      <c r="AL97" s="298"/>
      <c r="AM97" s="298"/>
      <c r="AN97" s="159"/>
      <c r="AO97" s="158"/>
      <c r="AP97" s="158"/>
      <c r="AQ97" s="159"/>
      <c r="AR97" s="158"/>
      <c r="AS97" s="158"/>
      <c r="AT97" s="159"/>
    </row>
    <row r="98" spans="1:47" s="110" customFormat="1" ht="18.75" customHeight="1">
      <c r="A98" s="421" t="s">
        <v>365</v>
      </c>
      <c r="B98" s="158"/>
      <c r="C98" s="158"/>
      <c r="D98" s="158"/>
      <c r="E98" s="158"/>
      <c r="F98" s="158"/>
      <c r="G98" s="415"/>
      <c r="H98" s="158"/>
      <c r="I98" s="158"/>
      <c r="J98" s="159"/>
      <c r="K98" s="158"/>
      <c r="L98" s="158"/>
      <c r="M98" s="158"/>
      <c r="N98" s="158"/>
      <c r="O98" s="158"/>
      <c r="P98" s="159"/>
      <c r="Q98" s="158"/>
      <c r="R98" s="158"/>
      <c r="S98" s="159"/>
      <c r="T98" s="158"/>
      <c r="U98" s="158"/>
      <c r="V98" s="159"/>
      <c r="W98" s="158"/>
      <c r="X98" s="158"/>
      <c r="Y98" s="415"/>
      <c r="Z98" s="158"/>
      <c r="AA98" s="158"/>
      <c r="AB98" s="159"/>
      <c r="AC98" s="158"/>
      <c r="AD98" s="158"/>
      <c r="AE98" s="159"/>
      <c r="AF98" s="158"/>
      <c r="AG98" s="158"/>
      <c r="AH98" s="159"/>
      <c r="AI98" s="158">
        <v>0.115</v>
      </c>
      <c r="AJ98" s="158">
        <v>5.0999999999999997E-2</v>
      </c>
      <c r="AK98" s="415">
        <f t="shared" si="9"/>
        <v>-55.7</v>
      </c>
      <c r="AL98" s="298">
        <v>-0.1</v>
      </c>
      <c r="AM98" s="298"/>
      <c r="AN98" s="159">
        <f>IF(AL98=0, "    ---- ", IF(ABS(ROUND(100/AL98*AM98-100,1))&lt;999,ROUND(100/AL98*AM98-100,1),IF(ROUND(100/AL98*AM98-100,1)&gt;999,999,-999)))</f>
        <v>-100</v>
      </c>
      <c r="AO98" s="158">
        <f t="shared" si="13"/>
        <v>1.4999999999999999E-2</v>
      </c>
      <c r="AP98" s="158">
        <f t="shared" si="13"/>
        <v>5.0999999999999997E-2</v>
      </c>
      <c r="AQ98" s="159">
        <f t="shared" si="18"/>
        <v>240</v>
      </c>
      <c r="AR98" s="158">
        <f t="shared" si="14"/>
        <v>1.4999999999999999E-2</v>
      </c>
      <c r="AS98" s="158">
        <f t="shared" si="14"/>
        <v>5.0999999999999997E-2</v>
      </c>
      <c r="AT98" s="159">
        <f t="shared" si="19"/>
        <v>240</v>
      </c>
    </row>
    <row r="99" spans="1:47" s="110" customFormat="1" ht="18.75" customHeight="1">
      <c r="A99" s="421" t="s">
        <v>308</v>
      </c>
      <c r="B99" s="158"/>
      <c r="C99" s="158"/>
      <c r="D99" s="158"/>
      <c r="E99" s="158"/>
      <c r="F99" s="158"/>
      <c r="G99" s="415"/>
      <c r="H99" s="158"/>
      <c r="I99" s="158"/>
      <c r="J99" s="159"/>
      <c r="K99" s="158"/>
      <c r="L99" s="158"/>
      <c r="M99" s="158"/>
      <c r="N99" s="158"/>
      <c r="O99" s="158"/>
      <c r="P99" s="159"/>
      <c r="Q99" s="158"/>
      <c r="R99" s="158"/>
      <c r="S99" s="159"/>
      <c r="T99" s="158"/>
      <c r="U99" s="158"/>
      <c r="V99" s="159"/>
      <c r="W99" s="158"/>
      <c r="X99" s="158"/>
      <c r="Y99" s="415"/>
      <c r="Z99" s="158"/>
      <c r="AA99" s="158"/>
      <c r="AB99" s="159"/>
      <c r="AC99" s="158"/>
      <c r="AD99" s="158"/>
      <c r="AE99" s="159"/>
      <c r="AF99" s="158"/>
      <c r="AG99" s="158"/>
      <c r="AH99" s="159"/>
      <c r="AI99" s="158"/>
      <c r="AJ99" s="158"/>
      <c r="AK99" s="415"/>
      <c r="AL99" s="298"/>
      <c r="AM99" s="298"/>
      <c r="AN99" s="159"/>
      <c r="AO99" s="158">
        <f t="shared" si="13"/>
        <v>0</v>
      </c>
      <c r="AP99" s="158">
        <f t="shared" si="13"/>
        <v>0</v>
      </c>
      <c r="AQ99" s="159" t="str">
        <f t="shared" si="18"/>
        <v xml:space="preserve">    ---- </v>
      </c>
      <c r="AR99" s="158">
        <f t="shared" si="14"/>
        <v>0</v>
      </c>
      <c r="AS99" s="158">
        <f t="shared" si="14"/>
        <v>0</v>
      </c>
      <c r="AT99" s="159" t="str">
        <f t="shared" si="19"/>
        <v xml:space="preserve">    ---- </v>
      </c>
    </row>
    <row r="100" spans="1:47" s="110" customFormat="1" ht="18.75" customHeight="1">
      <c r="A100" s="421" t="s">
        <v>182</v>
      </c>
      <c r="B100" s="158">
        <v>5.6470000000000002</v>
      </c>
      <c r="C100" s="158">
        <v>0.57699999999999996</v>
      </c>
      <c r="D100" s="158">
        <f>IF(B100=0, "    ---- ", IF(ABS(ROUND(100/B100*C100-100,1))&lt;999,ROUND(100/B100*C100-100,1),IF(ROUND(100/B100*C100-100,1)&gt;999,999,-999)))</f>
        <v>-89.8</v>
      </c>
      <c r="E100" s="158">
        <v>31.245000000000001</v>
      </c>
      <c r="F100" s="158">
        <v>10.132</v>
      </c>
      <c r="G100" s="415">
        <f>IF(E100=0, "    ---- ", IF(ABS(ROUND(100/E100*F100-100,1))&lt;999,ROUND(100/E100*F100-100,1),IF(ROUND(100/E100*F100-100,1)&gt;999,999,-999)))</f>
        <v>-67.599999999999994</v>
      </c>
      <c r="H100" s="158"/>
      <c r="I100" s="158"/>
      <c r="J100" s="159"/>
      <c r="K100" s="158">
        <v>34.232999999999997</v>
      </c>
      <c r="L100" s="158">
        <v>34.238999999999997</v>
      </c>
      <c r="M100" s="158">
        <f>IF(K100=0, "    ---- ", IF(ABS(ROUND(100/K100*L100-100,1))&lt;999,ROUND(100/K100*L100-100,1),IF(ROUND(100/K100*L100-100,1)&gt;999,999,-999)))</f>
        <v>0</v>
      </c>
      <c r="N100" s="158"/>
      <c r="O100" s="158"/>
      <c r="P100" s="159"/>
      <c r="Q100" s="158"/>
      <c r="R100" s="158"/>
      <c r="S100" s="159"/>
      <c r="T100" s="158"/>
      <c r="U100" s="158"/>
      <c r="V100" s="159"/>
      <c r="W100" s="158">
        <v>3</v>
      </c>
      <c r="X100" s="158">
        <v>10</v>
      </c>
      <c r="Y100" s="415">
        <f t="shared" si="8"/>
        <v>233.3</v>
      </c>
      <c r="Z100" s="158"/>
      <c r="AA100" s="158"/>
      <c r="AB100" s="159"/>
      <c r="AC100" s="158">
        <v>3</v>
      </c>
      <c r="AD100" s="158">
        <v>-1</v>
      </c>
      <c r="AE100" s="159">
        <f>IF(AC100=0, "    ---- ", IF(ABS(ROUND(100/AC100*AD100-100,1))&lt;999,ROUND(100/AC100*AD100-100,1),IF(ROUND(100/AC100*AD100-100,1)&gt;999,999,-999)))</f>
        <v>-133.30000000000001</v>
      </c>
      <c r="AF100" s="158">
        <v>-14.0031528262398</v>
      </c>
      <c r="AG100" s="158">
        <v>-11.169</v>
      </c>
      <c r="AH100" s="159">
        <f>IF(AF100=0, "    ---- ", IF(ABS(ROUND(100/AF100*AG100-100,1))&lt;999,ROUND(100/AF100*AG100-100,1),IF(ROUND(100/AF100*AG100-100,1)&gt;999,999,-999)))</f>
        <v>-20.2</v>
      </c>
      <c r="AI100" s="158">
        <v>1.2030000000000001</v>
      </c>
      <c r="AJ100" s="158">
        <v>1.89</v>
      </c>
      <c r="AK100" s="415">
        <f t="shared" si="9"/>
        <v>57.1</v>
      </c>
      <c r="AL100" s="298">
        <v>16.3</v>
      </c>
      <c r="AM100" s="298">
        <v>17</v>
      </c>
      <c r="AN100" s="159">
        <f>IF(AL100=0, "    ---- ", IF(ABS(ROUND(100/AL100*AM100-100,1))&lt;999,ROUND(100/AL100*AM100-100,1),IF(ROUND(100/AL100*AM100-100,1)&gt;999,999,-999)))</f>
        <v>4.3</v>
      </c>
      <c r="AO100" s="158">
        <f t="shared" si="13"/>
        <v>77.624847173760202</v>
      </c>
      <c r="AP100" s="158">
        <f t="shared" si="13"/>
        <v>62.668999999999997</v>
      </c>
      <c r="AQ100" s="159">
        <f t="shared" si="18"/>
        <v>-19.3</v>
      </c>
      <c r="AR100" s="158">
        <f t="shared" si="14"/>
        <v>80.624847173760202</v>
      </c>
      <c r="AS100" s="158">
        <f t="shared" si="14"/>
        <v>61.668999999999997</v>
      </c>
      <c r="AT100" s="159">
        <f t="shared" si="19"/>
        <v>-23.5</v>
      </c>
    </row>
    <row r="101" spans="1:47" s="110" customFormat="1" ht="18.75" customHeight="1">
      <c r="A101" s="421" t="s">
        <v>176</v>
      </c>
      <c r="B101" s="158"/>
      <c r="C101" s="158"/>
      <c r="D101" s="158"/>
      <c r="E101" s="158"/>
      <c r="F101" s="158"/>
      <c r="G101" s="415"/>
      <c r="H101" s="158"/>
      <c r="I101" s="158"/>
      <c r="J101" s="159"/>
      <c r="K101" s="158"/>
      <c r="L101" s="158"/>
      <c r="M101" s="158"/>
      <c r="N101" s="158"/>
      <c r="O101" s="158"/>
      <c r="P101" s="159"/>
      <c r="Q101" s="158"/>
      <c r="R101" s="158"/>
      <c r="S101" s="159"/>
      <c r="T101" s="158"/>
      <c r="U101" s="158"/>
      <c r="V101" s="159"/>
      <c r="W101" s="158"/>
      <c r="X101" s="158"/>
      <c r="Y101" s="415"/>
      <c r="Z101" s="158"/>
      <c r="AA101" s="158"/>
      <c r="AB101" s="159"/>
      <c r="AC101" s="158"/>
      <c r="AD101" s="158"/>
      <c r="AE101" s="159"/>
      <c r="AF101" s="158"/>
      <c r="AG101" s="158"/>
      <c r="AH101" s="159"/>
      <c r="AI101" s="158"/>
      <c r="AJ101" s="158"/>
      <c r="AK101" s="415"/>
      <c r="AL101" s="298"/>
      <c r="AM101" s="298"/>
      <c r="AN101" s="159"/>
      <c r="AO101" s="158">
        <f t="shared" si="13"/>
        <v>0</v>
      </c>
      <c r="AP101" s="158">
        <f t="shared" si="13"/>
        <v>0</v>
      </c>
      <c r="AQ101" s="159" t="str">
        <f t="shared" si="18"/>
        <v xml:space="preserve">    ---- </v>
      </c>
      <c r="AR101" s="158">
        <f t="shared" si="14"/>
        <v>0</v>
      </c>
      <c r="AS101" s="158">
        <f t="shared" si="14"/>
        <v>0</v>
      </c>
      <c r="AT101" s="159" t="str">
        <f t="shared" si="19"/>
        <v xml:space="preserve">    ---- </v>
      </c>
    </row>
    <row r="102" spans="1:47" s="110" customFormat="1" ht="18.75" customHeight="1">
      <c r="A102" s="421" t="s">
        <v>179</v>
      </c>
      <c r="B102" s="158"/>
      <c r="C102" s="158"/>
      <c r="D102" s="158"/>
      <c r="E102" s="158"/>
      <c r="F102" s="158"/>
      <c r="G102" s="415"/>
      <c r="H102" s="158"/>
      <c r="I102" s="158"/>
      <c r="J102" s="159"/>
      <c r="K102" s="158"/>
      <c r="L102" s="158"/>
      <c r="M102" s="158"/>
      <c r="N102" s="158"/>
      <c r="O102" s="158"/>
      <c r="P102" s="159"/>
      <c r="Q102" s="158"/>
      <c r="R102" s="158"/>
      <c r="S102" s="159"/>
      <c r="T102" s="158"/>
      <c r="U102" s="158"/>
      <c r="V102" s="159"/>
      <c r="W102" s="158"/>
      <c r="X102" s="158"/>
      <c r="Y102" s="415"/>
      <c r="Z102" s="158"/>
      <c r="AA102" s="158"/>
      <c r="AB102" s="159"/>
      <c r="AC102" s="158"/>
      <c r="AD102" s="158"/>
      <c r="AE102" s="159"/>
      <c r="AF102" s="158"/>
      <c r="AG102" s="158"/>
      <c r="AH102" s="159"/>
      <c r="AI102" s="158"/>
      <c r="AJ102" s="158"/>
      <c r="AK102" s="415"/>
      <c r="AL102" s="298"/>
      <c r="AM102" s="298"/>
      <c r="AN102" s="159"/>
      <c r="AO102" s="158">
        <f t="shared" si="13"/>
        <v>0</v>
      </c>
      <c r="AP102" s="158">
        <f t="shared" si="13"/>
        <v>0</v>
      </c>
      <c r="AQ102" s="159" t="str">
        <f t="shared" si="18"/>
        <v xml:space="preserve">    ---- </v>
      </c>
      <c r="AR102" s="158">
        <f t="shared" si="14"/>
        <v>0</v>
      </c>
      <c r="AS102" s="158">
        <f t="shared" si="14"/>
        <v>0</v>
      </c>
      <c r="AT102" s="159" t="str">
        <f t="shared" si="19"/>
        <v xml:space="preserve">    ---- </v>
      </c>
    </row>
    <row r="103" spans="1:47" s="110" customFormat="1" ht="18.75" customHeight="1">
      <c r="A103" s="421" t="s">
        <v>309</v>
      </c>
      <c r="B103" s="158">
        <v>-0.63100000000000001</v>
      </c>
      <c r="C103" s="158">
        <v>-3.355</v>
      </c>
      <c r="D103" s="158">
        <f>IF(B103=0, "    ---- ", IF(ABS(ROUND(100/B103*C103-100,1))&lt;999,ROUND(100/B103*C103-100,1),IF(ROUND(100/B103*C103-100,1)&gt;999,999,-999)))</f>
        <v>431.7</v>
      </c>
      <c r="E103" s="158">
        <v>-2.0059999999999998</v>
      </c>
      <c r="F103" s="158">
        <v>-1.544</v>
      </c>
      <c r="G103" s="415">
        <f>IF(E103=0, "    ---- ", IF(ABS(ROUND(100/E103*F103-100,1))&lt;999,ROUND(100/E103*F103-100,1),IF(ROUND(100/E103*F103-100,1)&gt;999,999,-999)))</f>
        <v>-23</v>
      </c>
      <c r="H103" s="158"/>
      <c r="I103" s="158"/>
      <c r="J103" s="159"/>
      <c r="K103" s="158">
        <v>-0.55400000000000005</v>
      </c>
      <c r="L103" s="158">
        <v>0.92800000000000005</v>
      </c>
      <c r="M103" s="158">
        <f>IF(K103=0, "    ---- ", IF(ABS(ROUND(100/K103*L103-100,1))&lt;999,ROUND(100/K103*L103-100,1),IF(ROUND(100/K103*L103-100,1)&gt;999,999,-999)))</f>
        <v>-267.5</v>
      </c>
      <c r="N103" s="158"/>
      <c r="O103" s="158"/>
      <c r="P103" s="159"/>
      <c r="Q103" s="158"/>
      <c r="R103" s="158"/>
      <c r="S103" s="159"/>
      <c r="T103" s="158"/>
      <c r="U103" s="158"/>
      <c r="V103" s="159"/>
      <c r="W103" s="158">
        <v>-2</v>
      </c>
      <c r="X103" s="158">
        <v>-3</v>
      </c>
      <c r="Y103" s="415">
        <f t="shared" si="8"/>
        <v>50</v>
      </c>
      <c r="Z103" s="158"/>
      <c r="AA103" s="158"/>
      <c r="AB103" s="159"/>
      <c r="AC103" s="158"/>
      <c r="AD103" s="158"/>
      <c r="AE103" s="159"/>
      <c r="AF103" s="158">
        <v>-2.4100676716226399E-4</v>
      </c>
      <c r="AG103" s="158">
        <v>-0.32200000000000001</v>
      </c>
      <c r="AH103" s="159">
        <f>IF(AF103=0, "    ---- ", IF(ABS(ROUND(100/AF103*AG103-100,1))&lt;999,ROUND(100/AF103*AG103-100,1),IF(ROUND(100/AF103*AG103-100,1)&gt;999,999,-999)))</f>
        <v>999</v>
      </c>
      <c r="AI103" s="158">
        <v>-2.206</v>
      </c>
      <c r="AJ103" s="158">
        <v>-1.7999999999999999E-2</v>
      </c>
      <c r="AK103" s="415">
        <f t="shared" si="9"/>
        <v>-99.2</v>
      </c>
      <c r="AL103" s="298">
        <v>1.7</v>
      </c>
      <c r="AM103" s="298">
        <v>0</v>
      </c>
      <c r="AN103" s="159">
        <f>IF(AL103=0, "    ---- ", IF(ABS(ROUND(100/AL103*AM103-100,1))&lt;999,ROUND(100/AL103*AM103-100,1),IF(ROUND(100/AL103*AM103-100,1)&gt;999,999,-999)))</f>
        <v>-100</v>
      </c>
      <c r="AO103" s="158">
        <f t="shared" si="13"/>
        <v>-5.6972410067671619</v>
      </c>
      <c r="AP103" s="158">
        <f t="shared" si="13"/>
        <v>-7.3109999999999999</v>
      </c>
      <c r="AQ103" s="159">
        <f t="shared" si="18"/>
        <v>28.3</v>
      </c>
      <c r="AR103" s="158">
        <f t="shared" si="14"/>
        <v>-5.6972410067671619</v>
      </c>
      <c r="AS103" s="158">
        <f t="shared" si="14"/>
        <v>-7.3109999999999999</v>
      </c>
      <c r="AT103" s="159">
        <f t="shared" si="19"/>
        <v>28.3</v>
      </c>
    </row>
    <row r="104" spans="1:47" s="110" customFormat="1" ht="18.75" customHeight="1">
      <c r="A104" s="421" t="s">
        <v>178</v>
      </c>
      <c r="B104" s="158"/>
      <c r="C104" s="158"/>
      <c r="D104" s="158"/>
      <c r="E104" s="158"/>
      <c r="F104" s="158"/>
      <c r="G104" s="415"/>
      <c r="H104" s="158"/>
      <c r="I104" s="158"/>
      <c r="J104" s="159"/>
      <c r="K104" s="158"/>
      <c r="L104" s="158"/>
      <c r="M104" s="158"/>
      <c r="N104" s="158"/>
      <c r="O104" s="158"/>
      <c r="P104" s="159"/>
      <c r="Q104" s="158"/>
      <c r="R104" s="158"/>
      <c r="S104" s="159"/>
      <c r="T104" s="158"/>
      <c r="U104" s="158"/>
      <c r="V104" s="159"/>
      <c r="W104" s="158"/>
      <c r="X104" s="158"/>
      <c r="Y104" s="415"/>
      <c r="Z104" s="158"/>
      <c r="AA104" s="158"/>
      <c r="AB104" s="159"/>
      <c r="AC104" s="158"/>
      <c r="AD104" s="158"/>
      <c r="AE104" s="159"/>
      <c r="AF104" s="158"/>
      <c r="AG104" s="158"/>
      <c r="AH104" s="159"/>
      <c r="AI104" s="158"/>
      <c r="AJ104" s="158"/>
      <c r="AK104" s="415"/>
      <c r="AL104" s="298"/>
      <c r="AM104" s="298"/>
      <c r="AN104" s="159"/>
      <c r="AO104" s="158">
        <f t="shared" si="13"/>
        <v>0</v>
      </c>
      <c r="AP104" s="158">
        <f t="shared" si="13"/>
        <v>0</v>
      </c>
      <c r="AQ104" s="159" t="str">
        <f t="shared" si="18"/>
        <v xml:space="preserve">    ---- </v>
      </c>
      <c r="AR104" s="158">
        <f t="shared" si="14"/>
        <v>0</v>
      </c>
      <c r="AS104" s="158">
        <f t="shared" si="14"/>
        <v>0</v>
      </c>
      <c r="AT104" s="159" t="str">
        <f t="shared" si="19"/>
        <v xml:space="preserve">    ---- </v>
      </c>
    </row>
    <row r="105" spans="1:47" s="110" customFormat="1" ht="18.75" customHeight="1">
      <c r="A105" s="421" t="s">
        <v>310</v>
      </c>
      <c r="B105" s="158"/>
      <c r="C105" s="158"/>
      <c r="D105" s="158"/>
      <c r="E105" s="158"/>
      <c r="F105" s="158"/>
      <c r="G105" s="415"/>
      <c r="H105" s="158"/>
      <c r="I105" s="158"/>
      <c r="J105" s="159"/>
      <c r="K105" s="158"/>
      <c r="L105" s="158"/>
      <c r="M105" s="158"/>
      <c r="N105" s="158"/>
      <c r="O105" s="158"/>
      <c r="P105" s="159"/>
      <c r="Q105" s="158"/>
      <c r="R105" s="158"/>
      <c r="S105" s="159"/>
      <c r="T105" s="158"/>
      <c r="U105" s="158"/>
      <c r="V105" s="159"/>
      <c r="W105" s="158"/>
      <c r="X105" s="158"/>
      <c r="Y105" s="415"/>
      <c r="Z105" s="158"/>
      <c r="AA105" s="158"/>
      <c r="AB105" s="159"/>
      <c r="AC105" s="158"/>
      <c r="AD105" s="158"/>
      <c r="AE105" s="159"/>
      <c r="AF105" s="158"/>
      <c r="AG105" s="158"/>
      <c r="AH105" s="159"/>
      <c r="AI105" s="158"/>
      <c r="AJ105" s="158"/>
      <c r="AK105" s="415"/>
      <c r="AL105" s="298"/>
      <c r="AM105" s="298"/>
      <c r="AN105" s="159"/>
      <c r="AO105" s="158">
        <f t="shared" si="13"/>
        <v>0</v>
      </c>
      <c r="AP105" s="158">
        <f t="shared" si="13"/>
        <v>0</v>
      </c>
      <c r="AQ105" s="159" t="str">
        <f t="shared" si="18"/>
        <v xml:space="preserve">    ---- </v>
      </c>
      <c r="AR105" s="158">
        <f t="shared" si="14"/>
        <v>0</v>
      </c>
      <c r="AS105" s="158">
        <f t="shared" si="14"/>
        <v>0</v>
      </c>
      <c r="AT105" s="159" t="str">
        <f t="shared" si="19"/>
        <v xml:space="preserve">    ---- </v>
      </c>
    </row>
    <row r="106" spans="1:47" s="263" customFormat="1" ht="18.75" customHeight="1">
      <c r="A106" s="420" t="s">
        <v>41</v>
      </c>
      <c r="B106" s="134">
        <v>5.016</v>
      </c>
      <c r="C106" s="134">
        <v>-2.778</v>
      </c>
      <c r="D106" s="134">
        <f>IF(B106=0, "    ---- ", IF(ABS(ROUND(100/B106*C106-100,1))&lt;999,ROUND(100/B106*C106-100,1),IF(ROUND(100/B106*C106-100,1)&gt;999,999,-999)))</f>
        <v>-155.4</v>
      </c>
      <c r="E106" s="134">
        <v>29.239000000000001</v>
      </c>
      <c r="F106" s="134">
        <v>8.5879999999999992</v>
      </c>
      <c r="G106" s="470">
        <f>IF(E106=0, "    ---- ", IF(ABS(ROUND(100/E106*F106-100,1))&lt;999,ROUND(100/E106*F106-100,1),IF(ROUND(100/E106*F106-100,1)&gt;999,999,-999)))</f>
        <v>-70.599999999999994</v>
      </c>
      <c r="H106" s="134"/>
      <c r="I106" s="134"/>
      <c r="J106" s="154"/>
      <c r="K106" s="134">
        <v>33.678999999999995</v>
      </c>
      <c r="L106" s="134">
        <v>35.166999999999994</v>
      </c>
      <c r="M106" s="134">
        <f>IF(K106=0, "    ---- ", IF(ABS(ROUND(100/K106*L106-100,1))&lt;999,ROUND(100/K106*L106-100,1),IF(ROUND(100/K106*L106-100,1)&gt;999,999,-999)))</f>
        <v>4.4000000000000004</v>
      </c>
      <c r="N106" s="134"/>
      <c r="O106" s="134"/>
      <c r="P106" s="154"/>
      <c r="Q106" s="134"/>
      <c r="R106" s="134"/>
      <c r="S106" s="154"/>
      <c r="T106" s="134"/>
      <c r="U106" s="134"/>
      <c r="V106" s="154"/>
      <c r="W106" s="134">
        <v>1</v>
      </c>
      <c r="X106" s="134">
        <v>7</v>
      </c>
      <c r="Y106" s="470">
        <f t="shared" si="8"/>
        <v>600</v>
      </c>
      <c r="Z106" s="134"/>
      <c r="AA106" s="134"/>
      <c r="AB106" s="154"/>
      <c r="AC106" s="134">
        <v>3</v>
      </c>
      <c r="AD106" s="134">
        <v>-1</v>
      </c>
      <c r="AE106" s="154">
        <f>IF(AC106=0, "    ---- ", IF(ABS(ROUND(100/AC106*AD106-100,1))&lt;999,ROUND(100/AC106*AD106-100,1),IF(ROUND(100/AC106*AD106-100,1)&gt;999,999,-999)))</f>
        <v>-133.30000000000001</v>
      </c>
      <c r="AF106" s="134">
        <v>-14.003393833006962</v>
      </c>
      <c r="AG106" s="134">
        <v>-11.491</v>
      </c>
      <c r="AH106" s="154">
        <f>IF(AF106=0, "    ---- ", IF(ABS(ROUND(100/AF106*AG106-100,1))&lt;999,ROUND(100/AF106*AG106-100,1),IF(ROUND(100/AF106*AG106-100,1)&gt;999,999,-999)))</f>
        <v>-17.899999999999999</v>
      </c>
      <c r="AI106" s="134">
        <v>-0.8879999999999999</v>
      </c>
      <c r="AJ106" s="134">
        <v>1.9229999999999998</v>
      </c>
      <c r="AK106" s="470">
        <f t="shared" si="9"/>
        <v>-316.60000000000002</v>
      </c>
      <c r="AL106" s="453">
        <v>17.899999999999999</v>
      </c>
      <c r="AM106" s="453">
        <v>17</v>
      </c>
      <c r="AN106" s="154">
        <f>IF(AL106=0, "    ---- ", IF(ABS(ROUND(100/AL106*AM106-100,1))&lt;999,ROUND(100/AL106*AM106-100,1),IF(ROUND(100/AL106*AM106-100,1)&gt;999,999,-999)))</f>
        <v>-5</v>
      </c>
      <c r="AO106" s="134">
        <f>B106+E106+H106+K106+Q106+T106+W106+Z106+AF106+AI106+AL106</f>
        <v>71.942606166993045</v>
      </c>
      <c r="AP106" s="134">
        <f t="shared" si="13"/>
        <v>55.408999999999992</v>
      </c>
      <c r="AQ106" s="154">
        <f t="shared" si="18"/>
        <v>-23</v>
      </c>
      <c r="AR106" s="134">
        <f t="shared" si="14"/>
        <v>74.942606166993045</v>
      </c>
      <c r="AS106" s="134">
        <f t="shared" si="14"/>
        <v>54.408999999999992</v>
      </c>
      <c r="AT106" s="154">
        <f t="shared" si="19"/>
        <v>-27.4</v>
      </c>
    </row>
    <row r="107" spans="1:47" s="110" customFormat="1" ht="18.75" customHeight="1">
      <c r="A107" s="421" t="s">
        <v>311</v>
      </c>
      <c r="B107" s="158"/>
      <c r="C107" s="158"/>
      <c r="D107" s="158"/>
      <c r="E107" s="158"/>
      <c r="F107" s="158"/>
      <c r="G107" s="415"/>
      <c r="H107" s="158"/>
      <c r="I107" s="158"/>
      <c r="J107" s="159"/>
      <c r="K107" s="158"/>
      <c r="L107" s="158"/>
      <c r="M107" s="158"/>
      <c r="N107" s="158"/>
      <c r="O107" s="158"/>
      <c r="P107" s="159"/>
      <c r="Q107" s="158"/>
      <c r="R107" s="158"/>
      <c r="S107" s="159"/>
      <c r="T107" s="158"/>
      <c r="U107" s="158"/>
      <c r="V107" s="159"/>
      <c r="W107" s="158"/>
      <c r="X107" s="158"/>
      <c r="Y107" s="415"/>
      <c r="Z107" s="158"/>
      <c r="AA107" s="158"/>
      <c r="AB107" s="159"/>
      <c r="AC107" s="158"/>
      <c r="AD107" s="158"/>
      <c r="AE107" s="159"/>
      <c r="AF107" s="158"/>
      <c r="AG107" s="158"/>
      <c r="AH107" s="159"/>
      <c r="AI107" s="158"/>
      <c r="AJ107" s="158"/>
      <c r="AK107" s="415"/>
      <c r="AL107" s="298"/>
      <c r="AM107" s="298"/>
      <c r="AN107" s="159"/>
      <c r="AO107" s="158">
        <f t="shared" si="13"/>
        <v>0</v>
      </c>
      <c r="AP107" s="158">
        <f t="shared" si="13"/>
        <v>0</v>
      </c>
      <c r="AQ107" s="159" t="str">
        <f t="shared" si="18"/>
        <v xml:space="preserve">    ---- </v>
      </c>
      <c r="AR107" s="158">
        <f t="shared" si="14"/>
        <v>0</v>
      </c>
      <c r="AS107" s="158">
        <f t="shared" si="14"/>
        <v>0</v>
      </c>
      <c r="AT107" s="159" t="str">
        <f t="shared" si="19"/>
        <v xml:space="preserve">    ---- </v>
      </c>
    </row>
    <row r="108" spans="1:47" s="110" customFormat="1" ht="18.75" customHeight="1">
      <c r="A108" s="422" t="s">
        <v>312</v>
      </c>
      <c r="B108" s="181">
        <v>5.016</v>
      </c>
      <c r="C108" s="181">
        <v>-2.778</v>
      </c>
      <c r="D108" s="181">
        <f>IF(B108=0, "    ---- ", IF(ABS(ROUND(100/B108*C108-100,1))&lt;999,ROUND(100/B108*C108-100,1),IF(ROUND(100/B108*C108-100,1)&gt;999,999,-999)))</f>
        <v>-155.4</v>
      </c>
      <c r="E108" s="181">
        <v>29.239000000000001</v>
      </c>
      <c r="F108" s="181">
        <v>9</v>
      </c>
      <c r="G108" s="471">
        <f>IF(E108=0, "    ---- ", IF(ABS(ROUND(100/E108*F108-100,1))&lt;999,ROUND(100/E108*F108-100,1),IF(ROUND(100/E108*F108-100,1)&gt;999,999,-999)))</f>
        <v>-69.2</v>
      </c>
      <c r="H108" s="181"/>
      <c r="I108" s="181"/>
      <c r="J108" s="180"/>
      <c r="K108" s="181">
        <v>33.677999999999997</v>
      </c>
      <c r="L108" s="181">
        <v>35.167000000000002</v>
      </c>
      <c r="M108" s="181">
        <f>IF(K108=0, "    ---- ", IF(ABS(ROUND(100/K108*L108-100,1))&lt;999,ROUND(100/K108*L108-100,1),IF(ROUND(100/K108*L108-100,1)&gt;999,999,-999)))</f>
        <v>4.4000000000000004</v>
      </c>
      <c r="N108" s="181"/>
      <c r="O108" s="181"/>
      <c r="P108" s="180"/>
      <c r="Q108" s="181"/>
      <c r="R108" s="181"/>
      <c r="S108" s="180"/>
      <c r="T108" s="181"/>
      <c r="U108" s="181"/>
      <c r="V108" s="180"/>
      <c r="W108" s="181">
        <v>1</v>
      </c>
      <c r="X108" s="181">
        <v>7</v>
      </c>
      <c r="Y108" s="471">
        <f t="shared" si="8"/>
        <v>600</v>
      </c>
      <c r="Z108" s="181"/>
      <c r="AA108" s="181"/>
      <c r="AB108" s="180"/>
      <c r="AC108" s="181">
        <v>3</v>
      </c>
      <c r="AD108" s="181">
        <v>-1</v>
      </c>
      <c r="AE108" s="180">
        <f>IF(AC108=0, "    ---- ", IF(ABS(ROUND(100/AC108*AD108-100,1))&lt;999,ROUND(100/AC108*AD108-100,1),IF(ROUND(100/AC108*AD108-100,1)&gt;999,999,-999)))</f>
        <v>-133.30000000000001</v>
      </c>
      <c r="AF108" s="181">
        <v>-14.0031528262398</v>
      </c>
      <c r="AG108" s="181">
        <v>-11.491</v>
      </c>
      <c r="AH108" s="180">
        <f>IF(AF108=0, "    ---- ", IF(ABS(ROUND(100/AF108*AG108-100,1))&lt;999,ROUND(100/AF108*AG108-100,1),IF(ROUND(100/AF108*AG108-100,1)&gt;999,999,-999)))</f>
        <v>-17.899999999999999</v>
      </c>
      <c r="AI108" s="181">
        <v>-0.88800000000000001</v>
      </c>
      <c r="AJ108" s="181">
        <v>1.923</v>
      </c>
      <c r="AK108" s="471">
        <f t="shared" si="9"/>
        <v>-316.60000000000002</v>
      </c>
      <c r="AL108" s="496">
        <v>17.899999999999999</v>
      </c>
      <c r="AM108" s="496">
        <v>17</v>
      </c>
      <c r="AN108" s="180">
        <f>IF(AL108=0, "    ---- ", IF(ABS(ROUND(100/AL108*AM108-100,1))&lt;999,ROUND(100/AL108*AM108-100,1),IF(ROUND(100/AL108*AM108-100,1)&gt;999,999,-999)))</f>
        <v>-5</v>
      </c>
      <c r="AO108" s="181">
        <f t="shared" si="13"/>
        <v>71.941847173760195</v>
      </c>
      <c r="AP108" s="181">
        <f t="shared" si="13"/>
        <v>55.821000000000005</v>
      </c>
      <c r="AQ108" s="180">
        <f t="shared" si="18"/>
        <v>-22.4</v>
      </c>
      <c r="AR108" s="181">
        <f t="shared" si="14"/>
        <v>74.941847173760195</v>
      </c>
      <c r="AS108" s="181">
        <f t="shared" si="14"/>
        <v>54.821000000000005</v>
      </c>
      <c r="AT108" s="180">
        <f t="shared" si="19"/>
        <v>-26.8</v>
      </c>
    </row>
    <row r="109" spans="1:47" s="110" customFormat="1" ht="18.75" customHeight="1">
      <c r="A109" s="110" t="s">
        <v>39</v>
      </c>
    </row>
    <row r="110" spans="1:47" ht="18.75" customHeight="1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U110" s="110"/>
    </row>
    <row r="111" spans="1:47" ht="18.75" customHeight="1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U111" s="110"/>
    </row>
    <row r="112" spans="1:47" ht="18.75" customHeight="1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U112" s="110"/>
    </row>
    <row r="113" spans="1:47" ht="18.75" customHeight="1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U113" s="110"/>
    </row>
    <row r="114" spans="1:47" ht="18.75" customHeight="1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U114" s="110"/>
    </row>
    <row r="115" spans="1:47" ht="18.75" customHeight="1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U115" s="110"/>
    </row>
    <row r="116" spans="1:47" ht="18.75" customHeight="1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U116" s="110"/>
    </row>
    <row r="117" spans="1:47" ht="18.75" customHeight="1">
      <c r="A117" s="110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U117" s="110"/>
    </row>
    <row r="118" spans="1:47" ht="18.75" customHeight="1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U118" s="110"/>
    </row>
    <row r="119" spans="1:47" ht="18.75" customHeight="1">
      <c r="A119" s="110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U119" s="110"/>
    </row>
    <row r="120" spans="1:47" ht="18.75" customHeight="1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U120" s="110"/>
    </row>
    <row r="121" spans="1:47" ht="18.75" customHeight="1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U121" s="110"/>
    </row>
    <row r="122" spans="1:47" ht="18.75" customHeight="1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U122" s="110"/>
    </row>
    <row r="123" spans="1:47" ht="18.75" customHeight="1">
      <c r="A123" s="110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U123" s="110"/>
    </row>
    <row r="124" spans="1:47" ht="18.75" customHeight="1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U124" s="110"/>
    </row>
    <row r="125" spans="1:47" ht="18.75" customHeight="1">
      <c r="A125" s="110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110"/>
      <c r="AU125" s="110"/>
    </row>
    <row r="126" spans="1:47" ht="18.75" customHeight="1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U126" s="110"/>
    </row>
    <row r="127" spans="1:47" ht="18.75" customHeight="1">
      <c r="A127" s="110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U127" s="110"/>
    </row>
    <row r="128" spans="1:47" ht="18.75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</row>
    <row r="129" spans="1:47" ht="18.75">
      <c r="A129" s="110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</row>
    <row r="130" spans="1:47" ht="18.75">
      <c r="A130" s="110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</row>
    <row r="131" spans="1:47" ht="18.75">
      <c r="A131" s="110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</row>
    <row r="132" spans="1:47" ht="18.75">
      <c r="A132" s="110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</row>
    <row r="133" spans="1:47" ht="18.75">
      <c r="A133" s="110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378"/>
      <c r="O133" s="378"/>
      <c r="P133" s="110"/>
      <c r="Q133" s="378"/>
      <c r="R133" s="378"/>
      <c r="S133" s="110"/>
      <c r="T133" s="110"/>
      <c r="U133" s="110"/>
      <c r="V133" s="110"/>
      <c r="W133" s="378"/>
      <c r="X133" s="378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378"/>
      <c r="AJ133" s="378"/>
      <c r="AK133" s="110"/>
      <c r="AL133" s="378"/>
      <c r="AM133" s="378"/>
      <c r="AN133" s="110"/>
      <c r="AO133" s="110"/>
      <c r="AP133" s="110"/>
      <c r="AQ133" s="110"/>
      <c r="AR133" s="378"/>
      <c r="AS133" s="378"/>
      <c r="AT133" s="110"/>
      <c r="AU133" s="110"/>
    </row>
    <row r="134" spans="1:47" ht="18.75">
      <c r="A134" s="110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</row>
    <row r="135" spans="1:47" ht="18.75">
      <c r="A135" s="110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  <c r="AR135" s="110"/>
      <c r="AS135" s="110"/>
      <c r="AT135" s="110"/>
      <c r="AU135" s="110"/>
    </row>
    <row r="136" spans="1:47" ht="18.75">
      <c r="A136" s="110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10"/>
      <c r="AT136" s="110"/>
      <c r="AU136" s="110"/>
    </row>
    <row r="137" spans="1:47" ht="18.75">
      <c r="A137" s="110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10"/>
      <c r="AQ137" s="110"/>
      <c r="AR137" s="110"/>
      <c r="AS137" s="110"/>
      <c r="AT137" s="110"/>
      <c r="AU137" s="110"/>
    </row>
    <row r="138" spans="1:47" ht="18.75">
      <c r="A138" s="110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</row>
    <row r="139" spans="1:47" ht="18.75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</row>
    <row r="140" spans="1:47" ht="18.75">
      <c r="A140" s="110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</row>
    <row r="141" spans="1:47" ht="18.75">
      <c r="A141" s="110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</row>
    <row r="142" spans="1:47" ht="18.75">
      <c r="A142" s="463"/>
      <c r="B142" s="463"/>
      <c r="C142" s="463"/>
      <c r="D142" s="463"/>
      <c r="E142" s="463"/>
      <c r="F142" s="463"/>
      <c r="G142" s="463"/>
      <c r="H142" s="463"/>
      <c r="I142" s="463"/>
      <c r="J142" s="463"/>
      <c r="K142" s="463"/>
      <c r="L142" s="463"/>
      <c r="M142" s="463"/>
      <c r="N142" s="463"/>
      <c r="O142" s="463"/>
      <c r="P142" s="463"/>
      <c r="Q142" s="463"/>
      <c r="R142" s="463"/>
      <c r="S142" s="463"/>
      <c r="T142" s="463"/>
      <c r="U142" s="463"/>
      <c r="V142" s="463"/>
      <c r="W142" s="463"/>
      <c r="X142" s="463"/>
      <c r="Y142" s="463"/>
      <c r="Z142" s="463"/>
      <c r="AA142" s="463"/>
      <c r="AB142" s="463"/>
      <c r="AC142" s="463"/>
      <c r="AD142" s="463"/>
      <c r="AE142" s="463"/>
      <c r="AF142" s="463"/>
      <c r="AG142" s="463"/>
      <c r="AH142" s="463"/>
      <c r="AI142" s="463"/>
      <c r="AJ142" s="463"/>
      <c r="AK142" s="463"/>
      <c r="AL142" s="463"/>
      <c r="AM142" s="463"/>
      <c r="AN142" s="463"/>
      <c r="AO142" s="463"/>
      <c r="AP142" s="463"/>
      <c r="AQ142" s="463"/>
      <c r="AR142" s="463"/>
      <c r="AS142" s="463"/>
      <c r="AT142" s="463"/>
      <c r="AU142" s="110"/>
    </row>
    <row r="143" spans="1:47" ht="18.75">
      <c r="A143" s="110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  <c r="AR143" s="110"/>
      <c r="AS143" s="110"/>
      <c r="AT143" s="110"/>
      <c r="AU143" s="110"/>
    </row>
    <row r="144" spans="1:47" ht="18.75">
      <c r="A144" s="110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  <c r="AR144" s="110"/>
      <c r="AS144" s="110"/>
      <c r="AT144" s="110"/>
      <c r="AU144" s="110"/>
    </row>
    <row r="145" spans="1:47" ht="18.75">
      <c r="A145" s="110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</row>
    <row r="146" spans="1:47" ht="18.75">
      <c r="A146" s="110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</row>
    <row r="147" spans="1:47" ht="18.75">
      <c r="A147" s="110"/>
    </row>
    <row r="148" spans="1:47" ht="18.75">
      <c r="A148" s="110"/>
    </row>
    <row r="149" spans="1:47" ht="18.75">
      <c r="A149" s="110"/>
    </row>
    <row r="150" spans="1:47" ht="18.75">
      <c r="A150" s="110"/>
    </row>
    <row r="151" spans="1:47" ht="18.75">
      <c r="A151" s="110"/>
    </row>
    <row r="152" spans="1:47" ht="18.75">
      <c r="A152" s="110"/>
    </row>
    <row r="153" spans="1:47" ht="18.75">
      <c r="A153" s="110"/>
    </row>
    <row r="154" spans="1:47" ht="18.75">
      <c r="A154" s="110"/>
    </row>
    <row r="155" spans="1:47" ht="18.75">
      <c r="A155" s="110"/>
    </row>
    <row r="156" spans="1:47" ht="18.75">
      <c r="A156" s="110"/>
    </row>
    <row r="157" spans="1:47" ht="18.75">
      <c r="A157" s="110"/>
    </row>
    <row r="158" spans="1:47" ht="18.75">
      <c r="A158" s="110"/>
    </row>
    <row r="159" spans="1:47" ht="18.75">
      <c r="A159" s="110"/>
    </row>
    <row r="160" spans="1:47" ht="18.75">
      <c r="A160" s="110"/>
    </row>
    <row r="161" spans="1:1" ht="18.75">
      <c r="A161" s="110"/>
    </row>
    <row r="162" spans="1:1" ht="18.75">
      <c r="A162" s="110"/>
    </row>
    <row r="163" spans="1:1" ht="18.75">
      <c r="A163" s="110"/>
    </row>
    <row r="164" spans="1:1" ht="18.75">
      <c r="A164" s="110"/>
    </row>
    <row r="165" spans="1:1" ht="18.75">
      <c r="A165" s="110"/>
    </row>
    <row r="166" spans="1:1" ht="18.75">
      <c r="A166" s="110"/>
    </row>
    <row r="167" spans="1:1" ht="18.75">
      <c r="A167" s="110"/>
    </row>
    <row r="168" spans="1:1" ht="18.75">
      <c r="A168" s="110"/>
    </row>
    <row r="169" spans="1:1" ht="18.75">
      <c r="A169" s="110"/>
    </row>
    <row r="170" spans="1:1" ht="18.75">
      <c r="A170" s="110"/>
    </row>
    <row r="171" spans="1:1" ht="18.75">
      <c r="A171" s="110"/>
    </row>
    <row r="172" spans="1:1" ht="18.75">
      <c r="A172" s="110"/>
    </row>
    <row r="173" spans="1:1" ht="18.75">
      <c r="A173" s="110"/>
    </row>
    <row r="174" spans="1:1" ht="18.75">
      <c r="A174" s="110"/>
    </row>
    <row r="175" spans="1:1" ht="18.75">
      <c r="A175" s="110"/>
    </row>
    <row r="176" spans="1:1" ht="18.75">
      <c r="A176" s="110"/>
    </row>
    <row r="177" spans="1:1" ht="18.75">
      <c r="A177" s="110"/>
    </row>
    <row r="178" spans="1:1" ht="18.75">
      <c r="A178" s="110"/>
    </row>
    <row r="179" spans="1:1" ht="18.75">
      <c r="A179" s="110"/>
    </row>
    <row r="180" spans="1:1" ht="18.75">
      <c r="A180" s="110"/>
    </row>
    <row r="181" spans="1:1" ht="18.75">
      <c r="A181" s="110"/>
    </row>
    <row r="182" spans="1:1" ht="18.75">
      <c r="A182" s="110"/>
    </row>
    <row r="183" spans="1:1" ht="18.75">
      <c r="A183" s="110"/>
    </row>
    <row r="184" spans="1:1" ht="18.75">
      <c r="A184" s="110"/>
    </row>
    <row r="185" spans="1:1" ht="18.75">
      <c r="A185" s="110"/>
    </row>
    <row r="186" spans="1:1" ht="18.75">
      <c r="A186" s="110"/>
    </row>
    <row r="187" spans="1:1" ht="18.75">
      <c r="A187" s="110"/>
    </row>
    <row r="188" spans="1:1" ht="18.75">
      <c r="A188" s="110"/>
    </row>
    <row r="189" spans="1:1" ht="18.75">
      <c r="A189" s="110"/>
    </row>
    <row r="190" spans="1:1" ht="18.75">
      <c r="A190" s="110"/>
    </row>
    <row r="191" spans="1:1" ht="18.75">
      <c r="A191" s="110"/>
    </row>
    <row r="192" spans="1:1" ht="18.75">
      <c r="A192" s="110"/>
    </row>
    <row r="193" spans="1:1" ht="18.75">
      <c r="A193" s="110"/>
    </row>
    <row r="194" spans="1:1" ht="18.75">
      <c r="A194" s="110"/>
    </row>
    <row r="195" spans="1:1" ht="18.75">
      <c r="A195" s="110"/>
    </row>
    <row r="196" spans="1:1" ht="18.75">
      <c r="A196" s="110"/>
    </row>
    <row r="197" spans="1:1" ht="18.75">
      <c r="A197" s="110"/>
    </row>
    <row r="198" spans="1:1" ht="18.75">
      <c r="A198" s="110"/>
    </row>
    <row r="199" spans="1:1" ht="18.75">
      <c r="A199" s="110"/>
    </row>
    <row r="200" spans="1:1" ht="18.75">
      <c r="A200" s="110"/>
    </row>
    <row r="201" spans="1:1" ht="18.75">
      <c r="A201" s="110"/>
    </row>
    <row r="202" spans="1:1" ht="18.75">
      <c r="A202" s="110"/>
    </row>
    <row r="203" spans="1:1" ht="18.75">
      <c r="A203" s="110"/>
    </row>
    <row r="204" spans="1:1" ht="18.75">
      <c r="A204" s="110"/>
    </row>
    <row r="205" spans="1:1" ht="18.75">
      <c r="A205" s="110"/>
    </row>
    <row r="206" spans="1:1" ht="18.75">
      <c r="A206" s="110"/>
    </row>
    <row r="207" spans="1:1" ht="18.75">
      <c r="A207" s="110"/>
    </row>
    <row r="208" spans="1:1" ht="18.75">
      <c r="A208" s="110"/>
    </row>
    <row r="209" spans="1:1" ht="18.75">
      <c r="A209" s="110"/>
    </row>
    <row r="210" spans="1:1" ht="18.75">
      <c r="A210" s="110"/>
    </row>
    <row r="211" spans="1:1" ht="18.75">
      <c r="A211" s="110"/>
    </row>
    <row r="212" spans="1:1" ht="18.75">
      <c r="A212" s="110"/>
    </row>
    <row r="213" spans="1:1" ht="18.75">
      <c r="A213" s="110"/>
    </row>
    <row r="214" spans="1:1" ht="18.75">
      <c r="A214" s="110"/>
    </row>
    <row r="215" spans="1:1" ht="18.75">
      <c r="A215" s="110"/>
    </row>
    <row r="216" spans="1:1" ht="18.75">
      <c r="A216" s="110"/>
    </row>
    <row r="217" spans="1:1" ht="18.75">
      <c r="A217" s="110"/>
    </row>
    <row r="218" spans="1:1" ht="18.75">
      <c r="A218" s="110"/>
    </row>
    <row r="219" spans="1:1" ht="18.75">
      <c r="A219" s="110"/>
    </row>
    <row r="220" spans="1:1" ht="18.75">
      <c r="A220" s="110"/>
    </row>
    <row r="221" spans="1:1" ht="18.75">
      <c r="A221" s="110"/>
    </row>
    <row r="222" spans="1:1" ht="18.75">
      <c r="A222" s="110"/>
    </row>
    <row r="223" spans="1:1" ht="18.75">
      <c r="A223" s="110"/>
    </row>
    <row r="224" spans="1:1" ht="18.75">
      <c r="A224" s="110"/>
    </row>
    <row r="225" spans="1:1" ht="18.75">
      <c r="A225" s="110"/>
    </row>
    <row r="226" spans="1:1" ht="18.75">
      <c r="A226" s="110"/>
    </row>
    <row r="227" spans="1:1" ht="18.75">
      <c r="A227" s="110"/>
    </row>
    <row r="228" spans="1:1" ht="18.75">
      <c r="A228" s="110"/>
    </row>
    <row r="229" spans="1:1" ht="18.75">
      <c r="A229" s="110"/>
    </row>
    <row r="230" spans="1:1" ht="18.75">
      <c r="A230" s="110"/>
    </row>
    <row r="231" spans="1:1" ht="18.75">
      <c r="A231" s="110"/>
    </row>
    <row r="232" spans="1:1" ht="18.75">
      <c r="A232" s="110"/>
    </row>
    <row r="233" spans="1:1" ht="18.75">
      <c r="A233" s="110"/>
    </row>
    <row r="234" spans="1:1" ht="18.75">
      <c r="A234" s="110"/>
    </row>
    <row r="235" spans="1:1" ht="18.75">
      <c r="A235" s="110"/>
    </row>
    <row r="236" spans="1:1" ht="18.75">
      <c r="A236" s="110"/>
    </row>
    <row r="237" spans="1:1" ht="18.75">
      <c r="A237" s="110"/>
    </row>
    <row r="238" spans="1:1" ht="18.75">
      <c r="A238" s="110"/>
    </row>
    <row r="239" spans="1:1" ht="18.75">
      <c r="A239" s="110"/>
    </row>
    <row r="240" spans="1:1" ht="18.75">
      <c r="A240" s="110"/>
    </row>
    <row r="241" spans="1:1" ht="18.75">
      <c r="A241" s="110"/>
    </row>
    <row r="242" spans="1:1" ht="18.75">
      <c r="A242" s="110"/>
    </row>
    <row r="243" spans="1:1" ht="18.75">
      <c r="A243" s="110"/>
    </row>
    <row r="244" spans="1:1" ht="18.75">
      <c r="A244" s="110"/>
    </row>
  </sheetData>
  <mergeCells count="27">
    <mergeCell ref="AR7:AT7"/>
    <mergeCell ref="AR6:AT6"/>
    <mergeCell ref="B7:D7"/>
    <mergeCell ref="H6:J6"/>
    <mergeCell ref="AI6:AK6"/>
    <mergeCell ref="K7:M7"/>
    <mergeCell ref="AI7:AK7"/>
    <mergeCell ref="AL7:AN7"/>
    <mergeCell ref="AL6:AN6"/>
    <mergeCell ref="AC7:AE7"/>
    <mergeCell ref="W7:Y7"/>
    <mergeCell ref="T7:V7"/>
    <mergeCell ref="Q7:S7"/>
    <mergeCell ref="N7:P7"/>
    <mergeCell ref="E6:G6"/>
    <mergeCell ref="E7:G7"/>
    <mergeCell ref="AO6:AQ6"/>
    <mergeCell ref="AO7:AQ7"/>
    <mergeCell ref="B6:D6"/>
    <mergeCell ref="H7:J7"/>
    <mergeCell ref="T6:V6"/>
    <mergeCell ref="Z6:AB6"/>
    <mergeCell ref="Z7:AB7"/>
    <mergeCell ref="AF6:AH6"/>
    <mergeCell ref="AF7:AH7"/>
    <mergeCell ref="N6:P6"/>
    <mergeCell ref="K6:M6"/>
  </mergeCells>
  <phoneticPr fontId="0" type="noConversion"/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5" fitToWidth="4" orientation="portrait" r:id="rId1"/>
  <headerFooter alignWithMargins="0"/>
  <rowBreaks count="1" manualBreakCount="1">
    <brk id="59" max="39" man="1"/>
  </rowBreaks>
  <colBreaks count="4" manualBreakCount="4">
    <brk id="10" min="1" max="108" man="1"/>
    <brk id="19" min="1" max="108" man="1"/>
    <brk id="28" min="1" max="108" man="1"/>
    <brk id="37" min="1" max="108" man="1"/>
  </colBreaks>
  <cellWatches>
    <cellWatch r="A45"/>
  </cellWatches>
</worksheet>
</file>

<file path=xl/worksheets/sheet13.xml><?xml version="1.0" encoding="utf-8"?>
<worksheet xmlns="http://schemas.openxmlformats.org/spreadsheetml/2006/main" xmlns:r="http://schemas.openxmlformats.org/officeDocument/2006/relationships">
  <dimension ref="A1:AX273"/>
  <sheetViews>
    <sheetView showGridLines="0" zoomScale="60" zoomScaleNormal="60" workbookViewId="0">
      <pane xSplit="1" ySplit="9" topLeftCell="B10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ColWidth="12.5703125" defaultRowHeight="15.75"/>
  <cols>
    <col min="1" max="1" width="59" style="303" customWidth="1"/>
    <col min="2" max="46" width="11.7109375" style="303" customWidth="1"/>
    <col min="47" max="16384" width="12.5703125" style="303"/>
  </cols>
  <sheetData>
    <row r="1" spans="1:50" ht="20.25" customHeight="1">
      <c r="A1" s="287" t="s">
        <v>40</v>
      </c>
      <c r="B1" s="549" t="s">
        <v>445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</row>
    <row r="2" spans="1:50" ht="20.100000000000001" customHeight="1">
      <c r="A2" s="304" t="s">
        <v>280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</row>
    <row r="3" spans="1:50" ht="20.100000000000001" customHeight="1">
      <c r="A3" s="320" t="s">
        <v>315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</row>
    <row r="4" spans="1:50" ht="20.100000000000001" customHeight="1">
      <c r="A4" s="305" t="s">
        <v>316</v>
      </c>
      <c r="B4" s="306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6"/>
      <c r="AD4" s="306"/>
      <c r="AE4" s="306"/>
      <c r="AF4" s="306"/>
      <c r="AG4" s="306"/>
      <c r="AH4" s="306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6"/>
      <c r="AV4" s="302"/>
      <c r="AW4" s="302"/>
      <c r="AX4" s="302"/>
    </row>
    <row r="5" spans="1:50" ht="18.75" customHeight="1">
      <c r="A5" s="307" t="s">
        <v>301</v>
      </c>
      <c r="B5" s="308"/>
      <c r="C5" s="308"/>
      <c r="D5" s="309"/>
      <c r="E5" s="310"/>
      <c r="F5" s="308"/>
      <c r="G5" s="309"/>
      <c r="H5" s="310"/>
      <c r="I5" s="308"/>
      <c r="J5" s="309"/>
      <c r="K5" s="308"/>
      <c r="L5" s="308"/>
      <c r="M5" s="308"/>
      <c r="N5" s="308"/>
      <c r="O5" s="308"/>
      <c r="P5" s="309"/>
      <c r="Q5" s="310"/>
      <c r="R5" s="308"/>
      <c r="S5" s="309"/>
      <c r="T5" s="310"/>
      <c r="U5" s="308"/>
      <c r="V5" s="309"/>
      <c r="W5" s="310"/>
      <c r="X5" s="308"/>
      <c r="Y5" s="309"/>
      <c r="Z5" s="310"/>
      <c r="AA5" s="308"/>
      <c r="AB5" s="309"/>
      <c r="AC5" s="310"/>
      <c r="AD5" s="308"/>
      <c r="AE5" s="309"/>
      <c r="AF5" s="310"/>
      <c r="AG5" s="308"/>
      <c r="AH5" s="309"/>
      <c r="AI5" s="310"/>
      <c r="AJ5" s="308"/>
      <c r="AK5" s="309"/>
      <c r="AL5" s="310"/>
      <c r="AM5" s="308"/>
      <c r="AN5" s="309"/>
      <c r="AO5" s="310"/>
      <c r="AP5" s="308"/>
      <c r="AQ5" s="309"/>
      <c r="AR5" s="310"/>
      <c r="AS5" s="308"/>
      <c r="AT5" s="309"/>
      <c r="AU5" s="306"/>
      <c r="AV5" s="306"/>
      <c r="AW5" s="302"/>
      <c r="AX5" s="302"/>
    </row>
    <row r="6" spans="1:50" ht="18.75" customHeight="1">
      <c r="A6" s="311" t="s">
        <v>76</v>
      </c>
      <c r="B6" s="704" t="s">
        <v>66</v>
      </c>
      <c r="C6" s="705"/>
      <c r="D6" s="706"/>
      <c r="E6" s="704" t="s">
        <v>351</v>
      </c>
      <c r="F6" s="705"/>
      <c r="G6" s="706"/>
      <c r="H6" s="704" t="s">
        <v>127</v>
      </c>
      <c r="I6" s="705"/>
      <c r="J6" s="706"/>
      <c r="K6" s="704" t="s">
        <v>92</v>
      </c>
      <c r="L6" s="705"/>
      <c r="M6" s="706"/>
      <c r="N6" s="704" t="s">
        <v>1</v>
      </c>
      <c r="O6" s="705"/>
      <c r="P6" s="706"/>
      <c r="Q6" s="3" t="s">
        <v>1</v>
      </c>
      <c r="R6" s="4"/>
      <c r="S6" s="117"/>
      <c r="T6" s="704" t="s">
        <v>128</v>
      </c>
      <c r="U6" s="705"/>
      <c r="V6" s="706"/>
      <c r="W6" s="3"/>
      <c r="X6" s="4"/>
      <c r="Y6" s="117"/>
      <c r="Z6" s="704" t="s">
        <v>326</v>
      </c>
      <c r="AA6" s="705"/>
      <c r="AB6" s="706"/>
      <c r="AC6" s="3"/>
      <c r="AD6" s="4"/>
      <c r="AE6" s="117"/>
      <c r="AF6" s="704" t="s">
        <v>353</v>
      </c>
      <c r="AG6" s="705"/>
      <c r="AH6" s="706"/>
      <c r="AI6" s="704"/>
      <c r="AJ6" s="705"/>
      <c r="AK6" s="706"/>
      <c r="AL6" s="704" t="s">
        <v>47</v>
      </c>
      <c r="AM6" s="705"/>
      <c r="AN6" s="706"/>
      <c r="AO6" s="691" t="s">
        <v>24</v>
      </c>
      <c r="AP6" s="689"/>
      <c r="AQ6" s="690"/>
      <c r="AR6" s="704" t="s">
        <v>24</v>
      </c>
      <c r="AS6" s="705"/>
      <c r="AT6" s="706"/>
      <c r="AU6" s="306"/>
      <c r="AV6" s="306"/>
      <c r="AW6" s="302"/>
      <c r="AX6" s="302"/>
    </row>
    <row r="7" spans="1:50" ht="18.75" customHeight="1">
      <c r="A7" s="312"/>
      <c r="B7" s="707" t="s">
        <v>110</v>
      </c>
      <c r="C7" s="708"/>
      <c r="D7" s="709"/>
      <c r="E7" s="707" t="s">
        <v>95</v>
      </c>
      <c r="F7" s="708"/>
      <c r="G7" s="709"/>
      <c r="H7" s="707" t="s">
        <v>95</v>
      </c>
      <c r="I7" s="708"/>
      <c r="J7" s="709"/>
      <c r="K7" s="707" t="s">
        <v>93</v>
      </c>
      <c r="L7" s="708"/>
      <c r="M7" s="709"/>
      <c r="N7" s="707" t="s">
        <v>3</v>
      </c>
      <c r="O7" s="708"/>
      <c r="P7" s="709"/>
      <c r="Q7" s="707" t="s">
        <v>128</v>
      </c>
      <c r="R7" s="708"/>
      <c r="S7" s="709"/>
      <c r="T7" s="707" t="s">
        <v>129</v>
      </c>
      <c r="U7" s="708"/>
      <c r="V7" s="709"/>
      <c r="W7" s="707" t="s">
        <v>112</v>
      </c>
      <c r="X7" s="708"/>
      <c r="Y7" s="709"/>
      <c r="Z7" s="707" t="s">
        <v>110</v>
      </c>
      <c r="AA7" s="708"/>
      <c r="AB7" s="709"/>
      <c r="AC7" s="707" t="s">
        <v>19</v>
      </c>
      <c r="AD7" s="708"/>
      <c r="AE7" s="709"/>
      <c r="AF7" s="707" t="s">
        <v>354</v>
      </c>
      <c r="AG7" s="708"/>
      <c r="AH7" s="709"/>
      <c r="AI7" s="707" t="s">
        <v>94</v>
      </c>
      <c r="AJ7" s="708"/>
      <c r="AK7" s="709"/>
      <c r="AL7" s="707" t="s">
        <v>95</v>
      </c>
      <c r="AM7" s="708"/>
      <c r="AN7" s="709"/>
      <c r="AO7" s="712" t="s">
        <v>375</v>
      </c>
      <c r="AP7" s="713"/>
      <c r="AQ7" s="714"/>
      <c r="AR7" s="715" t="s">
        <v>378</v>
      </c>
      <c r="AS7" s="716"/>
      <c r="AT7" s="717"/>
      <c r="AU7" s="306"/>
      <c r="AV7" s="306"/>
      <c r="AW7" s="302"/>
      <c r="AX7" s="302"/>
    </row>
    <row r="8" spans="1:50" ht="18.75" customHeight="1">
      <c r="A8" s="312"/>
      <c r="B8" s="6"/>
      <c r="C8" s="6"/>
      <c r="D8" s="7" t="s">
        <v>4</v>
      </c>
      <c r="E8" s="6"/>
      <c r="F8" s="6"/>
      <c r="G8" s="7" t="s">
        <v>4</v>
      </c>
      <c r="H8" s="6"/>
      <c r="I8" s="6"/>
      <c r="J8" s="7" t="s">
        <v>4</v>
      </c>
      <c r="K8" s="6"/>
      <c r="L8" s="6"/>
      <c r="M8" s="7" t="s">
        <v>4</v>
      </c>
      <c r="N8" s="6"/>
      <c r="O8" s="6"/>
      <c r="P8" s="7" t="s">
        <v>4</v>
      </c>
      <c r="Q8" s="6"/>
      <c r="R8" s="6"/>
      <c r="S8" s="7" t="s">
        <v>4</v>
      </c>
      <c r="T8" s="6"/>
      <c r="U8" s="6"/>
      <c r="V8" s="7" t="s">
        <v>4</v>
      </c>
      <c r="W8" s="6"/>
      <c r="X8" s="6"/>
      <c r="Y8" s="7" t="s">
        <v>4</v>
      </c>
      <c r="Z8" s="6"/>
      <c r="AA8" s="6"/>
      <c r="AB8" s="7" t="s">
        <v>4</v>
      </c>
      <c r="AC8" s="6"/>
      <c r="AD8" s="6"/>
      <c r="AE8" s="7" t="s">
        <v>4</v>
      </c>
      <c r="AF8" s="6"/>
      <c r="AG8" s="6"/>
      <c r="AH8" s="7" t="s">
        <v>4</v>
      </c>
      <c r="AI8" s="6"/>
      <c r="AJ8" s="6"/>
      <c r="AK8" s="7" t="s">
        <v>4</v>
      </c>
      <c r="AL8" s="6"/>
      <c r="AM8" s="6"/>
      <c r="AN8" s="7" t="s">
        <v>4</v>
      </c>
      <c r="AO8" s="6"/>
      <c r="AP8" s="6"/>
      <c r="AQ8" s="7" t="s">
        <v>4</v>
      </c>
      <c r="AR8" s="6"/>
      <c r="AS8" s="6"/>
      <c r="AT8" s="7" t="s">
        <v>4</v>
      </c>
      <c r="AU8" s="306"/>
      <c r="AV8" s="306"/>
      <c r="AW8" s="302"/>
      <c r="AX8" s="302"/>
    </row>
    <row r="9" spans="1:50" ht="18.75" customHeight="1">
      <c r="A9" s="313" t="s">
        <v>48</v>
      </c>
      <c r="B9" s="295">
        <v>2014</v>
      </c>
      <c r="C9" s="295">
        <v>2015</v>
      </c>
      <c r="D9" s="50" t="s">
        <v>7</v>
      </c>
      <c r="E9" s="295">
        <v>2014</v>
      </c>
      <c r="F9" s="295">
        <v>2015</v>
      </c>
      <c r="G9" s="50" t="s">
        <v>7</v>
      </c>
      <c r="H9" s="295">
        <v>2014</v>
      </c>
      <c r="I9" s="295">
        <v>2015</v>
      </c>
      <c r="J9" s="50" t="s">
        <v>7</v>
      </c>
      <c r="K9" s="295">
        <v>2014</v>
      </c>
      <c r="L9" s="295">
        <v>2015</v>
      </c>
      <c r="M9" s="50" t="s">
        <v>7</v>
      </c>
      <c r="N9" s="295">
        <v>2014</v>
      </c>
      <c r="O9" s="295">
        <v>2015</v>
      </c>
      <c r="P9" s="50" t="s">
        <v>7</v>
      </c>
      <c r="Q9" s="295">
        <v>2014</v>
      </c>
      <c r="R9" s="295">
        <v>2015</v>
      </c>
      <c r="S9" s="50" t="s">
        <v>7</v>
      </c>
      <c r="T9" s="295">
        <v>2014</v>
      </c>
      <c r="U9" s="295">
        <v>2015</v>
      </c>
      <c r="V9" s="50" t="s">
        <v>7</v>
      </c>
      <c r="W9" s="295">
        <v>2014</v>
      </c>
      <c r="X9" s="295">
        <v>2015</v>
      </c>
      <c r="Y9" s="50" t="s">
        <v>7</v>
      </c>
      <c r="Z9" s="295">
        <v>2014</v>
      </c>
      <c r="AA9" s="295">
        <v>2015</v>
      </c>
      <c r="AB9" s="50" t="s">
        <v>7</v>
      </c>
      <c r="AC9" s="295">
        <v>2014</v>
      </c>
      <c r="AD9" s="295">
        <v>2015</v>
      </c>
      <c r="AE9" s="50" t="s">
        <v>7</v>
      </c>
      <c r="AF9" s="295">
        <v>2014</v>
      </c>
      <c r="AG9" s="295">
        <v>2015</v>
      </c>
      <c r="AH9" s="50" t="s">
        <v>7</v>
      </c>
      <c r="AI9" s="295">
        <v>2014</v>
      </c>
      <c r="AJ9" s="295">
        <v>2015</v>
      </c>
      <c r="AK9" s="50" t="s">
        <v>7</v>
      </c>
      <c r="AL9" s="295">
        <v>2014</v>
      </c>
      <c r="AM9" s="295">
        <v>2015</v>
      </c>
      <c r="AN9" s="50" t="s">
        <v>7</v>
      </c>
      <c r="AO9" s="295">
        <v>2014</v>
      </c>
      <c r="AP9" s="295">
        <v>2015</v>
      </c>
      <c r="AQ9" s="50" t="s">
        <v>7</v>
      </c>
      <c r="AR9" s="295">
        <v>2014</v>
      </c>
      <c r="AS9" s="295">
        <v>2015</v>
      </c>
      <c r="AT9" s="50" t="s">
        <v>7</v>
      </c>
      <c r="AU9" s="306"/>
      <c r="AV9" s="306"/>
      <c r="AW9" s="302"/>
      <c r="AX9" s="302"/>
    </row>
    <row r="10" spans="1:50" ht="18.75" customHeight="1">
      <c r="A10" s="423"/>
      <c r="B10" s="296"/>
      <c r="C10" s="296"/>
      <c r="D10" s="314"/>
      <c r="E10" s="314"/>
      <c r="F10" s="314"/>
      <c r="G10" s="316"/>
      <c r="H10" s="296"/>
      <c r="I10" s="296"/>
      <c r="J10" s="315"/>
      <c r="K10" s="296"/>
      <c r="L10" s="296"/>
      <c r="M10" s="314"/>
      <c r="N10" s="472"/>
      <c r="O10" s="472"/>
      <c r="P10" s="473"/>
      <c r="Q10" s="314"/>
      <c r="R10" s="314"/>
      <c r="S10" s="316"/>
      <c r="T10" s="314"/>
      <c r="U10" s="314"/>
      <c r="V10" s="473"/>
      <c r="W10" s="296"/>
      <c r="X10" s="296"/>
      <c r="Y10" s="316"/>
      <c r="Z10" s="314"/>
      <c r="AA10" s="314"/>
      <c r="AB10" s="316"/>
      <c r="AC10" s="296"/>
      <c r="AD10" s="296"/>
      <c r="AE10" s="316"/>
      <c r="AF10" s="314"/>
      <c r="AG10" s="314"/>
      <c r="AH10" s="316"/>
      <c r="AI10" s="296"/>
      <c r="AJ10" s="296"/>
      <c r="AK10" s="316"/>
      <c r="AL10" s="296"/>
      <c r="AM10" s="296"/>
      <c r="AN10" s="316"/>
      <c r="AO10" s="314"/>
      <c r="AP10" s="314"/>
      <c r="AQ10" s="316"/>
      <c r="AR10" s="296"/>
      <c r="AS10" s="296"/>
      <c r="AT10" s="316"/>
      <c r="AU10" s="306"/>
      <c r="AV10" s="306"/>
      <c r="AW10" s="302"/>
      <c r="AX10" s="302"/>
    </row>
    <row r="11" spans="1:50" ht="18.75" customHeight="1">
      <c r="A11" s="420" t="s">
        <v>186</v>
      </c>
      <c r="B11" s="134"/>
      <c r="C11" s="134"/>
      <c r="D11" s="318"/>
      <c r="E11" s="134"/>
      <c r="F11" s="134"/>
      <c r="G11" s="319"/>
      <c r="H11" s="134"/>
      <c r="I11" s="134"/>
      <c r="J11" s="319"/>
      <c r="K11" s="134"/>
      <c r="L11" s="134"/>
      <c r="M11" s="318"/>
      <c r="N11" s="134"/>
      <c r="O11" s="134"/>
      <c r="P11" s="319"/>
      <c r="Q11" s="134"/>
      <c r="R11" s="134"/>
      <c r="S11" s="319"/>
      <c r="T11" s="134"/>
      <c r="U11" s="134"/>
      <c r="V11" s="319"/>
      <c r="W11" s="134"/>
      <c r="X11" s="134"/>
      <c r="Y11" s="319"/>
      <c r="Z11" s="134"/>
      <c r="AA11" s="134"/>
      <c r="AB11" s="319"/>
      <c r="AC11" s="134"/>
      <c r="AD11" s="134"/>
      <c r="AE11" s="319"/>
      <c r="AF11" s="134"/>
      <c r="AG11" s="134"/>
      <c r="AH11" s="319"/>
      <c r="AI11" s="134"/>
      <c r="AJ11" s="134"/>
      <c r="AK11" s="319"/>
      <c r="AL11" s="134"/>
      <c r="AM11" s="134"/>
      <c r="AN11" s="319"/>
      <c r="AO11" s="318"/>
      <c r="AP11" s="318"/>
      <c r="AQ11" s="319"/>
      <c r="AR11" s="134"/>
      <c r="AS11" s="134"/>
      <c r="AT11" s="319"/>
      <c r="AU11" s="306"/>
      <c r="AV11" s="306"/>
      <c r="AW11" s="302"/>
      <c r="AX11" s="302"/>
    </row>
    <row r="12" spans="1:50" s="327" customFormat="1" ht="18.75" customHeight="1">
      <c r="A12" s="421" t="s">
        <v>307</v>
      </c>
      <c r="B12" s="158">
        <v>2.2810000000000001</v>
      </c>
      <c r="C12" s="158">
        <v>-0.308</v>
      </c>
      <c r="D12" s="324">
        <f>IF(B12=0, "    ---- ", IF(ABS(ROUND(100/B12*C12-100,1))&lt;999,ROUND(100/B12*C12-100,1),IF(ROUND(100/B12*C12-100,1)&gt;999,999,-999)))</f>
        <v>-113.5</v>
      </c>
      <c r="E12" s="158">
        <v>1072.5</v>
      </c>
      <c r="F12" s="158">
        <v>939.15700000000004</v>
      </c>
      <c r="G12" s="325">
        <f t="shared" ref="G12:G18" si="0">IF(E12=0, "    ---- ", IF(ABS(ROUND(100/E12*F12-100,1))&lt;999,ROUND(100/E12*F12-100,1),IF(ROUND(100/E12*F12-100,1)&gt;999,999,-999)))</f>
        <v>-12.4</v>
      </c>
      <c r="H12" s="158"/>
      <c r="I12" s="158"/>
      <c r="J12" s="325"/>
      <c r="K12" s="158"/>
      <c r="L12" s="158"/>
      <c r="M12" s="324"/>
      <c r="N12" s="158"/>
      <c r="O12" s="158"/>
      <c r="P12" s="325"/>
      <c r="Q12" s="158"/>
      <c r="R12" s="158"/>
      <c r="S12" s="325"/>
      <c r="T12" s="158">
        <v>17</v>
      </c>
      <c r="U12" s="158">
        <v>15</v>
      </c>
      <c r="V12" s="325">
        <f t="shared" ref="V12:V17" si="1">IF(T12=0, "    ---- ", IF(ABS(ROUND(100/T12*U12-100,1))&lt;999,ROUND(100/T12*U12-100,1),IF(ROUND(100/T12*U12-100,1)&gt;999,999,-999)))</f>
        <v>-11.8</v>
      </c>
      <c r="W12" s="158">
        <v>404</v>
      </c>
      <c r="X12" s="158">
        <v>139</v>
      </c>
      <c r="Y12" s="325">
        <f t="shared" ref="Y12:Y22" si="2">IF(W12=0, "    ---- ", IF(ABS(ROUND(100/W12*X12-100,1))&lt;999,ROUND(100/W12*X12-100,1),IF(ROUND(100/W12*X12-100,1)&gt;999,999,-999)))</f>
        <v>-65.599999999999994</v>
      </c>
      <c r="Z12" s="158"/>
      <c r="AA12" s="158"/>
      <c r="AB12" s="325"/>
      <c r="AC12" s="158"/>
      <c r="AD12" s="158"/>
      <c r="AE12" s="325"/>
      <c r="AF12" s="158"/>
      <c r="AG12" s="158"/>
      <c r="AH12" s="325"/>
      <c r="AI12" s="158">
        <v>36.494999999999997</v>
      </c>
      <c r="AJ12" s="158">
        <v>-48.868000000000002</v>
      </c>
      <c r="AK12" s="325">
        <f>IF(AI12=0, "    ---- ", IF(ABS(ROUND(100/AI12*AJ12-100,1))&lt;999,ROUND(100/AI12*AJ12-100,1),IF(ROUND(100/AI12*AJ12-100,1)&gt;999,999,-999)))</f>
        <v>-233.9</v>
      </c>
      <c r="AL12" s="158">
        <v>1326.6</v>
      </c>
      <c r="AM12" s="158">
        <v>1222</v>
      </c>
      <c r="AN12" s="325">
        <f t="shared" ref="AN12:AN22" si="3">IF(AL12=0, "    ---- ", IF(ABS(ROUND(100/AL12*AM12-100,1))&lt;999,ROUND(100/AL12*AM12-100,1),IF(ROUND(100/AL12*AM12-100,1)&gt;999,999,-999)))</f>
        <v>-7.9</v>
      </c>
      <c r="AO12" s="324">
        <f>B12+E12+H12+K12+Q12+T12+W12+Z12+AF12+AI12+AL12</f>
        <v>2858.8759999999997</v>
      </c>
      <c r="AP12" s="324">
        <f>C12+F12+I12+L12+R12+U12+X12+AA12+AG12+AJ12+AM12</f>
        <v>2265.9810000000002</v>
      </c>
      <c r="AQ12" s="325">
        <f t="shared" ref="AQ12:AQ43" si="4">IF(AO12=0, "    ---- ", IF(ABS(ROUND(100/AO12*AP12-100,1))&lt;999,ROUND(100/AO12*AP12-100,1),IF(ROUND(100/AO12*AP12-100,1)&gt;999,999,-999)))</f>
        <v>-20.7</v>
      </c>
      <c r="AR12" s="158">
        <f>+B12+E12+H12+K12+N12+Q12+T12+W12+Z12+AC12+AF12+AI12+AL12</f>
        <v>2858.8759999999997</v>
      </c>
      <c r="AS12" s="158">
        <f>+C12+F12+I12+L12+O12+R12+U12+X12+AA12+AD12+AG12+AJ12+AM12</f>
        <v>2265.9810000000002</v>
      </c>
      <c r="AT12" s="325">
        <f t="shared" ref="AT12:AT43" si="5">IF(AR12=0, "    ---- ", IF(ABS(ROUND(100/AR12*AS12-100,1))&lt;999,ROUND(100/AR12*AS12-100,1),IF(ROUND(100/AR12*AS12-100,1)&gt;999,999,-999)))</f>
        <v>-20.7</v>
      </c>
      <c r="AU12" s="306"/>
      <c r="AV12" s="306"/>
      <c r="AW12" s="302"/>
      <c r="AX12" s="302"/>
    </row>
    <row r="13" spans="1:50" s="327" customFormat="1" ht="18.75" customHeight="1">
      <c r="A13" s="421" t="s">
        <v>308</v>
      </c>
      <c r="B13" s="158">
        <v>2.4369999999999998</v>
      </c>
      <c r="C13" s="158">
        <v>0</v>
      </c>
      <c r="D13" s="324">
        <f>IF(B13=0, "    ---- ", IF(ABS(ROUND(100/B13*C13-100,1))&lt;999,ROUND(100/B13*C13-100,1),IF(ROUND(100/B13*C13-100,1)&gt;999,999,-999)))</f>
        <v>-100</v>
      </c>
      <c r="E13" s="158">
        <v>-212</v>
      </c>
      <c r="F13" s="158">
        <v>-499.113</v>
      </c>
      <c r="G13" s="325">
        <f t="shared" si="0"/>
        <v>135.4</v>
      </c>
      <c r="H13" s="158"/>
      <c r="I13" s="158"/>
      <c r="J13" s="325"/>
      <c r="K13" s="158"/>
      <c r="L13" s="158"/>
      <c r="M13" s="324"/>
      <c r="N13" s="158"/>
      <c r="O13" s="158"/>
      <c r="P13" s="325"/>
      <c r="Q13" s="158"/>
      <c r="R13" s="158"/>
      <c r="S13" s="325"/>
      <c r="T13" s="158"/>
      <c r="U13" s="158">
        <v>-5</v>
      </c>
      <c r="V13" s="325" t="str">
        <f t="shared" si="1"/>
        <v xml:space="preserve">    ---- </v>
      </c>
      <c r="W13" s="158">
        <v>-78</v>
      </c>
      <c r="X13" s="158">
        <v>-60</v>
      </c>
      <c r="Y13" s="325">
        <f t="shared" si="2"/>
        <v>-23.1</v>
      </c>
      <c r="Z13" s="158"/>
      <c r="AA13" s="158"/>
      <c r="AB13" s="325"/>
      <c r="AC13" s="158"/>
      <c r="AD13" s="158"/>
      <c r="AE13" s="325"/>
      <c r="AF13" s="158"/>
      <c r="AG13" s="158"/>
      <c r="AH13" s="325"/>
      <c r="AI13" s="158"/>
      <c r="AJ13" s="158">
        <v>47.448999999999998</v>
      </c>
      <c r="AK13" s="325"/>
      <c r="AL13" s="158">
        <v>-302.2</v>
      </c>
      <c r="AM13" s="158">
        <v>-523</v>
      </c>
      <c r="AN13" s="325">
        <f t="shared" si="3"/>
        <v>73.099999999999994</v>
      </c>
      <c r="AO13" s="324">
        <f t="shared" ref="AO13:AP100" si="6">B13+E13+H13+K13+Q13+T13+W13+Z13+AF13+AI13+AL13</f>
        <v>-589.76299999999992</v>
      </c>
      <c r="AP13" s="324">
        <f t="shared" si="6"/>
        <v>-1039.6640000000002</v>
      </c>
      <c r="AQ13" s="325">
        <f t="shared" si="4"/>
        <v>76.3</v>
      </c>
      <c r="AR13" s="158">
        <f t="shared" ref="AR13:AS100" si="7">+B13+E13+H13+K13+N13+Q13+T13+W13+Z13+AC13+AF13+AI13+AL13</f>
        <v>-589.76299999999992</v>
      </c>
      <c r="AS13" s="158">
        <f t="shared" si="7"/>
        <v>-1039.6640000000002</v>
      </c>
      <c r="AT13" s="325">
        <f t="shared" si="5"/>
        <v>76.3</v>
      </c>
      <c r="AU13" s="306"/>
      <c r="AV13" s="306"/>
      <c r="AW13" s="302"/>
      <c r="AX13" s="302"/>
    </row>
    <row r="14" spans="1:50" s="327" customFormat="1" ht="18.75" customHeight="1">
      <c r="A14" s="421" t="s">
        <v>182</v>
      </c>
      <c r="B14" s="158">
        <v>0</v>
      </c>
      <c r="C14" s="158">
        <v>-0.45400000000000001</v>
      </c>
      <c r="D14" s="324" t="str">
        <f>IF(B14=0, "    ---- ", IF(ABS(ROUND(100/B14*C14-100,1))&lt;999,ROUND(100/B14*C14-100,1),IF(ROUND(100/B14*C14-100,1)&gt;999,999,-999)))</f>
        <v xml:space="preserve">    ---- </v>
      </c>
      <c r="E14" s="158">
        <v>99.75</v>
      </c>
      <c r="F14" s="158">
        <v>101.608</v>
      </c>
      <c r="G14" s="325">
        <f t="shared" si="0"/>
        <v>1.9</v>
      </c>
      <c r="H14" s="158"/>
      <c r="I14" s="158"/>
      <c r="J14" s="325"/>
      <c r="K14" s="158"/>
      <c r="L14" s="158"/>
      <c r="M14" s="324"/>
      <c r="N14" s="158"/>
      <c r="O14" s="158"/>
      <c r="P14" s="325"/>
      <c r="Q14" s="158"/>
      <c r="R14" s="158"/>
      <c r="S14" s="325"/>
      <c r="T14" s="158">
        <v>-15</v>
      </c>
      <c r="U14" s="158">
        <v>-4</v>
      </c>
      <c r="V14" s="325">
        <f t="shared" si="1"/>
        <v>-73.3</v>
      </c>
      <c r="W14" s="158">
        <v>-7</v>
      </c>
      <c r="X14" s="158">
        <v>-10</v>
      </c>
      <c r="Y14" s="325">
        <f t="shared" si="2"/>
        <v>42.9</v>
      </c>
      <c r="Z14" s="158"/>
      <c r="AA14" s="158"/>
      <c r="AB14" s="325"/>
      <c r="AC14" s="158"/>
      <c r="AD14" s="158"/>
      <c r="AE14" s="325"/>
      <c r="AF14" s="158"/>
      <c r="AG14" s="158"/>
      <c r="AH14" s="325"/>
      <c r="AI14" s="158">
        <v>-35.46</v>
      </c>
      <c r="AJ14" s="158">
        <v>-26.321000000000002</v>
      </c>
      <c r="AK14" s="325">
        <f>IF(AI14=0, "    ---- ", IF(ABS(ROUND(100/AI14*AJ14-100,1))&lt;999,ROUND(100/AI14*AJ14-100,1),IF(ROUND(100/AI14*AJ14-100,1)&gt;999,999,-999)))</f>
        <v>-25.8</v>
      </c>
      <c r="AL14" s="158">
        <v>124.9</v>
      </c>
      <c r="AM14" s="158">
        <v>-9</v>
      </c>
      <c r="AN14" s="325">
        <f t="shared" si="3"/>
        <v>-107.2</v>
      </c>
      <c r="AO14" s="324">
        <f t="shared" si="6"/>
        <v>167.19</v>
      </c>
      <c r="AP14" s="324">
        <f t="shared" si="6"/>
        <v>51.833000000000013</v>
      </c>
      <c r="AQ14" s="325">
        <f t="shared" si="4"/>
        <v>-69</v>
      </c>
      <c r="AR14" s="158">
        <f t="shared" si="7"/>
        <v>167.19</v>
      </c>
      <c r="AS14" s="158">
        <f t="shared" si="7"/>
        <v>51.833000000000013</v>
      </c>
      <c r="AT14" s="325">
        <f t="shared" si="5"/>
        <v>-69</v>
      </c>
      <c r="AU14" s="306"/>
      <c r="AV14" s="306"/>
      <c r="AW14" s="302"/>
      <c r="AX14" s="302"/>
    </row>
    <row r="15" spans="1:50" s="327" customFormat="1" ht="18.75" customHeight="1">
      <c r="A15" s="421" t="s">
        <v>176</v>
      </c>
      <c r="B15" s="158"/>
      <c r="C15" s="158"/>
      <c r="D15" s="324"/>
      <c r="E15" s="158">
        <v>99.013999999999996</v>
      </c>
      <c r="F15" s="158">
        <v>89.956999999999994</v>
      </c>
      <c r="G15" s="325">
        <f t="shared" si="0"/>
        <v>-9.1</v>
      </c>
      <c r="H15" s="158"/>
      <c r="I15" s="158"/>
      <c r="J15" s="325"/>
      <c r="K15" s="158"/>
      <c r="L15" s="158"/>
      <c r="M15" s="324"/>
      <c r="N15" s="158"/>
      <c r="O15" s="158"/>
      <c r="P15" s="325"/>
      <c r="Q15" s="158"/>
      <c r="R15" s="158"/>
      <c r="S15" s="325"/>
      <c r="T15" s="158">
        <v>3</v>
      </c>
      <c r="U15" s="158">
        <v>3</v>
      </c>
      <c r="V15" s="325">
        <f t="shared" si="1"/>
        <v>0</v>
      </c>
      <c r="W15" s="158">
        <v>15</v>
      </c>
      <c r="X15" s="158">
        <v>12</v>
      </c>
      <c r="Y15" s="325">
        <f t="shared" si="2"/>
        <v>-20</v>
      </c>
      <c r="Z15" s="158"/>
      <c r="AA15" s="158"/>
      <c r="AB15" s="325"/>
      <c r="AC15" s="158"/>
      <c r="AD15" s="158"/>
      <c r="AE15" s="325"/>
      <c r="AF15" s="158"/>
      <c r="AG15" s="158"/>
      <c r="AH15" s="325"/>
      <c r="AI15" s="158"/>
      <c r="AJ15" s="158"/>
      <c r="AK15" s="325"/>
      <c r="AL15" s="158">
        <v>137.1</v>
      </c>
      <c r="AM15" s="158">
        <v>123</v>
      </c>
      <c r="AN15" s="325">
        <f t="shared" si="3"/>
        <v>-10.3</v>
      </c>
      <c r="AO15" s="324">
        <f t="shared" si="6"/>
        <v>254.11399999999998</v>
      </c>
      <c r="AP15" s="324">
        <f t="shared" si="6"/>
        <v>227.95699999999999</v>
      </c>
      <c r="AQ15" s="325">
        <f t="shared" si="4"/>
        <v>-10.3</v>
      </c>
      <c r="AR15" s="158">
        <f t="shared" si="7"/>
        <v>254.11399999999998</v>
      </c>
      <c r="AS15" s="158">
        <f t="shared" si="7"/>
        <v>227.95699999999999</v>
      </c>
      <c r="AT15" s="325">
        <f t="shared" si="5"/>
        <v>-10.3</v>
      </c>
      <c r="AU15" s="306"/>
      <c r="AV15" s="306"/>
      <c r="AW15" s="302"/>
      <c r="AX15" s="302"/>
    </row>
    <row r="16" spans="1:50" s="327" customFormat="1" ht="18.75" customHeight="1">
      <c r="A16" s="421" t="s">
        <v>179</v>
      </c>
      <c r="B16" s="158">
        <v>0.68100000000000005</v>
      </c>
      <c r="C16" s="158">
        <v>0.81899999999999995</v>
      </c>
      <c r="D16" s="324">
        <f>IF(B16=0, "    ---- ", IF(ABS(ROUND(100/B16*C16-100,1))&lt;999,ROUND(100/B16*C16-100,1),IF(ROUND(100/B16*C16-100,1)&gt;999,999,-999)))</f>
        <v>20.3</v>
      </c>
      <c r="E16" s="158">
        <v>432.476</v>
      </c>
      <c r="F16" s="158">
        <v>426.238</v>
      </c>
      <c r="G16" s="325">
        <f t="shared" si="0"/>
        <v>-1.4</v>
      </c>
      <c r="H16" s="158"/>
      <c r="I16" s="158"/>
      <c r="J16" s="325"/>
      <c r="K16" s="158"/>
      <c r="L16" s="158"/>
      <c r="M16" s="324"/>
      <c r="N16" s="158"/>
      <c r="O16" s="158"/>
      <c r="P16" s="325"/>
      <c r="Q16" s="158"/>
      <c r="R16" s="158"/>
      <c r="S16" s="325"/>
      <c r="T16" s="158">
        <v>2</v>
      </c>
      <c r="U16" s="158">
        <v>4</v>
      </c>
      <c r="V16" s="325">
        <f t="shared" si="1"/>
        <v>100</v>
      </c>
      <c r="W16" s="158">
        <v>141</v>
      </c>
      <c r="X16" s="158">
        <v>152</v>
      </c>
      <c r="Y16" s="325">
        <f t="shared" si="2"/>
        <v>7.8</v>
      </c>
      <c r="Z16" s="158"/>
      <c r="AA16" s="158"/>
      <c r="AB16" s="325"/>
      <c r="AC16" s="158"/>
      <c r="AD16" s="158"/>
      <c r="AE16" s="325"/>
      <c r="AF16" s="158"/>
      <c r="AG16" s="158"/>
      <c r="AH16" s="325"/>
      <c r="AI16" s="158">
        <v>23.375</v>
      </c>
      <c r="AJ16" s="158">
        <v>30.169</v>
      </c>
      <c r="AK16" s="325">
        <f>IF(AI16=0, "    ---- ", IF(ABS(ROUND(100/AI16*AJ16-100,1))&lt;999,ROUND(100/AI16*AJ16-100,1),IF(ROUND(100/AI16*AJ16-100,1)&gt;999,999,-999)))</f>
        <v>29.1</v>
      </c>
      <c r="AL16" s="158">
        <v>410.5</v>
      </c>
      <c r="AM16" s="158">
        <v>370</v>
      </c>
      <c r="AN16" s="325">
        <f t="shared" si="3"/>
        <v>-9.9</v>
      </c>
      <c r="AO16" s="324">
        <f t="shared" si="6"/>
        <v>1010.0319999999999</v>
      </c>
      <c r="AP16" s="324">
        <f t="shared" si="6"/>
        <v>983.226</v>
      </c>
      <c r="AQ16" s="325">
        <f t="shared" si="4"/>
        <v>-2.7</v>
      </c>
      <c r="AR16" s="158">
        <f t="shared" si="7"/>
        <v>1010.0319999999999</v>
      </c>
      <c r="AS16" s="158">
        <f t="shared" si="7"/>
        <v>983.226</v>
      </c>
      <c r="AT16" s="325">
        <f t="shared" si="5"/>
        <v>-2.7</v>
      </c>
      <c r="AU16" s="306"/>
      <c r="AV16" s="306"/>
      <c r="AW16" s="302"/>
      <c r="AX16" s="302"/>
    </row>
    <row r="17" spans="1:50" s="327" customFormat="1" ht="18.75" customHeight="1">
      <c r="A17" s="421" t="s">
        <v>309</v>
      </c>
      <c r="B17" s="158">
        <v>2.7650000000000001</v>
      </c>
      <c r="C17" s="158">
        <v>-0.253</v>
      </c>
      <c r="D17" s="324">
        <f>IF(B17=0, "    ---- ", IF(ABS(ROUND(100/B17*C17-100,1))&lt;999,ROUND(100/B17*C17-100,1),IF(ROUND(100/B17*C17-100,1)&gt;999,999,-999)))</f>
        <v>-109.2</v>
      </c>
      <c r="E17" s="158">
        <v>243.57000000000002</v>
      </c>
      <c r="F17" s="158">
        <v>104.172</v>
      </c>
      <c r="G17" s="325">
        <f t="shared" si="0"/>
        <v>-57.2</v>
      </c>
      <c r="H17" s="158"/>
      <c r="I17" s="158"/>
      <c r="J17" s="325"/>
      <c r="K17" s="158"/>
      <c r="L17" s="158"/>
      <c r="M17" s="324"/>
      <c r="N17" s="158"/>
      <c r="O17" s="158"/>
      <c r="P17" s="325"/>
      <c r="Q17" s="158"/>
      <c r="R17" s="158"/>
      <c r="S17" s="325"/>
      <c r="T17" s="158">
        <v>5</v>
      </c>
      <c r="U17" s="158">
        <v>-1</v>
      </c>
      <c r="V17" s="325">
        <f t="shared" si="1"/>
        <v>-120</v>
      </c>
      <c r="W17" s="158">
        <v>33</v>
      </c>
      <c r="X17" s="158">
        <v>9</v>
      </c>
      <c r="Y17" s="325">
        <f t="shared" si="2"/>
        <v>-72.7</v>
      </c>
      <c r="Z17" s="158"/>
      <c r="AA17" s="158"/>
      <c r="AB17" s="325"/>
      <c r="AC17" s="158"/>
      <c r="AD17" s="158"/>
      <c r="AE17" s="325"/>
      <c r="AF17" s="158"/>
      <c r="AG17" s="158"/>
      <c r="AH17" s="325"/>
      <c r="AI17" s="158">
        <v>37.188000000000002</v>
      </c>
      <c r="AJ17" s="158">
        <v>31.728000000000002</v>
      </c>
      <c r="AK17" s="325">
        <f>IF(AI17=0, "    ---- ", IF(ABS(ROUND(100/AI17*AJ17-100,1))&lt;999,ROUND(100/AI17*AJ17-100,1),IF(ROUND(100/AI17*AJ17-100,1)&gt;999,999,-999)))</f>
        <v>-14.7</v>
      </c>
      <c r="AL17" s="158">
        <v>160.1</v>
      </c>
      <c r="AM17" s="158">
        <v>101</v>
      </c>
      <c r="AN17" s="325">
        <f t="shared" si="3"/>
        <v>-36.9</v>
      </c>
      <c r="AO17" s="324">
        <f t="shared" si="6"/>
        <v>481.62300000000005</v>
      </c>
      <c r="AP17" s="324">
        <f t="shared" si="6"/>
        <v>244.64699999999999</v>
      </c>
      <c r="AQ17" s="325">
        <f t="shared" si="4"/>
        <v>-49.2</v>
      </c>
      <c r="AR17" s="158">
        <f t="shared" si="7"/>
        <v>481.62300000000005</v>
      </c>
      <c r="AS17" s="158">
        <f t="shared" si="7"/>
        <v>244.64699999999999</v>
      </c>
      <c r="AT17" s="325">
        <f t="shared" si="5"/>
        <v>-49.2</v>
      </c>
      <c r="AU17" s="306"/>
      <c r="AV17" s="306"/>
      <c r="AW17" s="302"/>
      <c r="AX17" s="302"/>
    </row>
    <row r="18" spans="1:50" s="327" customFormat="1" ht="18.75" customHeight="1">
      <c r="A18" s="421" t="s">
        <v>178</v>
      </c>
      <c r="B18" s="158">
        <v>-1.3819999999999999</v>
      </c>
      <c r="C18" s="158">
        <v>-0.21099999999999999</v>
      </c>
      <c r="D18" s="324">
        <f>IF(B18=0, "    ---- ", IF(ABS(ROUND(100/B18*C18-100,1))&lt;999,ROUND(100/B18*C18-100,1),IF(ROUND(100/B18*C18-100,1)&gt;999,999,-999)))</f>
        <v>-84.7</v>
      </c>
      <c r="E18" s="158">
        <v>117.08</v>
      </c>
      <c r="F18" s="158"/>
      <c r="G18" s="325">
        <f t="shared" si="0"/>
        <v>-100</v>
      </c>
      <c r="H18" s="158"/>
      <c r="I18" s="158"/>
      <c r="J18" s="325"/>
      <c r="K18" s="158"/>
      <c r="L18" s="158"/>
      <c r="M18" s="324"/>
      <c r="N18" s="158"/>
      <c r="O18" s="158"/>
      <c r="P18" s="325"/>
      <c r="Q18" s="158"/>
      <c r="R18" s="158"/>
      <c r="S18" s="325"/>
      <c r="T18" s="158"/>
      <c r="U18" s="158"/>
      <c r="V18" s="325"/>
      <c r="W18" s="158">
        <v>39</v>
      </c>
      <c r="X18" s="158">
        <v>43</v>
      </c>
      <c r="Y18" s="325">
        <f t="shared" si="2"/>
        <v>10.3</v>
      </c>
      <c r="Z18" s="158"/>
      <c r="AA18" s="158"/>
      <c r="AB18" s="325"/>
      <c r="AC18" s="158"/>
      <c r="AD18" s="158"/>
      <c r="AE18" s="325"/>
      <c r="AF18" s="158"/>
      <c r="AG18" s="158"/>
      <c r="AH18" s="325"/>
      <c r="AI18" s="158"/>
      <c r="AJ18" s="158"/>
      <c r="AK18" s="325"/>
      <c r="AL18" s="158">
        <v>41.4</v>
      </c>
      <c r="AM18" s="158">
        <v>40</v>
      </c>
      <c r="AN18" s="325">
        <f t="shared" si="3"/>
        <v>-3.4</v>
      </c>
      <c r="AO18" s="324">
        <f t="shared" si="6"/>
        <v>196.09799999999998</v>
      </c>
      <c r="AP18" s="324">
        <f t="shared" si="6"/>
        <v>82.789000000000001</v>
      </c>
      <c r="AQ18" s="325">
        <f t="shared" si="4"/>
        <v>-57.8</v>
      </c>
      <c r="AR18" s="158">
        <f t="shared" si="7"/>
        <v>196.09799999999998</v>
      </c>
      <c r="AS18" s="158">
        <f t="shared" si="7"/>
        <v>82.789000000000001</v>
      </c>
      <c r="AT18" s="325">
        <f t="shared" si="5"/>
        <v>-57.8</v>
      </c>
      <c r="AU18" s="306"/>
      <c r="AV18" s="306"/>
      <c r="AW18" s="302"/>
      <c r="AX18" s="302"/>
    </row>
    <row r="19" spans="1:50" s="327" customFormat="1" ht="18.75" customHeight="1">
      <c r="A19" s="421" t="s">
        <v>310</v>
      </c>
      <c r="B19" s="158"/>
      <c r="C19" s="158"/>
      <c r="D19" s="324"/>
      <c r="E19" s="158"/>
      <c r="F19" s="158"/>
      <c r="G19" s="325"/>
      <c r="H19" s="158"/>
      <c r="I19" s="158"/>
      <c r="J19" s="325"/>
      <c r="K19" s="158"/>
      <c r="L19" s="158"/>
      <c r="M19" s="324"/>
      <c r="N19" s="158"/>
      <c r="O19" s="158"/>
      <c r="P19" s="325"/>
      <c r="Q19" s="158"/>
      <c r="R19" s="158"/>
      <c r="S19" s="325"/>
      <c r="T19" s="158">
        <v>-19</v>
      </c>
      <c r="U19" s="158">
        <v>-10</v>
      </c>
      <c r="V19" s="325">
        <f>IF(T19=0, "    ---- ", IF(ABS(ROUND(100/T19*U19-100,1))&lt;999,ROUND(100/T19*U19-100,1),IF(ROUND(100/T19*U19-100,1)&gt;999,999,-999)))</f>
        <v>-47.4</v>
      </c>
      <c r="W19" s="158">
        <v>-438</v>
      </c>
      <c r="X19" s="158">
        <v>-74</v>
      </c>
      <c r="Y19" s="325">
        <f t="shared" si="2"/>
        <v>-83.1</v>
      </c>
      <c r="Z19" s="158"/>
      <c r="AA19" s="158"/>
      <c r="AB19" s="325"/>
      <c r="AC19" s="158"/>
      <c r="AD19" s="158"/>
      <c r="AE19" s="325"/>
      <c r="AF19" s="158"/>
      <c r="AG19" s="158"/>
      <c r="AH19" s="325"/>
      <c r="AI19" s="158">
        <v>11.646999999999998</v>
      </c>
      <c r="AJ19" s="158"/>
      <c r="AK19" s="325">
        <f>IF(AI19=0, "    ---- ", IF(ABS(ROUND(100/AI19*AJ19-100,1))&lt;999,ROUND(100/AI19*AJ19-100,1),IF(ROUND(100/AI19*AJ19-100,1)&gt;999,999,-999)))</f>
        <v>-100</v>
      </c>
      <c r="AL19" s="158">
        <v>-992.7</v>
      </c>
      <c r="AM19" s="158">
        <v>-454</v>
      </c>
      <c r="AN19" s="325">
        <f t="shared" si="3"/>
        <v>-54.3</v>
      </c>
      <c r="AO19" s="324">
        <f t="shared" si="6"/>
        <v>-1438.0530000000001</v>
      </c>
      <c r="AP19" s="324">
        <f t="shared" si="6"/>
        <v>-538</v>
      </c>
      <c r="AQ19" s="325">
        <f t="shared" si="4"/>
        <v>-62.6</v>
      </c>
      <c r="AR19" s="158">
        <f t="shared" si="7"/>
        <v>-1438.0530000000001</v>
      </c>
      <c r="AS19" s="158">
        <f t="shared" si="7"/>
        <v>-538</v>
      </c>
      <c r="AT19" s="325">
        <f t="shared" si="5"/>
        <v>-62.6</v>
      </c>
      <c r="AU19" s="306"/>
      <c r="AV19" s="306"/>
      <c r="AW19" s="302"/>
      <c r="AX19" s="302"/>
    </row>
    <row r="20" spans="1:50" s="322" customFormat="1" ht="18.75" customHeight="1">
      <c r="A20" s="420" t="s">
        <v>41</v>
      </c>
      <c r="B20" s="134">
        <v>8.1639999999999997</v>
      </c>
      <c r="C20" s="134">
        <v>-0.19600000000000006</v>
      </c>
      <c r="D20" s="318">
        <f>IF(B20=0, "    ---- ", IF(ABS(ROUND(100/B20*C20-100,1))&lt;999,ROUND(100/B20*C20-100,1),IF(ROUND(100/B20*C20-100,1)&gt;999,999,-999)))</f>
        <v>-102.4</v>
      </c>
      <c r="E20" s="134">
        <v>1735.3099999999997</v>
      </c>
      <c r="F20" s="134">
        <v>1162.019</v>
      </c>
      <c r="G20" s="319">
        <f>IF(E20=0, "    ---- ", IF(ABS(ROUND(100/E20*F20-100,1))&lt;999,ROUND(100/E20*F20-100,1),IF(ROUND(100/E20*F20-100,1)&gt;999,999,-999)))</f>
        <v>-33</v>
      </c>
      <c r="H20" s="134"/>
      <c r="I20" s="134"/>
      <c r="J20" s="319"/>
      <c r="K20" s="134"/>
      <c r="L20" s="134"/>
      <c r="M20" s="318"/>
      <c r="N20" s="134"/>
      <c r="O20" s="134"/>
      <c r="P20" s="319"/>
      <c r="Q20" s="134"/>
      <c r="R20" s="134"/>
      <c r="S20" s="319"/>
      <c r="T20" s="134">
        <v>-7</v>
      </c>
      <c r="U20" s="134">
        <v>2</v>
      </c>
      <c r="V20" s="319">
        <f>IF(T20=0, "    ---- ", IF(ABS(ROUND(100/T20*U20-100,1))&lt;999,ROUND(100/T20*U20-100,1),IF(ROUND(100/T20*U20-100,1)&gt;999,999,-999)))</f>
        <v>-128.6</v>
      </c>
      <c r="W20" s="134">
        <v>70</v>
      </c>
      <c r="X20" s="134">
        <v>168</v>
      </c>
      <c r="Y20" s="319">
        <f t="shared" si="2"/>
        <v>140</v>
      </c>
      <c r="Z20" s="134"/>
      <c r="AA20" s="134"/>
      <c r="AB20" s="319"/>
      <c r="AC20" s="134"/>
      <c r="AD20" s="134"/>
      <c r="AE20" s="319"/>
      <c r="AF20" s="134"/>
      <c r="AG20" s="134"/>
      <c r="AH20" s="319"/>
      <c r="AI20" s="134">
        <v>73.245000000000005</v>
      </c>
      <c r="AJ20" s="134">
        <v>34.156999999999996</v>
      </c>
      <c r="AK20" s="319">
        <f>IF(AI20=0, "    ---- ", IF(ABS(ROUND(100/AI20*AJ20-100,1))&lt;999,ROUND(100/AI20*AJ20-100,1),IF(ROUND(100/AI20*AJ20-100,1)&gt;999,999,-999)))</f>
        <v>-53.4</v>
      </c>
      <c r="AL20" s="134">
        <v>864.29999999999973</v>
      </c>
      <c r="AM20" s="134">
        <v>830</v>
      </c>
      <c r="AN20" s="319">
        <f t="shared" si="3"/>
        <v>-4</v>
      </c>
      <c r="AO20" s="318">
        <f t="shared" si="6"/>
        <v>2744.0189999999993</v>
      </c>
      <c r="AP20" s="318">
        <f t="shared" si="6"/>
        <v>2195.98</v>
      </c>
      <c r="AQ20" s="319">
        <f t="shared" si="4"/>
        <v>-20</v>
      </c>
      <c r="AR20" s="134">
        <f t="shared" si="7"/>
        <v>2744.0189999999993</v>
      </c>
      <c r="AS20" s="134">
        <f t="shared" si="7"/>
        <v>2195.98</v>
      </c>
      <c r="AT20" s="319">
        <f t="shared" si="5"/>
        <v>-20</v>
      </c>
      <c r="AU20" s="320"/>
      <c r="AV20" s="320"/>
      <c r="AW20" s="321"/>
      <c r="AX20" s="321"/>
    </row>
    <row r="21" spans="1:50" s="327" customFormat="1" ht="18.75" customHeight="1">
      <c r="A21" s="421" t="s">
        <v>311</v>
      </c>
      <c r="B21" s="158">
        <v>6.1</v>
      </c>
      <c r="C21" s="158">
        <v>0.21099999999999999</v>
      </c>
      <c r="D21" s="324">
        <f>IF(B21=0, "    ---- ", IF(ABS(ROUND(100/B21*C21-100,1))&lt;999,ROUND(100/B21*C21-100,1),IF(ROUND(100/B21*C21-100,1)&gt;999,999,-999)))</f>
        <v>-96.5</v>
      </c>
      <c r="E21" s="158">
        <v>1143.18</v>
      </c>
      <c r="F21" s="158">
        <v>768.65200000000004</v>
      </c>
      <c r="G21" s="325">
        <f>IF(E21=0, "    ---- ", IF(ABS(ROUND(100/E21*F21-100,1))&lt;999,ROUND(100/E21*F21-100,1),IF(ROUND(100/E21*F21-100,1)&gt;999,999,-999)))</f>
        <v>-32.799999999999997</v>
      </c>
      <c r="H21" s="158"/>
      <c r="I21" s="158"/>
      <c r="J21" s="325"/>
      <c r="K21" s="158"/>
      <c r="L21" s="158"/>
      <c r="M21" s="324"/>
      <c r="N21" s="158"/>
      <c r="O21" s="158"/>
      <c r="P21" s="325"/>
      <c r="Q21" s="158"/>
      <c r="R21" s="158"/>
      <c r="S21" s="325"/>
      <c r="T21" s="158"/>
      <c r="U21" s="158">
        <v>1</v>
      </c>
      <c r="V21" s="325" t="str">
        <f>IF(T21=0, "    ---- ", IF(ABS(ROUND(100/T21*U21-100,1))&lt;999,ROUND(100/T21*U21-100,1),IF(ROUND(100/T21*U21-100,1)&gt;999,999,-999)))</f>
        <v xml:space="preserve">    ---- </v>
      </c>
      <c r="W21" s="158">
        <v>38</v>
      </c>
      <c r="X21" s="158">
        <v>27</v>
      </c>
      <c r="Y21" s="325">
        <f t="shared" si="2"/>
        <v>-28.9</v>
      </c>
      <c r="Z21" s="158"/>
      <c r="AA21" s="158"/>
      <c r="AB21" s="325"/>
      <c r="AC21" s="158"/>
      <c r="AD21" s="158"/>
      <c r="AE21" s="325"/>
      <c r="AF21" s="158"/>
      <c r="AG21" s="158"/>
      <c r="AH21" s="325"/>
      <c r="AI21" s="158">
        <v>136.726</v>
      </c>
      <c r="AJ21" s="158">
        <v>15.864000000000001</v>
      </c>
      <c r="AK21" s="325">
        <f>IF(AI21=0, "    ---- ", IF(ABS(ROUND(100/AI21*AJ21-100,1))&lt;999,ROUND(100/AI21*AJ21-100,1),IF(ROUND(100/AI21*AJ21-100,1)&gt;999,999,-999)))</f>
        <v>-88.4</v>
      </c>
      <c r="AL21" s="158">
        <v>280.3</v>
      </c>
      <c r="AM21" s="158">
        <v>1087</v>
      </c>
      <c r="AN21" s="325">
        <f t="shared" si="3"/>
        <v>287.8</v>
      </c>
      <c r="AO21" s="324">
        <f t="shared" si="6"/>
        <v>1604.3059999999998</v>
      </c>
      <c r="AP21" s="324">
        <f t="shared" si="6"/>
        <v>1899.7270000000001</v>
      </c>
      <c r="AQ21" s="325">
        <f t="shared" si="4"/>
        <v>18.399999999999999</v>
      </c>
      <c r="AR21" s="158">
        <f t="shared" si="7"/>
        <v>1604.3059999999998</v>
      </c>
      <c r="AS21" s="158">
        <f t="shared" si="7"/>
        <v>1899.7270000000001</v>
      </c>
      <c r="AT21" s="325">
        <f t="shared" si="5"/>
        <v>18.399999999999999</v>
      </c>
      <c r="AU21" s="306"/>
      <c r="AV21" s="306"/>
      <c r="AW21" s="302"/>
      <c r="AX21" s="302"/>
    </row>
    <row r="22" spans="1:50" s="327" customFormat="1" ht="18.75" customHeight="1">
      <c r="A22" s="421" t="s">
        <v>312</v>
      </c>
      <c r="B22" s="158">
        <v>2.0640000000000001</v>
      </c>
      <c r="C22" s="158">
        <v>-0.40700000000000003</v>
      </c>
      <c r="D22" s="324">
        <f>IF(B22=0, "    ---- ", IF(ABS(ROUND(100/B22*C22-100,1))&lt;999,ROUND(100/B22*C22-100,1),IF(ROUND(100/B22*C22-100,1)&gt;999,999,-999)))</f>
        <v>-119.7</v>
      </c>
      <c r="E22" s="158">
        <v>592.13</v>
      </c>
      <c r="F22" s="158">
        <v>393.36699999999996</v>
      </c>
      <c r="G22" s="325">
        <f>IF(E22=0, "    ---- ", IF(ABS(ROUND(100/E22*F22-100,1))&lt;999,ROUND(100/E22*F22-100,1),IF(ROUND(100/E22*F22-100,1)&gt;999,999,-999)))</f>
        <v>-33.6</v>
      </c>
      <c r="H22" s="158"/>
      <c r="I22" s="158"/>
      <c r="J22" s="325"/>
      <c r="K22" s="158"/>
      <c r="L22" s="158"/>
      <c r="M22" s="324"/>
      <c r="N22" s="158"/>
      <c r="O22" s="158"/>
      <c r="P22" s="325"/>
      <c r="Q22" s="158"/>
      <c r="R22" s="158"/>
      <c r="S22" s="325"/>
      <c r="T22" s="158">
        <v>-7</v>
      </c>
      <c r="U22" s="158">
        <v>1</v>
      </c>
      <c r="V22" s="325">
        <f>IF(T22=0, "    ---- ", IF(ABS(ROUND(100/T22*U22-100,1))&lt;999,ROUND(100/T22*U22-100,1),IF(ROUND(100/T22*U22-100,1)&gt;999,999,-999)))</f>
        <v>-114.3</v>
      </c>
      <c r="W22" s="158">
        <v>32</v>
      </c>
      <c r="X22" s="158">
        <v>141</v>
      </c>
      <c r="Y22" s="325">
        <f t="shared" si="2"/>
        <v>340.6</v>
      </c>
      <c r="Z22" s="158"/>
      <c r="AA22" s="158"/>
      <c r="AB22" s="325"/>
      <c r="AC22" s="158"/>
      <c r="AD22" s="158"/>
      <c r="AE22" s="325"/>
      <c r="AF22" s="158"/>
      <c r="AG22" s="158"/>
      <c r="AH22" s="325"/>
      <c r="AI22" s="158">
        <v>-63.481000000000002</v>
      </c>
      <c r="AJ22" s="158">
        <v>18.292999999999999</v>
      </c>
      <c r="AK22" s="325">
        <f>IF(AI22=0, "    ---- ", IF(ABS(ROUND(100/AI22*AJ22-100,1))&lt;999,ROUND(100/AI22*AJ22-100,1),IF(ROUND(100/AI22*AJ22-100,1)&gt;999,999,-999)))</f>
        <v>-128.80000000000001</v>
      </c>
      <c r="AL22" s="158">
        <v>584</v>
      </c>
      <c r="AM22" s="158">
        <v>-257</v>
      </c>
      <c r="AN22" s="325">
        <f t="shared" si="3"/>
        <v>-144</v>
      </c>
      <c r="AO22" s="324">
        <f t="shared" si="6"/>
        <v>1139.713</v>
      </c>
      <c r="AP22" s="324">
        <f t="shared" si="6"/>
        <v>296.25300000000004</v>
      </c>
      <c r="AQ22" s="325">
        <f t="shared" si="4"/>
        <v>-74</v>
      </c>
      <c r="AR22" s="158">
        <f t="shared" si="7"/>
        <v>1139.713</v>
      </c>
      <c r="AS22" s="158">
        <f t="shared" si="7"/>
        <v>296.25300000000004</v>
      </c>
      <c r="AT22" s="325">
        <f t="shared" si="5"/>
        <v>-74</v>
      </c>
      <c r="AU22" s="306"/>
      <c r="AV22" s="306"/>
      <c r="AW22" s="302"/>
      <c r="AX22" s="302"/>
    </row>
    <row r="23" spans="1:50" ht="18.75" customHeight="1">
      <c r="A23" s="420" t="s">
        <v>187</v>
      </c>
      <c r="B23" s="134"/>
      <c r="C23" s="134"/>
      <c r="D23" s="318"/>
      <c r="E23" s="134"/>
      <c r="F23" s="134"/>
      <c r="G23" s="319"/>
      <c r="H23" s="134"/>
      <c r="I23" s="134"/>
      <c r="J23" s="319"/>
      <c r="K23" s="134"/>
      <c r="L23" s="134"/>
      <c r="M23" s="318"/>
      <c r="N23" s="134"/>
      <c r="O23" s="134"/>
      <c r="P23" s="319"/>
      <c r="Q23" s="134"/>
      <c r="R23" s="134"/>
      <c r="S23" s="319"/>
      <c r="T23" s="134"/>
      <c r="U23" s="134"/>
      <c r="V23" s="319"/>
      <c r="W23" s="134"/>
      <c r="X23" s="134"/>
      <c r="Y23" s="319"/>
      <c r="Z23" s="134"/>
      <c r="AA23" s="134"/>
      <c r="AB23" s="319"/>
      <c r="AC23" s="134"/>
      <c r="AD23" s="134"/>
      <c r="AE23" s="319"/>
      <c r="AF23" s="134"/>
      <c r="AG23" s="134"/>
      <c r="AH23" s="319"/>
      <c r="AI23" s="134"/>
      <c r="AJ23" s="134"/>
      <c r="AK23" s="319"/>
      <c r="AL23" s="134"/>
      <c r="AM23" s="134"/>
      <c r="AN23" s="319"/>
      <c r="AO23" s="318"/>
      <c r="AP23" s="318"/>
      <c r="AQ23" s="319"/>
      <c r="AR23" s="134"/>
      <c r="AS23" s="134"/>
      <c r="AT23" s="319"/>
      <c r="AU23" s="306"/>
      <c r="AV23" s="306"/>
      <c r="AW23" s="302"/>
      <c r="AX23" s="302"/>
    </row>
    <row r="24" spans="1:50" s="327" customFormat="1" ht="18.75" customHeight="1">
      <c r="A24" s="421" t="s">
        <v>307</v>
      </c>
      <c r="B24" s="158"/>
      <c r="C24" s="158"/>
      <c r="D24" s="324"/>
      <c r="E24" s="158"/>
      <c r="F24" s="158"/>
      <c r="G24" s="325"/>
      <c r="H24" s="158"/>
      <c r="I24" s="158"/>
      <c r="J24" s="325"/>
      <c r="K24" s="158"/>
      <c r="L24" s="158"/>
      <c r="M24" s="324"/>
      <c r="N24" s="158"/>
      <c r="O24" s="158"/>
      <c r="P24" s="325"/>
      <c r="Q24" s="158"/>
      <c r="R24" s="158"/>
      <c r="S24" s="325"/>
      <c r="T24" s="158"/>
      <c r="U24" s="158"/>
      <c r="V24" s="325"/>
      <c r="W24" s="158"/>
      <c r="X24" s="158"/>
      <c r="Y24" s="325"/>
      <c r="Z24" s="158"/>
      <c r="AA24" s="158"/>
      <c r="AB24" s="325"/>
      <c r="AC24" s="158"/>
      <c r="AD24" s="158"/>
      <c r="AE24" s="325"/>
      <c r="AF24" s="158"/>
      <c r="AG24" s="158"/>
      <c r="AH24" s="325"/>
      <c r="AI24" s="158"/>
      <c r="AJ24" s="158"/>
      <c r="AK24" s="325"/>
      <c r="AL24" s="158"/>
      <c r="AM24" s="158"/>
      <c r="AN24" s="325"/>
      <c r="AO24" s="324">
        <f t="shared" si="6"/>
        <v>0</v>
      </c>
      <c r="AP24" s="324">
        <f t="shared" si="6"/>
        <v>0</v>
      </c>
      <c r="AQ24" s="325" t="str">
        <f t="shared" si="4"/>
        <v xml:space="preserve">    ---- </v>
      </c>
      <c r="AR24" s="158">
        <f t="shared" si="7"/>
        <v>0</v>
      </c>
      <c r="AS24" s="158">
        <f t="shared" si="7"/>
        <v>0</v>
      </c>
      <c r="AT24" s="325" t="str">
        <f t="shared" si="5"/>
        <v xml:space="preserve">    ---- </v>
      </c>
      <c r="AU24" s="306"/>
      <c r="AV24" s="306"/>
      <c r="AW24" s="302"/>
      <c r="AX24" s="302"/>
    </row>
    <row r="25" spans="1:50" s="327" customFormat="1" ht="18.75" customHeight="1">
      <c r="A25" s="421" t="s">
        <v>308</v>
      </c>
      <c r="B25" s="158"/>
      <c r="C25" s="158"/>
      <c r="D25" s="324"/>
      <c r="E25" s="158"/>
      <c r="F25" s="158"/>
      <c r="G25" s="325"/>
      <c r="H25" s="158"/>
      <c r="I25" s="158"/>
      <c r="J25" s="325"/>
      <c r="K25" s="158"/>
      <c r="L25" s="158"/>
      <c r="M25" s="324"/>
      <c r="N25" s="158"/>
      <c r="O25" s="158"/>
      <c r="P25" s="325"/>
      <c r="Q25" s="158"/>
      <c r="R25" s="158"/>
      <c r="S25" s="325"/>
      <c r="T25" s="158"/>
      <c r="U25" s="158"/>
      <c r="V25" s="325"/>
      <c r="W25" s="158"/>
      <c r="X25" s="158"/>
      <c r="Y25" s="325"/>
      <c r="Z25" s="158"/>
      <c r="AA25" s="158"/>
      <c r="AB25" s="325"/>
      <c r="AC25" s="158"/>
      <c r="AD25" s="158"/>
      <c r="AE25" s="325"/>
      <c r="AF25" s="158"/>
      <c r="AG25" s="158"/>
      <c r="AH25" s="325"/>
      <c r="AI25" s="158"/>
      <c r="AJ25" s="158"/>
      <c r="AK25" s="325"/>
      <c r="AL25" s="158"/>
      <c r="AM25" s="158"/>
      <c r="AN25" s="325"/>
      <c r="AO25" s="324">
        <f t="shared" si="6"/>
        <v>0</v>
      </c>
      <c r="AP25" s="324">
        <f t="shared" si="6"/>
        <v>0</v>
      </c>
      <c r="AQ25" s="325" t="str">
        <f t="shared" si="4"/>
        <v xml:space="preserve">    ---- </v>
      </c>
      <c r="AR25" s="158">
        <f t="shared" si="7"/>
        <v>0</v>
      </c>
      <c r="AS25" s="158">
        <f t="shared" si="7"/>
        <v>0</v>
      </c>
      <c r="AT25" s="325" t="str">
        <f t="shared" si="5"/>
        <v xml:space="preserve">    ---- </v>
      </c>
      <c r="AU25" s="306"/>
      <c r="AV25" s="306"/>
      <c r="AW25" s="302"/>
      <c r="AX25" s="302"/>
    </row>
    <row r="26" spans="1:50" s="327" customFormat="1" ht="18.75" customHeight="1">
      <c r="A26" s="421" t="s">
        <v>182</v>
      </c>
      <c r="B26" s="158"/>
      <c r="C26" s="158"/>
      <c r="D26" s="324"/>
      <c r="E26" s="158"/>
      <c r="F26" s="158"/>
      <c r="G26" s="325"/>
      <c r="H26" s="158"/>
      <c r="I26" s="158"/>
      <c r="J26" s="325"/>
      <c r="K26" s="158"/>
      <c r="L26" s="158"/>
      <c r="M26" s="324"/>
      <c r="N26" s="158"/>
      <c r="O26" s="158"/>
      <c r="P26" s="325"/>
      <c r="Q26" s="158"/>
      <c r="R26" s="158"/>
      <c r="S26" s="325"/>
      <c r="T26" s="158"/>
      <c r="U26" s="158"/>
      <c r="V26" s="325"/>
      <c r="W26" s="158"/>
      <c r="X26" s="158"/>
      <c r="Y26" s="325"/>
      <c r="Z26" s="158"/>
      <c r="AA26" s="158"/>
      <c r="AB26" s="325"/>
      <c r="AC26" s="158"/>
      <c r="AD26" s="158"/>
      <c r="AE26" s="325"/>
      <c r="AF26" s="158"/>
      <c r="AG26" s="158"/>
      <c r="AH26" s="325"/>
      <c r="AI26" s="158"/>
      <c r="AJ26" s="158"/>
      <c r="AK26" s="325"/>
      <c r="AL26" s="158"/>
      <c r="AM26" s="158"/>
      <c r="AN26" s="325"/>
      <c r="AO26" s="324">
        <f t="shared" si="6"/>
        <v>0</v>
      </c>
      <c r="AP26" s="324">
        <f t="shared" si="6"/>
        <v>0</v>
      </c>
      <c r="AQ26" s="325" t="str">
        <f t="shared" si="4"/>
        <v xml:space="preserve">    ---- </v>
      </c>
      <c r="AR26" s="158">
        <f t="shared" si="7"/>
        <v>0</v>
      </c>
      <c r="AS26" s="158">
        <f t="shared" si="7"/>
        <v>0</v>
      </c>
      <c r="AT26" s="325" t="str">
        <f t="shared" si="5"/>
        <v xml:space="preserve">    ---- </v>
      </c>
      <c r="AU26" s="306"/>
      <c r="AV26" s="306"/>
      <c r="AW26" s="302"/>
      <c r="AX26" s="302"/>
    </row>
    <row r="27" spans="1:50" s="327" customFormat="1" ht="18.75" customHeight="1">
      <c r="A27" s="421" t="s">
        <v>176</v>
      </c>
      <c r="B27" s="158"/>
      <c r="C27" s="158"/>
      <c r="D27" s="324"/>
      <c r="E27" s="158"/>
      <c r="F27" s="158"/>
      <c r="G27" s="325"/>
      <c r="H27" s="158"/>
      <c r="I27" s="158"/>
      <c r="J27" s="325"/>
      <c r="K27" s="158"/>
      <c r="L27" s="158"/>
      <c r="M27" s="324"/>
      <c r="N27" s="158"/>
      <c r="O27" s="158"/>
      <c r="P27" s="325"/>
      <c r="Q27" s="158"/>
      <c r="R27" s="158"/>
      <c r="S27" s="325"/>
      <c r="T27" s="158"/>
      <c r="U27" s="158"/>
      <c r="V27" s="325"/>
      <c r="W27" s="158"/>
      <c r="X27" s="158"/>
      <c r="Y27" s="325"/>
      <c r="Z27" s="158"/>
      <c r="AA27" s="158"/>
      <c r="AB27" s="325"/>
      <c r="AC27" s="158"/>
      <c r="AD27" s="158"/>
      <c r="AE27" s="325"/>
      <c r="AF27" s="158"/>
      <c r="AG27" s="158"/>
      <c r="AH27" s="325"/>
      <c r="AI27" s="158"/>
      <c r="AJ27" s="158"/>
      <c r="AK27" s="325"/>
      <c r="AL27" s="158"/>
      <c r="AM27" s="158"/>
      <c r="AN27" s="325"/>
      <c r="AO27" s="324">
        <f t="shared" si="6"/>
        <v>0</v>
      </c>
      <c r="AP27" s="324">
        <f t="shared" si="6"/>
        <v>0</v>
      </c>
      <c r="AQ27" s="325" t="str">
        <f t="shared" si="4"/>
        <v xml:space="preserve">    ---- </v>
      </c>
      <c r="AR27" s="158">
        <f t="shared" si="7"/>
        <v>0</v>
      </c>
      <c r="AS27" s="158">
        <f t="shared" si="7"/>
        <v>0</v>
      </c>
      <c r="AT27" s="325" t="str">
        <f t="shared" si="5"/>
        <v xml:space="preserve">    ---- </v>
      </c>
      <c r="AU27" s="306"/>
      <c r="AV27" s="306"/>
      <c r="AW27" s="302"/>
      <c r="AX27" s="302"/>
    </row>
    <row r="28" spans="1:50" s="327" customFormat="1" ht="18.75" customHeight="1">
      <c r="A28" s="421" t="s">
        <v>179</v>
      </c>
      <c r="B28" s="158"/>
      <c r="C28" s="158"/>
      <c r="D28" s="324"/>
      <c r="E28" s="158"/>
      <c r="F28" s="158"/>
      <c r="G28" s="325"/>
      <c r="H28" s="158"/>
      <c r="I28" s="158"/>
      <c r="J28" s="325"/>
      <c r="K28" s="158"/>
      <c r="L28" s="158"/>
      <c r="M28" s="324"/>
      <c r="N28" s="158"/>
      <c r="O28" s="158"/>
      <c r="P28" s="325"/>
      <c r="Q28" s="158"/>
      <c r="R28" s="158"/>
      <c r="S28" s="325"/>
      <c r="T28" s="158"/>
      <c r="U28" s="158"/>
      <c r="V28" s="325"/>
      <c r="W28" s="158"/>
      <c r="X28" s="158"/>
      <c r="Y28" s="325"/>
      <c r="Z28" s="158"/>
      <c r="AA28" s="158"/>
      <c r="AB28" s="325"/>
      <c r="AC28" s="158"/>
      <c r="AD28" s="158"/>
      <c r="AE28" s="325"/>
      <c r="AF28" s="158"/>
      <c r="AG28" s="158"/>
      <c r="AH28" s="325"/>
      <c r="AI28" s="158"/>
      <c r="AJ28" s="158"/>
      <c r="AK28" s="325"/>
      <c r="AL28" s="158"/>
      <c r="AM28" s="158"/>
      <c r="AN28" s="325"/>
      <c r="AO28" s="324">
        <f t="shared" si="6"/>
        <v>0</v>
      </c>
      <c r="AP28" s="324">
        <f t="shared" si="6"/>
        <v>0</v>
      </c>
      <c r="AQ28" s="325" t="str">
        <f t="shared" si="4"/>
        <v xml:space="preserve">    ---- </v>
      </c>
      <c r="AR28" s="158">
        <f t="shared" si="7"/>
        <v>0</v>
      </c>
      <c r="AS28" s="158">
        <f t="shared" si="7"/>
        <v>0</v>
      </c>
      <c r="AT28" s="325" t="str">
        <f t="shared" si="5"/>
        <v xml:space="preserve">    ---- </v>
      </c>
      <c r="AU28" s="306"/>
      <c r="AV28" s="306"/>
      <c r="AW28" s="302"/>
      <c r="AX28" s="302"/>
    </row>
    <row r="29" spans="1:50" s="327" customFormat="1" ht="18.75" customHeight="1">
      <c r="A29" s="421" t="s">
        <v>309</v>
      </c>
      <c r="B29" s="158"/>
      <c r="C29" s="158"/>
      <c r="D29" s="324"/>
      <c r="E29" s="158"/>
      <c r="F29" s="158"/>
      <c r="G29" s="325"/>
      <c r="H29" s="158"/>
      <c r="I29" s="158"/>
      <c r="J29" s="325"/>
      <c r="K29" s="158"/>
      <c r="L29" s="158"/>
      <c r="M29" s="324"/>
      <c r="N29" s="158"/>
      <c r="O29" s="158"/>
      <c r="P29" s="325"/>
      <c r="Q29" s="158"/>
      <c r="R29" s="158"/>
      <c r="S29" s="325"/>
      <c r="T29" s="158"/>
      <c r="U29" s="158"/>
      <c r="V29" s="325"/>
      <c r="W29" s="158"/>
      <c r="X29" s="158"/>
      <c r="Y29" s="325"/>
      <c r="Z29" s="158"/>
      <c r="AA29" s="158"/>
      <c r="AB29" s="325"/>
      <c r="AC29" s="158"/>
      <c r="AD29" s="158"/>
      <c r="AE29" s="325"/>
      <c r="AF29" s="158"/>
      <c r="AG29" s="158"/>
      <c r="AH29" s="325"/>
      <c r="AI29" s="158"/>
      <c r="AJ29" s="158"/>
      <c r="AK29" s="325"/>
      <c r="AL29" s="158"/>
      <c r="AM29" s="158"/>
      <c r="AN29" s="325"/>
      <c r="AO29" s="324">
        <f t="shared" si="6"/>
        <v>0</v>
      </c>
      <c r="AP29" s="324">
        <f t="shared" si="6"/>
        <v>0</v>
      </c>
      <c r="AQ29" s="325" t="str">
        <f t="shared" si="4"/>
        <v xml:space="preserve">    ---- </v>
      </c>
      <c r="AR29" s="158">
        <f t="shared" si="7"/>
        <v>0</v>
      </c>
      <c r="AS29" s="158">
        <f t="shared" si="7"/>
        <v>0</v>
      </c>
      <c r="AT29" s="325" t="str">
        <f t="shared" si="5"/>
        <v xml:space="preserve">    ---- </v>
      </c>
      <c r="AU29" s="306"/>
      <c r="AV29" s="306"/>
      <c r="AW29" s="302"/>
      <c r="AX29" s="302"/>
    </row>
    <row r="30" spans="1:50" s="327" customFormat="1" ht="18.75" customHeight="1">
      <c r="A30" s="421" t="s">
        <v>178</v>
      </c>
      <c r="B30" s="158"/>
      <c r="C30" s="158"/>
      <c r="D30" s="324"/>
      <c r="E30" s="158"/>
      <c r="F30" s="158"/>
      <c r="G30" s="325"/>
      <c r="H30" s="158"/>
      <c r="I30" s="158"/>
      <c r="J30" s="325"/>
      <c r="K30" s="158"/>
      <c r="L30" s="158"/>
      <c r="M30" s="324"/>
      <c r="N30" s="158"/>
      <c r="O30" s="158"/>
      <c r="P30" s="325"/>
      <c r="Q30" s="158"/>
      <c r="R30" s="158"/>
      <c r="S30" s="325"/>
      <c r="T30" s="158"/>
      <c r="U30" s="158"/>
      <c r="V30" s="325"/>
      <c r="W30" s="158"/>
      <c r="X30" s="158"/>
      <c r="Y30" s="325"/>
      <c r="Z30" s="158"/>
      <c r="AA30" s="158"/>
      <c r="AB30" s="325"/>
      <c r="AC30" s="158"/>
      <c r="AD30" s="158"/>
      <c r="AE30" s="325"/>
      <c r="AF30" s="158"/>
      <c r="AG30" s="158"/>
      <c r="AH30" s="325"/>
      <c r="AI30" s="158"/>
      <c r="AJ30" s="158"/>
      <c r="AK30" s="325"/>
      <c r="AL30" s="158"/>
      <c r="AM30" s="158"/>
      <c r="AN30" s="325"/>
      <c r="AO30" s="324">
        <f t="shared" si="6"/>
        <v>0</v>
      </c>
      <c r="AP30" s="324">
        <f t="shared" si="6"/>
        <v>0</v>
      </c>
      <c r="AQ30" s="325" t="str">
        <f t="shared" si="4"/>
        <v xml:space="preserve">    ---- </v>
      </c>
      <c r="AR30" s="158">
        <f t="shared" si="7"/>
        <v>0</v>
      </c>
      <c r="AS30" s="158">
        <f t="shared" si="7"/>
        <v>0</v>
      </c>
      <c r="AT30" s="325" t="str">
        <f t="shared" si="5"/>
        <v xml:space="preserve">    ---- </v>
      </c>
      <c r="AU30" s="306"/>
      <c r="AV30" s="306"/>
      <c r="AW30" s="302"/>
      <c r="AX30" s="302"/>
    </row>
    <row r="31" spans="1:50" s="327" customFormat="1" ht="18.75" customHeight="1">
      <c r="A31" s="421" t="s">
        <v>310</v>
      </c>
      <c r="B31" s="158"/>
      <c r="C31" s="158"/>
      <c r="D31" s="324"/>
      <c r="E31" s="158"/>
      <c r="F31" s="158"/>
      <c r="G31" s="325"/>
      <c r="H31" s="158"/>
      <c r="I31" s="158"/>
      <c r="J31" s="325"/>
      <c r="K31" s="158"/>
      <c r="L31" s="158"/>
      <c r="M31" s="324"/>
      <c r="N31" s="158"/>
      <c r="O31" s="158"/>
      <c r="P31" s="325"/>
      <c r="Q31" s="158"/>
      <c r="R31" s="158"/>
      <c r="S31" s="325"/>
      <c r="T31" s="158"/>
      <c r="U31" s="158"/>
      <c r="V31" s="325"/>
      <c r="W31" s="158"/>
      <c r="X31" s="158"/>
      <c r="Y31" s="325"/>
      <c r="Z31" s="158"/>
      <c r="AA31" s="158"/>
      <c r="AB31" s="325"/>
      <c r="AC31" s="158"/>
      <c r="AD31" s="158"/>
      <c r="AE31" s="325"/>
      <c r="AF31" s="158"/>
      <c r="AG31" s="158"/>
      <c r="AH31" s="325"/>
      <c r="AI31" s="158"/>
      <c r="AJ31" s="158"/>
      <c r="AK31" s="325"/>
      <c r="AL31" s="158"/>
      <c r="AM31" s="158"/>
      <c r="AN31" s="325"/>
      <c r="AO31" s="324">
        <f t="shared" si="6"/>
        <v>0</v>
      </c>
      <c r="AP31" s="324">
        <f t="shared" si="6"/>
        <v>0</v>
      </c>
      <c r="AQ31" s="325" t="str">
        <f t="shared" si="4"/>
        <v xml:space="preserve">    ---- </v>
      </c>
      <c r="AR31" s="158">
        <f t="shared" si="7"/>
        <v>0</v>
      </c>
      <c r="AS31" s="158">
        <f t="shared" si="7"/>
        <v>0</v>
      </c>
      <c r="AT31" s="325" t="str">
        <f t="shared" si="5"/>
        <v xml:space="preserve">    ---- </v>
      </c>
      <c r="AU31" s="306"/>
      <c r="AV31" s="306"/>
      <c r="AW31" s="302"/>
      <c r="AX31" s="302"/>
    </row>
    <row r="32" spans="1:50" s="322" customFormat="1" ht="18.75" customHeight="1">
      <c r="A32" s="420" t="s">
        <v>41</v>
      </c>
      <c r="B32" s="134"/>
      <c r="C32" s="134"/>
      <c r="D32" s="318"/>
      <c r="E32" s="134"/>
      <c r="F32" s="134"/>
      <c r="G32" s="319"/>
      <c r="H32" s="134"/>
      <c r="I32" s="134"/>
      <c r="J32" s="319"/>
      <c r="K32" s="134"/>
      <c r="L32" s="134"/>
      <c r="M32" s="318"/>
      <c r="N32" s="134"/>
      <c r="O32" s="134"/>
      <c r="P32" s="319"/>
      <c r="Q32" s="134"/>
      <c r="R32" s="134"/>
      <c r="S32" s="319"/>
      <c r="T32" s="134"/>
      <c r="U32" s="134"/>
      <c r="V32" s="319"/>
      <c r="W32" s="134"/>
      <c r="X32" s="134"/>
      <c r="Y32" s="319"/>
      <c r="Z32" s="134"/>
      <c r="AA32" s="134"/>
      <c r="AB32" s="319"/>
      <c r="AC32" s="134"/>
      <c r="AD32" s="134"/>
      <c r="AE32" s="319"/>
      <c r="AF32" s="134"/>
      <c r="AG32" s="134"/>
      <c r="AH32" s="319"/>
      <c r="AI32" s="134"/>
      <c r="AJ32" s="134"/>
      <c r="AK32" s="325"/>
      <c r="AL32" s="134"/>
      <c r="AM32" s="134"/>
      <c r="AN32" s="319"/>
      <c r="AO32" s="318">
        <f t="shared" si="6"/>
        <v>0</v>
      </c>
      <c r="AP32" s="318">
        <f t="shared" si="6"/>
        <v>0</v>
      </c>
      <c r="AQ32" s="319" t="str">
        <f t="shared" si="4"/>
        <v xml:space="preserve">    ---- </v>
      </c>
      <c r="AR32" s="134">
        <f t="shared" si="7"/>
        <v>0</v>
      </c>
      <c r="AS32" s="134">
        <f t="shared" si="7"/>
        <v>0</v>
      </c>
      <c r="AT32" s="319" t="str">
        <f t="shared" si="5"/>
        <v xml:space="preserve">    ---- </v>
      </c>
      <c r="AU32" s="320"/>
      <c r="AV32" s="320"/>
      <c r="AW32" s="321"/>
      <c r="AX32" s="321"/>
    </row>
    <row r="33" spans="1:50" s="327" customFormat="1" ht="18.75" customHeight="1">
      <c r="A33" s="421" t="s">
        <v>311</v>
      </c>
      <c r="B33" s="158"/>
      <c r="C33" s="158"/>
      <c r="D33" s="324"/>
      <c r="E33" s="158"/>
      <c r="F33" s="158"/>
      <c r="G33" s="325"/>
      <c r="H33" s="158"/>
      <c r="I33" s="158"/>
      <c r="J33" s="325"/>
      <c r="K33" s="158"/>
      <c r="L33" s="158"/>
      <c r="M33" s="324"/>
      <c r="N33" s="158"/>
      <c r="O33" s="158"/>
      <c r="P33" s="325"/>
      <c r="Q33" s="158"/>
      <c r="R33" s="158"/>
      <c r="S33" s="325"/>
      <c r="T33" s="158"/>
      <c r="U33" s="158"/>
      <c r="V33" s="325"/>
      <c r="W33" s="158"/>
      <c r="X33" s="158"/>
      <c r="Y33" s="325"/>
      <c r="Z33" s="158"/>
      <c r="AA33" s="158"/>
      <c r="AB33" s="325"/>
      <c r="AC33" s="158"/>
      <c r="AD33" s="158"/>
      <c r="AE33" s="325"/>
      <c r="AF33" s="158"/>
      <c r="AG33" s="158"/>
      <c r="AH33" s="325"/>
      <c r="AI33" s="158"/>
      <c r="AJ33" s="158"/>
      <c r="AK33" s="325"/>
      <c r="AL33" s="158"/>
      <c r="AM33" s="158"/>
      <c r="AN33" s="325"/>
      <c r="AO33" s="324">
        <f t="shared" si="6"/>
        <v>0</v>
      </c>
      <c r="AP33" s="324">
        <f t="shared" si="6"/>
        <v>0</v>
      </c>
      <c r="AQ33" s="325" t="str">
        <f t="shared" si="4"/>
        <v xml:space="preserve">    ---- </v>
      </c>
      <c r="AR33" s="158">
        <f t="shared" si="7"/>
        <v>0</v>
      </c>
      <c r="AS33" s="158">
        <f t="shared" si="7"/>
        <v>0</v>
      </c>
      <c r="AT33" s="325" t="str">
        <f t="shared" si="5"/>
        <v xml:space="preserve">    ---- </v>
      </c>
      <c r="AU33" s="306"/>
      <c r="AV33" s="306"/>
      <c r="AW33" s="302"/>
      <c r="AX33" s="302"/>
    </row>
    <row r="34" spans="1:50" s="327" customFormat="1" ht="18.75" customHeight="1">
      <c r="A34" s="421" t="s">
        <v>312</v>
      </c>
      <c r="B34" s="158"/>
      <c r="C34" s="158"/>
      <c r="D34" s="324"/>
      <c r="E34" s="158"/>
      <c r="F34" s="158"/>
      <c r="G34" s="325"/>
      <c r="H34" s="158"/>
      <c r="I34" s="158"/>
      <c r="J34" s="325"/>
      <c r="K34" s="158"/>
      <c r="L34" s="158"/>
      <c r="M34" s="324"/>
      <c r="N34" s="158"/>
      <c r="O34" s="158"/>
      <c r="P34" s="325"/>
      <c r="Q34" s="158"/>
      <c r="R34" s="158"/>
      <c r="S34" s="325"/>
      <c r="T34" s="158"/>
      <c r="U34" s="158"/>
      <c r="V34" s="325"/>
      <c r="W34" s="158"/>
      <c r="X34" s="158"/>
      <c r="Y34" s="325"/>
      <c r="Z34" s="158"/>
      <c r="AA34" s="158"/>
      <c r="AB34" s="325"/>
      <c r="AC34" s="158"/>
      <c r="AD34" s="158"/>
      <c r="AE34" s="325"/>
      <c r="AF34" s="158"/>
      <c r="AG34" s="158"/>
      <c r="AH34" s="325"/>
      <c r="AI34" s="158"/>
      <c r="AJ34" s="158"/>
      <c r="AK34" s="325"/>
      <c r="AL34" s="158"/>
      <c r="AM34" s="158"/>
      <c r="AN34" s="325"/>
      <c r="AO34" s="324">
        <f t="shared" si="6"/>
        <v>0</v>
      </c>
      <c r="AP34" s="324">
        <f t="shared" si="6"/>
        <v>0</v>
      </c>
      <c r="AQ34" s="325" t="str">
        <f t="shared" si="4"/>
        <v xml:space="preserve">    ---- </v>
      </c>
      <c r="AR34" s="158">
        <f t="shared" si="7"/>
        <v>0</v>
      </c>
      <c r="AS34" s="158">
        <f t="shared" si="7"/>
        <v>0</v>
      </c>
      <c r="AT34" s="325" t="str">
        <f t="shared" si="5"/>
        <v xml:space="preserve">    ---- </v>
      </c>
      <c r="AU34" s="306"/>
      <c r="AV34" s="306"/>
      <c r="AW34" s="302"/>
      <c r="AX34" s="302"/>
    </row>
    <row r="35" spans="1:50" ht="18.75" customHeight="1">
      <c r="A35" s="420" t="s">
        <v>188</v>
      </c>
      <c r="B35" s="134"/>
      <c r="C35" s="134"/>
      <c r="D35" s="318"/>
      <c r="E35" s="134"/>
      <c r="F35" s="134"/>
      <c r="G35" s="319"/>
      <c r="H35" s="134"/>
      <c r="I35" s="134"/>
      <c r="J35" s="319"/>
      <c r="K35" s="134"/>
      <c r="L35" s="134"/>
      <c r="M35" s="318"/>
      <c r="N35" s="134"/>
      <c r="O35" s="134"/>
      <c r="P35" s="319"/>
      <c r="Q35" s="134"/>
      <c r="R35" s="134"/>
      <c r="S35" s="319"/>
      <c r="T35" s="134"/>
      <c r="U35" s="134"/>
      <c r="V35" s="319"/>
      <c r="W35" s="134"/>
      <c r="X35" s="134"/>
      <c r="Y35" s="319"/>
      <c r="Z35" s="134"/>
      <c r="AA35" s="134"/>
      <c r="AB35" s="319"/>
      <c r="AC35" s="134"/>
      <c r="AD35" s="134"/>
      <c r="AE35" s="319"/>
      <c r="AF35" s="134"/>
      <c r="AG35" s="134"/>
      <c r="AH35" s="319"/>
      <c r="AI35" s="134"/>
      <c r="AJ35" s="134"/>
      <c r="AK35" s="319"/>
      <c r="AL35" s="134"/>
      <c r="AM35" s="134"/>
      <c r="AN35" s="319"/>
      <c r="AO35" s="318"/>
      <c r="AP35" s="318"/>
      <c r="AQ35" s="319"/>
      <c r="AR35" s="134"/>
      <c r="AS35" s="134"/>
      <c r="AT35" s="319"/>
      <c r="AU35" s="306"/>
      <c r="AV35" s="306"/>
      <c r="AW35" s="302"/>
      <c r="AX35" s="302"/>
    </row>
    <row r="36" spans="1:50" s="327" customFormat="1" ht="18.75" customHeight="1">
      <c r="A36" s="421" t="s">
        <v>307</v>
      </c>
      <c r="B36" s="158"/>
      <c r="C36" s="158"/>
      <c r="D36" s="324"/>
      <c r="E36" s="158"/>
      <c r="F36" s="158"/>
      <c r="G36" s="325"/>
      <c r="H36" s="158"/>
      <c r="I36" s="158"/>
      <c r="J36" s="325"/>
      <c r="K36" s="158"/>
      <c r="L36" s="158"/>
      <c r="M36" s="324"/>
      <c r="N36" s="158"/>
      <c r="O36" s="158"/>
      <c r="P36" s="325"/>
      <c r="Q36" s="158"/>
      <c r="R36" s="158"/>
      <c r="S36" s="325"/>
      <c r="T36" s="158"/>
      <c r="U36" s="158"/>
      <c r="V36" s="325"/>
      <c r="W36" s="158"/>
      <c r="X36" s="158"/>
      <c r="Y36" s="325"/>
      <c r="Z36" s="158"/>
      <c r="AA36" s="158"/>
      <c r="AB36" s="325"/>
      <c r="AC36" s="158"/>
      <c r="AD36" s="158"/>
      <c r="AE36" s="325"/>
      <c r="AF36" s="158"/>
      <c r="AG36" s="158"/>
      <c r="AH36" s="325"/>
      <c r="AI36" s="158">
        <v>19.276</v>
      </c>
      <c r="AJ36" s="158">
        <v>11.625</v>
      </c>
      <c r="AK36" s="325">
        <f>IF(AI36=0, "    ---- ", IF(ABS(ROUND(100/AI36*AJ36-100,1))&lt;999,ROUND(100/AI36*AJ36-100,1),IF(ROUND(100/AI36*AJ36-100,1)&gt;999,999,-999)))</f>
        <v>-39.700000000000003</v>
      </c>
      <c r="AL36" s="158"/>
      <c r="AM36" s="158"/>
      <c r="AN36" s="325"/>
      <c r="AO36" s="324">
        <f t="shared" si="6"/>
        <v>19.276</v>
      </c>
      <c r="AP36" s="324">
        <f t="shared" si="6"/>
        <v>11.625</v>
      </c>
      <c r="AQ36" s="325">
        <f t="shared" si="4"/>
        <v>-39.700000000000003</v>
      </c>
      <c r="AR36" s="158">
        <f t="shared" si="7"/>
        <v>19.276</v>
      </c>
      <c r="AS36" s="158">
        <f t="shared" si="7"/>
        <v>11.625</v>
      </c>
      <c r="AT36" s="325">
        <f t="shared" si="5"/>
        <v>-39.700000000000003</v>
      </c>
      <c r="AU36" s="306"/>
      <c r="AV36" s="306"/>
      <c r="AW36" s="302"/>
      <c r="AX36" s="302"/>
    </row>
    <row r="37" spans="1:50" s="327" customFormat="1" ht="18.75" customHeight="1">
      <c r="A37" s="421" t="s">
        <v>308</v>
      </c>
      <c r="B37" s="158"/>
      <c r="C37" s="158"/>
      <c r="D37" s="324"/>
      <c r="E37" s="158"/>
      <c r="F37" s="158"/>
      <c r="G37" s="325"/>
      <c r="H37" s="158"/>
      <c r="I37" s="158"/>
      <c r="J37" s="325"/>
      <c r="K37" s="158"/>
      <c r="L37" s="158"/>
      <c r="M37" s="324"/>
      <c r="N37" s="158"/>
      <c r="O37" s="158"/>
      <c r="P37" s="325"/>
      <c r="Q37" s="158"/>
      <c r="R37" s="158"/>
      <c r="S37" s="325"/>
      <c r="T37" s="158"/>
      <c r="U37" s="158"/>
      <c r="V37" s="325"/>
      <c r="W37" s="158"/>
      <c r="X37" s="158"/>
      <c r="Y37" s="325"/>
      <c r="Z37" s="158"/>
      <c r="AA37" s="158"/>
      <c r="AB37" s="325"/>
      <c r="AC37" s="158"/>
      <c r="AD37" s="158"/>
      <c r="AE37" s="325"/>
      <c r="AF37" s="158"/>
      <c r="AG37" s="158"/>
      <c r="AH37" s="325"/>
      <c r="AI37" s="158"/>
      <c r="AJ37" s="158"/>
      <c r="AK37" s="325"/>
      <c r="AL37" s="158"/>
      <c r="AM37" s="158"/>
      <c r="AN37" s="325"/>
      <c r="AO37" s="324">
        <f t="shared" si="6"/>
        <v>0</v>
      </c>
      <c r="AP37" s="324">
        <f t="shared" si="6"/>
        <v>0</v>
      </c>
      <c r="AQ37" s="325" t="str">
        <f t="shared" si="4"/>
        <v xml:space="preserve">    ---- </v>
      </c>
      <c r="AR37" s="158">
        <f t="shared" si="7"/>
        <v>0</v>
      </c>
      <c r="AS37" s="158">
        <f t="shared" si="7"/>
        <v>0</v>
      </c>
      <c r="AT37" s="325" t="str">
        <f t="shared" si="5"/>
        <v xml:space="preserve">    ---- </v>
      </c>
      <c r="AU37" s="306"/>
      <c r="AV37" s="306"/>
      <c r="AW37" s="302"/>
      <c r="AX37" s="302"/>
    </row>
    <row r="38" spans="1:50" s="327" customFormat="1" ht="18.75" customHeight="1">
      <c r="A38" s="421" t="s">
        <v>182</v>
      </c>
      <c r="B38" s="158"/>
      <c r="C38" s="158"/>
      <c r="D38" s="324"/>
      <c r="E38" s="158"/>
      <c r="F38" s="158"/>
      <c r="G38" s="325"/>
      <c r="H38" s="158"/>
      <c r="I38" s="158"/>
      <c r="J38" s="325"/>
      <c r="K38" s="158"/>
      <c r="L38" s="158"/>
      <c r="M38" s="324"/>
      <c r="N38" s="158"/>
      <c r="O38" s="158"/>
      <c r="P38" s="325"/>
      <c r="Q38" s="158"/>
      <c r="R38" s="158"/>
      <c r="S38" s="325"/>
      <c r="T38" s="158"/>
      <c r="U38" s="158"/>
      <c r="V38" s="325"/>
      <c r="W38" s="158"/>
      <c r="X38" s="158"/>
      <c r="Y38" s="325"/>
      <c r="Z38" s="158"/>
      <c r="AA38" s="158"/>
      <c r="AB38" s="325"/>
      <c r="AC38" s="158"/>
      <c r="AD38" s="158"/>
      <c r="AE38" s="325"/>
      <c r="AF38" s="158"/>
      <c r="AG38" s="158"/>
      <c r="AH38" s="325"/>
      <c r="AI38" s="158">
        <v>-2.8029999999999999</v>
      </c>
      <c r="AJ38" s="158">
        <v>-4.7309999999999999</v>
      </c>
      <c r="AK38" s="325">
        <f>IF(AI38=0, "    ---- ", IF(ABS(ROUND(100/AI38*AJ38-100,1))&lt;999,ROUND(100/AI38*AJ38-100,1),IF(ROUND(100/AI38*AJ38-100,1)&gt;999,999,-999)))</f>
        <v>68.8</v>
      </c>
      <c r="AL38" s="158"/>
      <c r="AM38" s="158"/>
      <c r="AN38" s="325"/>
      <c r="AO38" s="324">
        <f t="shared" si="6"/>
        <v>-2.8029999999999999</v>
      </c>
      <c r="AP38" s="324">
        <f t="shared" si="6"/>
        <v>-4.7309999999999999</v>
      </c>
      <c r="AQ38" s="325">
        <f t="shared" si="4"/>
        <v>68.8</v>
      </c>
      <c r="AR38" s="158">
        <f t="shared" si="7"/>
        <v>-2.8029999999999999</v>
      </c>
      <c r="AS38" s="158">
        <f t="shared" si="7"/>
        <v>-4.7309999999999999</v>
      </c>
      <c r="AT38" s="325">
        <f t="shared" si="5"/>
        <v>68.8</v>
      </c>
      <c r="AU38" s="306"/>
      <c r="AV38" s="306"/>
      <c r="AW38" s="302"/>
      <c r="AX38" s="302"/>
    </row>
    <row r="39" spans="1:50" s="327" customFormat="1" ht="18.75" customHeight="1">
      <c r="A39" s="421" t="s">
        <v>176</v>
      </c>
      <c r="B39" s="158"/>
      <c r="C39" s="158"/>
      <c r="D39" s="324"/>
      <c r="E39" s="158"/>
      <c r="F39" s="158"/>
      <c r="G39" s="325"/>
      <c r="H39" s="158"/>
      <c r="I39" s="158"/>
      <c r="J39" s="325"/>
      <c r="K39" s="158"/>
      <c r="L39" s="158"/>
      <c r="M39" s="324"/>
      <c r="N39" s="158"/>
      <c r="O39" s="158"/>
      <c r="P39" s="325"/>
      <c r="Q39" s="158"/>
      <c r="R39" s="158"/>
      <c r="S39" s="325"/>
      <c r="T39" s="158"/>
      <c r="U39" s="158"/>
      <c r="V39" s="325"/>
      <c r="W39" s="158"/>
      <c r="X39" s="158"/>
      <c r="Y39" s="325"/>
      <c r="Z39" s="158"/>
      <c r="AA39" s="158"/>
      <c r="AB39" s="325"/>
      <c r="AC39" s="158"/>
      <c r="AD39" s="158"/>
      <c r="AE39" s="325"/>
      <c r="AF39" s="158"/>
      <c r="AG39" s="158"/>
      <c r="AH39" s="325"/>
      <c r="AI39" s="158"/>
      <c r="AJ39" s="158"/>
      <c r="AK39" s="325"/>
      <c r="AL39" s="158"/>
      <c r="AM39" s="158"/>
      <c r="AN39" s="325"/>
      <c r="AO39" s="324">
        <f t="shared" si="6"/>
        <v>0</v>
      </c>
      <c r="AP39" s="324">
        <f t="shared" si="6"/>
        <v>0</v>
      </c>
      <c r="AQ39" s="325" t="str">
        <f t="shared" si="4"/>
        <v xml:space="preserve">    ---- </v>
      </c>
      <c r="AR39" s="158">
        <f t="shared" si="7"/>
        <v>0</v>
      </c>
      <c r="AS39" s="158">
        <f t="shared" si="7"/>
        <v>0</v>
      </c>
      <c r="AT39" s="325" t="str">
        <f t="shared" si="5"/>
        <v xml:space="preserve">    ---- </v>
      </c>
      <c r="AU39" s="306"/>
      <c r="AV39" s="306"/>
      <c r="AW39" s="302"/>
      <c r="AX39" s="302"/>
    </row>
    <row r="40" spans="1:50" s="327" customFormat="1" ht="18.75" customHeight="1">
      <c r="A40" s="421" t="s">
        <v>179</v>
      </c>
      <c r="B40" s="158"/>
      <c r="C40" s="158"/>
      <c r="D40" s="324"/>
      <c r="E40" s="158"/>
      <c r="F40" s="158"/>
      <c r="G40" s="325"/>
      <c r="H40" s="158"/>
      <c r="I40" s="158"/>
      <c r="J40" s="325"/>
      <c r="K40" s="158"/>
      <c r="L40" s="158"/>
      <c r="M40" s="324"/>
      <c r="N40" s="158"/>
      <c r="O40" s="158"/>
      <c r="P40" s="325"/>
      <c r="Q40" s="158"/>
      <c r="R40" s="158"/>
      <c r="S40" s="325"/>
      <c r="T40" s="158"/>
      <c r="U40" s="158"/>
      <c r="V40" s="325"/>
      <c r="W40" s="158"/>
      <c r="X40" s="158"/>
      <c r="Y40" s="325"/>
      <c r="Z40" s="158"/>
      <c r="AA40" s="158"/>
      <c r="AB40" s="325"/>
      <c r="AC40" s="158"/>
      <c r="AD40" s="158"/>
      <c r="AE40" s="325"/>
      <c r="AF40" s="158"/>
      <c r="AG40" s="158"/>
      <c r="AH40" s="325"/>
      <c r="AI40" s="158">
        <v>3.03</v>
      </c>
      <c r="AJ40" s="158">
        <v>2.96</v>
      </c>
      <c r="AK40" s="325">
        <f>IF(AI40=0, "    ---- ", IF(ABS(ROUND(100/AI40*AJ40-100,1))&lt;999,ROUND(100/AI40*AJ40-100,1),IF(ROUND(100/AI40*AJ40-100,1)&gt;999,999,-999)))</f>
        <v>-2.2999999999999998</v>
      </c>
      <c r="AL40" s="158"/>
      <c r="AM40" s="158"/>
      <c r="AN40" s="325"/>
      <c r="AO40" s="324">
        <f t="shared" si="6"/>
        <v>3.03</v>
      </c>
      <c r="AP40" s="324">
        <f t="shared" si="6"/>
        <v>2.96</v>
      </c>
      <c r="AQ40" s="325">
        <f t="shared" si="4"/>
        <v>-2.2999999999999998</v>
      </c>
      <c r="AR40" s="158">
        <f t="shared" si="7"/>
        <v>3.03</v>
      </c>
      <c r="AS40" s="158">
        <f t="shared" si="7"/>
        <v>2.96</v>
      </c>
      <c r="AT40" s="325">
        <f t="shared" si="5"/>
        <v>-2.2999999999999998</v>
      </c>
      <c r="AU40" s="306"/>
      <c r="AV40" s="306"/>
      <c r="AW40" s="302"/>
      <c r="AX40" s="302"/>
    </row>
    <row r="41" spans="1:50" s="327" customFormat="1" ht="18.75" customHeight="1">
      <c r="A41" s="421" t="s">
        <v>309</v>
      </c>
      <c r="B41" s="158"/>
      <c r="C41" s="158"/>
      <c r="D41" s="324"/>
      <c r="E41" s="158"/>
      <c r="F41" s="158"/>
      <c r="G41" s="325"/>
      <c r="H41" s="158"/>
      <c r="I41" s="158"/>
      <c r="J41" s="325"/>
      <c r="K41" s="158"/>
      <c r="L41" s="158"/>
      <c r="M41" s="324"/>
      <c r="N41" s="158"/>
      <c r="O41" s="158"/>
      <c r="P41" s="325"/>
      <c r="Q41" s="158"/>
      <c r="R41" s="158"/>
      <c r="S41" s="325"/>
      <c r="T41" s="158"/>
      <c r="U41" s="158"/>
      <c r="V41" s="325"/>
      <c r="W41" s="158"/>
      <c r="X41" s="158"/>
      <c r="Y41" s="325"/>
      <c r="Z41" s="158"/>
      <c r="AA41" s="158"/>
      <c r="AB41" s="325"/>
      <c r="AC41" s="158"/>
      <c r="AD41" s="158"/>
      <c r="AE41" s="325"/>
      <c r="AF41" s="158"/>
      <c r="AG41" s="158"/>
      <c r="AH41" s="325"/>
      <c r="AI41" s="158">
        <v>1.4E-2</v>
      </c>
      <c r="AJ41" s="158">
        <v>-2.0299999999999998</v>
      </c>
      <c r="AK41" s="325">
        <f>IF(AI41=0, "    ---- ", IF(ABS(ROUND(100/AI41*AJ41-100,1))&lt;999,ROUND(100/AI41*AJ41-100,1),IF(ROUND(100/AI41*AJ41-100,1)&gt;999,999,-999)))</f>
        <v>-999</v>
      </c>
      <c r="AL41" s="158"/>
      <c r="AM41" s="158"/>
      <c r="AN41" s="325"/>
      <c r="AO41" s="324">
        <f t="shared" si="6"/>
        <v>1.4E-2</v>
      </c>
      <c r="AP41" s="324">
        <f t="shared" si="6"/>
        <v>-2.0299999999999998</v>
      </c>
      <c r="AQ41" s="325">
        <f t="shared" si="4"/>
        <v>-999</v>
      </c>
      <c r="AR41" s="158">
        <f t="shared" si="7"/>
        <v>1.4E-2</v>
      </c>
      <c r="AS41" s="158">
        <f t="shared" si="7"/>
        <v>-2.0299999999999998</v>
      </c>
      <c r="AT41" s="325">
        <f t="shared" si="5"/>
        <v>-999</v>
      </c>
      <c r="AU41" s="306"/>
      <c r="AV41" s="306"/>
      <c r="AW41" s="302"/>
      <c r="AX41" s="302"/>
    </row>
    <row r="42" spans="1:50" s="327" customFormat="1" ht="18.75" customHeight="1">
      <c r="A42" s="421" t="s">
        <v>178</v>
      </c>
      <c r="B42" s="158"/>
      <c r="C42" s="158"/>
      <c r="D42" s="324"/>
      <c r="E42" s="158"/>
      <c r="F42" s="158"/>
      <c r="G42" s="325"/>
      <c r="H42" s="158"/>
      <c r="I42" s="158"/>
      <c r="J42" s="325"/>
      <c r="K42" s="158"/>
      <c r="L42" s="158"/>
      <c r="M42" s="324"/>
      <c r="N42" s="158"/>
      <c r="O42" s="158"/>
      <c r="P42" s="325"/>
      <c r="Q42" s="158"/>
      <c r="R42" s="158"/>
      <c r="S42" s="325"/>
      <c r="T42" s="158"/>
      <c r="U42" s="158"/>
      <c r="V42" s="325"/>
      <c r="W42" s="158"/>
      <c r="X42" s="158"/>
      <c r="Y42" s="325"/>
      <c r="Z42" s="158"/>
      <c r="AA42" s="158"/>
      <c r="AB42" s="325"/>
      <c r="AC42" s="158"/>
      <c r="AD42" s="158"/>
      <c r="AE42" s="325"/>
      <c r="AF42" s="158"/>
      <c r="AG42" s="158"/>
      <c r="AH42" s="325"/>
      <c r="AI42" s="158"/>
      <c r="AJ42" s="158"/>
      <c r="AK42" s="325"/>
      <c r="AL42" s="158"/>
      <c r="AM42" s="158"/>
      <c r="AN42" s="325"/>
      <c r="AO42" s="324">
        <f t="shared" si="6"/>
        <v>0</v>
      </c>
      <c r="AP42" s="324">
        <f t="shared" si="6"/>
        <v>0</v>
      </c>
      <c r="AQ42" s="325" t="str">
        <f t="shared" si="4"/>
        <v xml:space="preserve">    ---- </v>
      </c>
      <c r="AR42" s="158">
        <f t="shared" si="7"/>
        <v>0</v>
      </c>
      <c r="AS42" s="158">
        <f t="shared" si="7"/>
        <v>0</v>
      </c>
      <c r="AT42" s="325" t="str">
        <f t="shared" si="5"/>
        <v xml:space="preserve">    ---- </v>
      </c>
      <c r="AU42" s="306"/>
      <c r="AV42" s="306"/>
      <c r="AW42" s="302"/>
      <c r="AX42" s="302"/>
    </row>
    <row r="43" spans="1:50" s="327" customFormat="1" ht="18.75" customHeight="1">
      <c r="A43" s="421" t="s">
        <v>310</v>
      </c>
      <c r="B43" s="324"/>
      <c r="C43" s="324"/>
      <c r="D43" s="324"/>
      <c r="E43" s="324"/>
      <c r="F43" s="324"/>
      <c r="G43" s="325"/>
      <c r="H43" s="324"/>
      <c r="I43" s="324"/>
      <c r="J43" s="325"/>
      <c r="K43" s="324"/>
      <c r="L43" s="324"/>
      <c r="M43" s="324"/>
      <c r="N43" s="324"/>
      <c r="O43" s="324"/>
      <c r="P43" s="325"/>
      <c r="Q43" s="324"/>
      <c r="R43" s="324"/>
      <c r="S43" s="325"/>
      <c r="T43" s="324"/>
      <c r="U43" s="324"/>
      <c r="V43" s="325"/>
      <c r="W43" s="324"/>
      <c r="X43" s="324"/>
      <c r="Y43" s="325"/>
      <c r="Z43" s="324"/>
      <c r="AA43" s="324"/>
      <c r="AB43" s="325"/>
      <c r="AC43" s="324"/>
      <c r="AD43" s="324"/>
      <c r="AE43" s="325"/>
      <c r="AF43" s="324"/>
      <c r="AG43" s="324"/>
      <c r="AH43" s="325"/>
      <c r="AI43" s="324"/>
      <c r="AJ43" s="324"/>
      <c r="AK43" s="325"/>
      <c r="AL43" s="324"/>
      <c r="AM43" s="324"/>
      <c r="AN43" s="325"/>
      <c r="AO43" s="324">
        <f t="shared" si="6"/>
        <v>0</v>
      </c>
      <c r="AP43" s="324">
        <f t="shared" si="6"/>
        <v>0</v>
      </c>
      <c r="AQ43" s="325" t="str">
        <f t="shared" si="4"/>
        <v xml:space="preserve">    ---- </v>
      </c>
      <c r="AR43" s="158">
        <f t="shared" si="7"/>
        <v>0</v>
      </c>
      <c r="AS43" s="158">
        <f t="shared" si="7"/>
        <v>0</v>
      </c>
      <c r="AT43" s="325" t="str">
        <f t="shared" si="5"/>
        <v xml:space="preserve">    ---- </v>
      </c>
      <c r="AU43" s="306"/>
      <c r="AV43" s="306"/>
      <c r="AW43" s="302"/>
      <c r="AX43" s="302"/>
    </row>
    <row r="44" spans="1:50" s="322" customFormat="1" ht="18.75" customHeight="1">
      <c r="A44" s="420" t="s">
        <v>41</v>
      </c>
      <c r="B44" s="318"/>
      <c r="C44" s="318"/>
      <c r="D44" s="318"/>
      <c r="E44" s="318"/>
      <c r="F44" s="318"/>
      <c r="G44" s="319"/>
      <c r="H44" s="318"/>
      <c r="I44" s="318"/>
      <c r="J44" s="319"/>
      <c r="K44" s="318"/>
      <c r="L44" s="318"/>
      <c r="M44" s="318"/>
      <c r="N44" s="318"/>
      <c r="O44" s="318"/>
      <c r="P44" s="319"/>
      <c r="Q44" s="318"/>
      <c r="R44" s="318"/>
      <c r="S44" s="319"/>
      <c r="T44" s="318"/>
      <c r="U44" s="318"/>
      <c r="V44" s="319"/>
      <c r="W44" s="318"/>
      <c r="X44" s="318"/>
      <c r="Y44" s="319"/>
      <c r="Z44" s="318"/>
      <c r="AA44" s="318"/>
      <c r="AB44" s="319"/>
      <c r="AC44" s="318"/>
      <c r="AD44" s="318"/>
      <c r="AE44" s="319"/>
      <c r="AF44" s="318"/>
      <c r="AG44" s="318"/>
      <c r="AH44" s="319"/>
      <c r="AI44" s="318">
        <v>19.516999999999999</v>
      </c>
      <c r="AJ44" s="318">
        <v>7.8239999999999998</v>
      </c>
      <c r="AK44" s="319">
        <f>IF(AI44=0, "    ---- ", IF(ABS(ROUND(100/AI44*AJ44-100,1))&lt;999,ROUND(100/AI44*AJ44-100,1),IF(ROUND(100/AI44*AJ44-100,1)&gt;999,999,-999)))</f>
        <v>-59.9</v>
      </c>
      <c r="AL44" s="318"/>
      <c r="AM44" s="318"/>
      <c r="AN44" s="319"/>
      <c r="AO44" s="318">
        <f t="shared" si="6"/>
        <v>19.516999999999999</v>
      </c>
      <c r="AP44" s="318">
        <f t="shared" si="6"/>
        <v>7.8239999999999998</v>
      </c>
      <c r="AQ44" s="319">
        <f>IF(AO44=0, "    ---- ", IF(ABS(ROUND(100/AO44*AP44-100,1))&lt;999,ROUND(100/AO44*AP44-100,1),IF(ROUND(100/AO44*AP44-100,1)&gt;999,999,-999)))</f>
        <v>-59.9</v>
      </c>
      <c r="AR44" s="134">
        <f t="shared" si="7"/>
        <v>19.516999999999999</v>
      </c>
      <c r="AS44" s="134">
        <f t="shared" si="7"/>
        <v>7.8239999999999998</v>
      </c>
      <c r="AT44" s="319">
        <f>IF(AR44=0, "    ---- ", IF(ABS(ROUND(100/AR44*AS44-100,1))&lt;999,ROUND(100/AR44*AS44-100,1),IF(ROUND(100/AR44*AS44-100,1)&gt;999,999,-999)))</f>
        <v>-59.9</v>
      </c>
      <c r="AU44" s="320"/>
      <c r="AV44" s="320"/>
      <c r="AW44" s="321"/>
      <c r="AX44" s="321"/>
    </row>
    <row r="45" spans="1:50" s="327" customFormat="1" ht="18.75" customHeight="1">
      <c r="A45" s="421" t="s">
        <v>311</v>
      </c>
      <c r="B45" s="324"/>
      <c r="C45" s="324"/>
      <c r="D45" s="324"/>
      <c r="E45" s="324"/>
      <c r="F45" s="324"/>
      <c r="G45" s="325"/>
      <c r="H45" s="324"/>
      <c r="I45" s="324"/>
      <c r="J45" s="325"/>
      <c r="K45" s="324"/>
      <c r="L45" s="324"/>
      <c r="M45" s="324"/>
      <c r="N45" s="324"/>
      <c r="O45" s="324"/>
      <c r="P45" s="325"/>
      <c r="Q45" s="324"/>
      <c r="R45" s="324"/>
      <c r="S45" s="325"/>
      <c r="T45" s="324"/>
      <c r="U45" s="324"/>
      <c r="V45" s="325"/>
      <c r="W45" s="324"/>
      <c r="X45" s="324"/>
      <c r="Y45" s="325"/>
      <c r="Z45" s="324"/>
      <c r="AA45" s="324"/>
      <c r="AB45" s="325"/>
      <c r="AC45" s="324"/>
      <c r="AD45" s="324"/>
      <c r="AE45" s="325"/>
      <c r="AF45" s="324"/>
      <c r="AG45" s="324"/>
      <c r="AH45" s="325"/>
      <c r="AI45" s="324">
        <v>19.29</v>
      </c>
      <c r="AJ45" s="324">
        <v>11.625</v>
      </c>
      <c r="AK45" s="325">
        <f>IF(AI45=0, "    ---- ", IF(ABS(ROUND(100/AI45*AJ45-100,1))&lt;999,ROUND(100/AI45*AJ45-100,1),IF(ROUND(100/AI45*AJ45-100,1)&gt;999,999,-999)))</f>
        <v>-39.700000000000003</v>
      </c>
      <c r="AL45" s="324"/>
      <c r="AM45" s="324"/>
      <c r="AN45" s="325"/>
      <c r="AO45" s="324">
        <f t="shared" si="6"/>
        <v>19.29</v>
      </c>
      <c r="AP45" s="324">
        <f t="shared" si="6"/>
        <v>11.625</v>
      </c>
      <c r="AQ45" s="325">
        <f t="shared" ref="AQ45:AQ144" si="8">IF(AO45=0, "    ---- ", IF(ABS(ROUND(100/AO45*AP45-100,1))&lt;999,ROUND(100/AO45*AP45-100,1),IF(ROUND(100/AO45*AP45-100,1)&gt;999,999,-999)))</f>
        <v>-39.700000000000003</v>
      </c>
      <c r="AR45" s="158">
        <f t="shared" si="7"/>
        <v>19.29</v>
      </c>
      <c r="AS45" s="158">
        <f t="shared" si="7"/>
        <v>11.625</v>
      </c>
      <c r="AT45" s="325">
        <f t="shared" ref="AT45:AT144" si="9">IF(AR45=0, "    ---- ", IF(ABS(ROUND(100/AR45*AS45-100,1))&lt;999,ROUND(100/AR45*AS45-100,1),IF(ROUND(100/AR45*AS45-100,1)&gt;999,999,-999)))</f>
        <v>-39.700000000000003</v>
      </c>
      <c r="AU45" s="306"/>
      <c r="AV45" s="306"/>
      <c r="AW45" s="302"/>
      <c r="AX45" s="302"/>
    </row>
    <row r="46" spans="1:50" s="327" customFormat="1" ht="18.75" customHeight="1">
      <c r="A46" s="421" t="s">
        <v>312</v>
      </c>
      <c r="B46" s="324"/>
      <c r="C46" s="324"/>
      <c r="D46" s="324"/>
      <c r="E46" s="324"/>
      <c r="F46" s="324"/>
      <c r="G46" s="325"/>
      <c r="H46" s="324"/>
      <c r="I46" s="324"/>
      <c r="J46" s="325"/>
      <c r="K46" s="324"/>
      <c r="L46" s="324"/>
      <c r="M46" s="324"/>
      <c r="N46" s="324"/>
      <c r="O46" s="324"/>
      <c r="P46" s="325"/>
      <c r="Q46" s="324"/>
      <c r="R46" s="324"/>
      <c r="S46" s="325"/>
      <c r="T46" s="324"/>
      <c r="U46" s="324"/>
      <c r="V46" s="325"/>
      <c r="W46" s="324"/>
      <c r="X46" s="324"/>
      <c r="Y46" s="325"/>
      <c r="Z46" s="324"/>
      <c r="AA46" s="324"/>
      <c r="AB46" s="325"/>
      <c r="AC46" s="324"/>
      <c r="AD46" s="324"/>
      <c r="AE46" s="325"/>
      <c r="AF46" s="324"/>
      <c r="AG46" s="324"/>
      <c r="AH46" s="325"/>
      <c r="AI46" s="324">
        <v>0.22700000000000001</v>
      </c>
      <c r="AJ46" s="324">
        <v>-3.8010000000000002</v>
      </c>
      <c r="AK46" s="325">
        <f>IF(AI46=0, "    ---- ", IF(ABS(ROUND(100/AI46*AJ46-100,1))&lt;999,ROUND(100/AI46*AJ46-100,1),IF(ROUND(100/AI46*AJ46-100,1)&gt;999,999,-999)))</f>
        <v>-999</v>
      </c>
      <c r="AL46" s="324"/>
      <c r="AM46" s="324"/>
      <c r="AN46" s="325"/>
      <c r="AO46" s="324">
        <f t="shared" si="6"/>
        <v>0.22700000000000001</v>
      </c>
      <c r="AP46" s="324">
        <f t="shared" si="6"/>
        <v>-3.8010000000000002</v>
      </c>
      <c r="AQ46" s="325">
        <f t="shared" si="8"/>
        <v>-999</v>
      </c>
      <c r="AR46" s="158">
        <f t="shared" si="7"/>
        <v>0.22700000000000001</v>
      </c>
      <c r="AS46" s="158">
        <f t="shared" si="7"/>
        <v>-3.8010000000000002</v>
      </c>
      <c r="AT46" s="325">
        <f t="shared" si="9"/>
        <v>-999</v>
      </c>
      <c r="AU46" s="306"/>
      <c r="AV46" s="306"/>
      <c r="AW46" s="302"/>
      <c r="AX46" s="302"/>
    </row>
    <row r="47" spans="1:50" s="327" customFormat="1" ht="18.75" customHeight="1">
      <c r="A47" s="420" t="s">
        <v>189</v>
      </c>
      <c r="B47" s="324"/>
      <c r="C47" s="324"/>
      <c r="D47" s="324"/>
      <c r="E47" s="324"/>
      <c r="F47" s="324"/>
      <c r="G47" s="325"/>
      <c r="H47" s="324"/>
      <c r="I47" s="324"/>
      <c r="J47" s="325"/>
      <c r="K47" s="324"/>
      <c r="L47" s="324"/>
      <c r="M47" s="324"/>
      <c r="N47" s="324"/>
      <c r="O47" s="324"/>
      <c r="P47" s="325"/>
      <c r="Q47" s="324"/>
      <c r="R47" s="324"/>
      <c r="S47" s="325"/>
      <c r="T47" s="324"/>
      <c r="U47" s="324"/>
      <c r="V47" s="325"/>
      <c r="W47" s="324"/>
      <c r="X47" s="324"/>
      <c r="Y47" s="325"/>
      <c r="Z47" s="324"/>
      <c r="AA47" s="324"/>
      <c r="AB47" s="325"/>
      <c r="AC47" s="324"/>
      <c r="AD47" s="324"/>
      <c r="AE47" s="325"/>
      <c r="AF47" s="324"/>
      <c r="AG47" s="324"/>
      <c r="AH47" s="325"/>
      <c r="AI47" s="324"/>
      <c r="AJ47" s="324"/>
      <c r="AK47" s="325"/>
      <c r="AL47" s="324"/>
      <c r="AM47" s="324"/>
      <c r="AN47" s="325"/>
      <c r="AO47" s="324"/>
      <c r="AP47" s="324"/>
      <c r="AQ47" s="325"/>
      <c r="AR47" s="158"/>
      <c r="AS47" s="158"/>
      <c r="AT47" s="325"/>
      <c r="AU47" s="306"/>
      <c r="AV47" s="306"/>
      <c r="AW47" s="302"/>
      <c r="AX47" s="302"/>
    </row>
    <row r="48" spans="1:50" s="327" customFormat="1" ht="18.75" customHeight="1">
      <c r="A48" s="421" t="s">
        <v>365</v>
      </c>
      <c r="B48" s="324"/>
      <c r="C48" s="324"/>
      <c r="D48" s="324"/>
      <c r="E48" s="324">
        <v>12.864000000000001</v>
      </c>
      <c r="F48" s="324">
        <v>0</v>
      </c>
      <c r="G48" s="325">
        <f>IF(E48=0, "    ---- ", IF(ABS(ROUND(100/E48*F48-100,1))&lt;999,ROUND(100/E48*F48-100,1),IF(ROUND(100/E48*F48-100,1)&gt;999,999,-999)))</f>
        <v>-100</v>
      </c>
      <c r="H48" s="324">
        <v>10.103</v>
      </c>
      <c r="I48" s="324">
        <v>10.63</v>
      </c>
      <c r="J48" s="325">
        <f>IF(H48=0, "    ---- ", IF(ABS(ROUND(100/H48*I48-100,1))&lt;999,ROUND(100/H48*I48-100,1),IF(ROUND(100/H48*I48-100,1)&gt;999,999,-999)))</f>
        <v>5.2</v>
      </c>
      <c r="K48" s="324">
        <v>11.259</v>
      </c>
      <c r="L48" s="324">
        <v>8.3940000000000001</v>
      </c>
      <c r="M48" s="324">
        <f>IF(K48=0, "    ---- ", IF(ABS(ROUND(100/K48*L48-100,1))&lt;999,ROUND(100/K48*L48-100,1),IF(ROUND(100/K48*L48-100,1)&gt;999,999,-999)))</f>
        <v>-25.4</v>
      </c>
      <c r="N48" s="324"/>
      <c r="O48" s="324"/>
      <c r="P48" s="325"/>
      <c r="Q48" s="324"/>
      <c r="R48" s="324"/>
      <c r="S48" s="325"/>
      <c r="T48" s="324"/>
      <c r="U48" s="324"/>
      <c r="V48" s="325"/>
      <c r="W48" s="324"/>
      <c r="X48" s="324"/>
      <c r="Y48" s="325"/>
      <c r="Z48" s="324"/>
      <c r="AA48" s="324"/>
      <c r="AB48" s="325"/>
      <c r="AC48" s="324"/>
      <c r="AD48" s="324"/>
      <c r="AE48" s="325"/>
      <c r="AF48" s="324"/>
      <c r="AG48" s="324"/>
      <c r="AH48" s="325"/>
      <c r="AI48" s="324">
        <v>9.6129999999999995</v>
      </c>
      <c r="AJ48" s="324">
        <v>1.9830000000000001</v>
      </c>
      <c r="AK48" s="325">
        <f>IF(AI48=0, "    ---- ", IF(ABS(ROUND(100/AI48*AJ48-100,1))&lt;999,ROUND(100/AI48*AJ48-100,1),IF(ROUND(100/AI48*AJ48-100,1)&gt;999,999,-999)))</f>
        <v>-79.400000000000006</v>
      </c>
      <c r="AL48" s="324">
        <v>-13.5</v>
      </c>
      <c r="AM48" s="324">
        <v>-4</v>
      </c>
      <c r="AN48" s="325">
        <f>IF(AL48=0, "    ---- ", IF(ABS(ROUND(100/AL48*AM48-100,1))&lt;999,ROUND(100/AL48*AM48-100,1),IF(ROUND(100/AL48*AM48-100,1)&gt;999,999,-999)))</f>
        <v>-70.400000000000006</v>
      </c>
      <c r="AO48" s="324">
        <f t="shared" si="6"/>
        <v>30.338999999999999</v>
      </c>
      <c r="AP48" s="324">
        <f t="shared" si="6"/>
        <v>17.007000000000001</v>
      </c>
      <c r="AQ48" s="325">
        <f t="shared" si="8"/>
        <v>-43.9</v>
      </c>
      <c r="AR48" s="324">
        <f t="shared" si="7"/>
        <v>30.338999999999999</v>
      </c>
      <c r="AS48" s="324">
        <f t="shared" si="7"/>
        <v>17.007000000000001</v>
      </c>
      <c r="AT48" s="325">
        <f t="shared" si="9"/>
        <v>-43.9</v>
      </c>
      <c r="AU48" s="306"/>
      <c r="AV48" s="306"/>
      <c r="AW48" s="302"/>
      <c r="AX48" s="302"/>
    </row>
    <row r="49" spans="1:50" s="327" customFormat="1" ht="18.75" customHeight="1">
      <c r="A49" s="421" t="s">
        <v>308</v>
      </c>
      <c r="B49" s="324"/>
      <c r="C49" s="324"/>
      <c r="D49" s="324"/>
      <c r="E49" s="324"/>
      <c r="F49" s="324"/>
      <c r="G49" s="325"/>
      <c r="H49" s="324"/>
      <c r="I49" s="324"/>
      <c r="J49" s="325"/>
      <c r="K49" s="324"/>
      <c r="L49" s="324"/>
      <c r="M49" s="324"/>
      <c r="N49" s="324"/>
      <c r="O49" s="324"/>
      <c r="P49" s="325"/>
      <c r="Q49" s="324"/>
      <c r="R49" s="324"/>
      <c r="S49" s="325"/>
      <c r="T49" s="324"/>
      <c r="U49" s="324"/>
      <c r="V49" s="325"/>
      <c r="W49" s="324"/>
      <c r="X49" s="324"/>
      <c r="Y49" s="325"/>
      <c r="Z49" s="324"/>
      <c r="AA49" s="324"/>
      <c r="AB49" s="325"/>
      <c r="AC49" s="324"/>
      <c r="AD49" s="324"/>
      <c r="AE49" s="325"/>
      <c r="AF49" s="324"/>
      <c r="AG49" s="324"/>
      <c r="AH49" s="325"/>
      <c r="AI49" s="324"/>
      <c r="AJ49" s="324"/>
      <c r="AK49" s="325"/>
      <c r="AL49" s="324"/>
      <c r="AM49" s="324"/>
      <c r="AN49" s="325"/>
      <c r="AO49" s="324">
        <f t="shared" si="6"/>
        <v>0</v>
      </c>
      <c r="AP49" s="324">
        <f t="shared" si="6"/>
        <v>0</v>
      </c>
      <c r="AQ49" s="325" t="str">
        <f t="shared" si="8"/>
        <v xml:space="preserve">    ---- </v>
      </c>
      <c r="AR49" s="158">
        <f t="shared" si="7"/>
        <v>0</v>
      </c>
      <c r="AS49" s="158">
        <f t="shared" si="7"/>
        <v>0</v>
      </c>
      <c r="AT49" s="325" t="str">
        <f t="shared" si="9"/>
        <v xml:space="preserve">    ---- </v>
      </c>
      <c r="AU49" s="306"/>
      <c r="AV49" s="306"/>
      <c r="AW49" s="302"/>
      <c r="AX49" s="302"/>
    </row>
    <row r="50" spans="1:50" s="327" customFormat="1" ht="18.75" customHeight="1">
      <c r="A50" s="421" t="s">
        <v>182</v>
      </c>
      <c r="B50" s="324">
        <v>12.117000000000001</v>
      </c>
      <c r="C50" s="324">
        <v>-3.4290000000000003</v>
      </c>
      <c r="D50" s="324">
        <f>IF(B50=0, "    ---- ", IF(ABS(ROUND(100/B50*C50-100,1))&lt;999,ROUND(100/B50*C50-100,1),IF(ROUND(100/B50*C50-100,1)&gt;999,999,-999)))</f>
        <v>-128.30000000000001</v>
      </c>
      <c r="E50" s="324">
        <v>77.581999999999994</v>
      </c>
      <c r="F50" s="324">
        <v>139.584</v>
      </c>
      <c r="G50" s="325">
        <f>IF(E50=0, "    ---- ", IF(ABS(ROUND(100/E50*F50-100,1))&lt;999,ROUND(100/E50*F50-100,1),IF(ROUND(100/E50*F50-100,1)&gt;999,999,-999)))</f>
        <v>79.900000000000006</v>
      </c>
      <c r="H50" s="324">
        <v>-19.602</v>
      </c>
      <c r="I50" s="324">
        <v>-16.024999999999999</v>
      </c>
      <c r="J50" s="325">
        <f>IF(H50=0, "    ---- ", IF(ABS(ROUND(100/H50*I50-100,1))&lt;999,ROUND(100/H50*I50-100,1),IF(ROUND(100/H50*I50-100,1)&gt;999,999,-999)))</f>
        <v>-18.2</v>
      </c>
      <c r="K50" s="324">
        <v>-78.73</v>
      </c>
      <c r="L50" s="324">
        <v>-67.188000000000002</v>
      </c>
      <c r="M50" s="324">
        <f>IF(K50=0, "    ---- ", IF(ABS(ROUND(100/K50*L50-100,1))&lt;999,ROUND(100/K50*L50-100,1),IF(ROUND(100/K50*L50-100,1)&gt;999,999,-999)))</f>
        <v>-14.7</v>
      </c>
      <c r="N50" s="324"/>
      <c r="O50" s="324">
        <v>1</v>
      </c>
      <c r="P50" s="324" t="str">
        <f>IF(N50=0, "    ---- ", IF(ABS(ROUND(100/N50*O50-100,1))&lt;999,ROUND(100/N50*O50-100,1),IF(ROUND(100/N50*O50-100,1)&gt;999,999,-999)))</f>
        <v xml:space="preserve">    ---- </v>
      </c>
      <c r="Q50" s="324"/>
      <c r="R50" s="324"/>
      <c r="S50" s="325"/>
      <c r="T50" s="324">
        <v>-18</v>
      </c>
      <c r="U50" s="324">
        <v>-21</v>
      </c>
      <c r="V50" s="325">
        <f>IF(T50=0, "    ---- ", IF(ABS(ROUND(100/T50*U50-100,1))&lt;999,ROUND(100/T50*U50-100,1),IF(ROUND(100/T50*U50-100,1)&gt;999,999,-999)))</f>
        <v>16.7</v>
      </c>
      <c r="W50" s="324">
        <v>83</v>
      </c>
      <c r="X50" s="324">
        <v>124</v>
      </c>
      <c r="Y50" s="325">
        <f>IF(W50=0, "    ---- ", IF(ABS(ROUND(100/W50*X50-100,1))&lt;999,ROUND(100/W50*X50-100,1),IF(ROUND(100/W50*X50-100,1)&gt;999,999,-999)))</f>
        <v>49.4</v>
      </c>
      <c r="Z50" s="324"/>
      <c r="AA50" s="324"/>
      <c r="AB50" s="325"/>
      <c r="AC50" s="324"/>
      <c r="AD50" s="324"/>
      <c r="AE50" s="325"/>
      <c r="AF50" s="324"/>
      <c r="AG50" s="324"/>
      <c r="AH50" s="325"/>
      <c r="AI50" s="324">
        <v>-7.85</v>
      </c>
      <c r="AJ50" s="324">
        <v>2.8719999999999999</v>
      </c>
      <c r="AK50" s="325">
        <f>IF(AI50=0, "    ---- ", IF(ABS(ROUND(100/AI50*AJ50-100,1))&lt;999,ROUND(100/AI50*AJ50-100,1),IF(ROUND(100/AI50*AJ50-100,1)&gt;999,999,-999)))</f>
        <v>-136.6</v>
      </c>
      <c r="AL50" s="324">
        <v>146.80000000000001</v>
      </c>
      <c r="AM50" s="324">
        <v>173</v>
      </c>
      <c r="AN50" s="325">
        <f>IF(AL50=0, "    ---- ", IF(ABS(ROUND(100/AL50*AM50-100,1))&lt;999,ROUND(100/AL50*AM50-100,1),IF(ROUND(100/AL50*AM50-100,1)&gt;999,999,-999)))</f>
        <v>17.8</v>
      </c>
      <c r="AO50" s="324">
        <f t="shared" si="6"/>
        <v>195.31700000000001</v>
      </c>
      <c r="AP50" s="324">
        <f t="shared" si="6"/>
        <v>331.81400000000002</v>
      </c>
      <c r="AQ50" s="325">
        <f t="shared" si="8"/>
        <v>69.900000000000006</v>
      </c>
      <c r="AR50" s="324">
        <f t="shared" si="7"/>
        <v>195.31700000000001</v>
      </c>
      <c r="AS50" s="324">
        <f t="shared" si="7"/>
        <v>332.81400000000002</v>
      </c>
      <c r="AT50" s="325">
        <f t="shared" si="9"/>
        <v>70.400000000000006</v>
      </c>
      <c r="AU50" s="306"/>
      <c r="AV50" s="306"/>
      <c r="AW50" s="302"/>
      <c r="AX50" s="302"/>
    </row>
    <row r="51" spans="1:50" s="327" customFormat="1" ht="18.75" customHeight="1">
      <c r="A51" s="421" t="s">
        <v>176</v>
      </c>
      <c r="B51" s="324"/>
      <c r="C51" s="324"/>
      <c r="D51" s="324"/>
      <c r="E51" s="324"/>
      <c r="F51" s="324"/>
      <c r="G51" s="325"/>
      <c r="H51" s="324"/>
      <c r="I51" s="324"/>
      <c r="J51" s="325"/>
      <c r="K51" s="324"/>
      <c r="L51" s="324"/>
      <c r="M51" s="324"/>
      <c r="N51" s="324"/>
      <c r="O51" s="324"/>
      <c r="P51" s="325"/>
      <c r="Q51" s="324"/>
      <c r="R51" s="324"/>
      <c r="S51" s="325"/>
      <c r="T51" s="324"/>
      <c r="U51" s="324"/>
      <c r="V51" s="325"/>
      <c r="W51" s="324"/>
      <c r="X51" s="324"/>
      <c r="Y51" s="325"/>
      <c r="Z51" s="324"/>
      <c r="AA51" s="324"/>
      <c r="AB51" s="325"/>
      <c r="AC51" s="324"/>
      <c r="AD51" s="324"/>
      <c r="AE51" s="325"/>
      <c r="AF51" s="324"/>
      <c r="AG51" s="324"/>
      <c r="AH51" s="325"/>
      <c r="AI51" s="324"/>
      <c r="AJ51" s="324"/>
      <c r="AK51" s="325"/>
      <c r="AL51" s="324"/>
      <c r="AM51" s="324"/>
      <c r="AN51" s="325"/>
      <c r="AO51" s="324">
        <f t="shared" si="6"/>
        <v>0</v>
      </c>
      <c r="AP51" s="324">
        <f t="shared" si="6"/>
        <v>0</v>
      </c>
      <c r="AQ51" s="325" t="str">
        <f t="shared" si="8"/>
        <v xml:space="preserve">    ---- </v>
      </c>
      <c r="AR51" s="324">
        <f t="shared" si="7"/>
        <v>0</v>
      </c>
      <c r="AS51" s="324">
        <f t="shared" si="7"/>
        <v>0</v>
      </c>
      <c r="AT51" s="325" t="str">
        <f t="shared" si="9"/>
        <v xml:space="preserve">    ---- </v>
      </c>
      <c r="AU51" s="306"/>
      <c r="AV51" s="306"/>
      <c r="AW51" s="302"/>
      <c r="AX51" s="302"/>
    </row>
    <row r="52" spans="1:50" s="327" customFormat="1" ht="18.75" customHeight="1">
      <c r="A52" s="421" t="s">
        <v>179</v>
      </c>
      <c r="B52" s="324"/>
      <c r="C52" s="324"/>
      <c r="D52" s="324"/>
      <c r="E52" s="324"/>
      <c r="F52" s="324"/>
      <c r="G52" s="325"/>
      <c r="H52" s="324"/>
      <c r="I52" s="324"/>
      <c r="J52" s="325"/>
      <c r="K52" s="324"/>
      <c r="L52" s="324"/>
      <c r="M52" s="324"/>
      <c r="N52" s="324"/>
      <c r="O52" s="324"/>
      <c r="P52" s="325"/>
      <c r="Q52" s="324"/>
      <c r="R52" s="324"/>
      <c r="S52" s="325"/>
      <c r="T52" s="324"/>
      <c r="U52" s="324"/>
      <c r="V52" s="325"/>
      <c r="W52" s="324"/>
      <c r="X52" s="324"/>
      <c r="Y52" s="325"/>
      <c r="Z52" s="324"/>
      <c r="AA52" s="324"/>
      <c r="AB52" s="325"/>
      <c r="AC52" s="324"/>
      <c r="AD52" s="324"/>
      <c r="AE52" s="325"/>
      <c r="AF52" s="324"/>
      <c r="AG52" s="324"/>
      <c r="AH52" s="325"/>
      <c r="AI52" s="324"/>
      <c r="AJ52" s="324"/>
      <c r="AK52" s="325"/>
      <c r="AL52" s="324"/>
      <c r="AM52" s="324"/>
      <c r="AN52" s="325"/>
      <c r="AO52" s="324">
        <f t="shared" si="6"/>
        <v>0</v>
      </c>
      <c r="AP52" s="324">
        <f t="shared" si="6"/>
        <v>0</v>
      </c>
      <c r="AQ52" s="325" t="str">
        <f t="shared" si="8"/>
        <v xml:space="preserve">    ---- </v>
      </c>
      <c r="AR52" s="158">
        <f t="shared" si="7"/>
        <v>0</v>
      </c>
      <c r="AS52" s="158">
        <f t="shared" si="7"/>
        <v>0</v>
      </c>
      <c r="AT52" s="325" t="str">
        <f t="shared" si="9"/>
        <v xml:space="preserve">    ---- </v>
      </c>
      <c r="AU52" s="306"/>
      <c r="AV52" s="306"/>
      <c r="AW52" s="302"/>
      <c r="AX52" s="302"/>
    </row>
    <row r="53" spans="1:50" s="327" customFormat="1" ht="18.75" customHeight="1">
      <c r="A53" s="421" t="s">
        <v>309</v>
      </c>
      <c r="B53" s="324"/>
      <c r="C53" s="324">
        <v>-0.38500000000000001</v>
      </c>
      <c r="D53" s="324" t="str">
        <f>IF(B53=0, "    ---- ", IF(ABS(ROUND(100/B53*C53-100,1))&lt;999,ROUND(100/B53*C53-100,1),IF(ROUND(100/B53*C53-100,1)&gt;999,999,-999)))</f>
        <v xml:space="preserve">    ---- </v>
      </c>
      <c r="E53" s="324">
        <v>-0.36599999999999999</v>
      </c>
      <c r="F53" s="324">
        <v>-0.36599999999999999</v>
      </c>
      <c r="G53" s="325">
        <f>IF(E53=0, "    ---- ", IF(ABS(ROUND(100/E53*F53-100,1))&lt;999,ROUND(100/E53*F53-100,1),IF(ROUND(100/E53*F53-100,1)&gt;999,999,-999)))</f>
        <v>0</v>
      </c>
      <c r="H53" s="324">
        <v>3.64</v>
      </c>
      <c r="I53" s="324">
        <v>0.224</v>
      </c>
      <c r="J53" s="325">
        <f>IF(H53=0, "    ---- ", IF(ABS(ROUND(100/H53*I53-100,1))&lt;999,ROUND(100/H53*I53-100,1),IF(ROUND(100/H53*I53-100,1)&gt;999,999,-999)))</f>
        <v>-93.8</v>
      </c>
      <c r="K53" s="324">
        <v>-1.363</v>
      </c>
      <c r="L53" s="324">
        <v>-2.7250000000000001</v>
      </c>
      <c r="M53" s="324">
        <f>IF(K53=0, "    ---- ", IF(ABS(ROUND(100/K53*L53-100,1))&lt;999,ROUND(100/K53*L53-100,1),IF(ROUND(100/K53*L53-100,1)&gt;999,999,-999)))</f>
        <v>99.9</v>
      </c>
      <c r="N53" s="324"/>
      <c r="O53" s="324"/>
      <c r="P53" s="325"/>
      <c r="Q53" s="324"/>
      <c r="R53" s="324"/>
      <c r="S53" s="325"/>
      <c r="T53" s="324"/>
      <c r="U53" s="324"/>
      <c r="V53" s="325"/>
      <c r="W53" s="324">
        <v>-2</v>
      </c>
      <c r="X53" s="324">
        <v>-2</v>
      </c>
      <c r="Y53" s="325">
        <f>IF(W53=0, "    ---- ", IF(ABS(ROUND(100/W53*X53-100,1))&lt;999,ROUND(100/W53*X53-100,1),IF(ROUND(100/W53*X53-100,1)&gt;999,999,-999)))</f>
        <v>0</v>
      </c>
      <c r="Z53" s="324"/>
      <c r="AA53" s="324"/>
      <c r="AB53" s="325"/>
      <c r="AC53" s="324"/>
      <c r="AD53" s="324"/>
      <c r="AE53" s="325"/>
      <c r="AF53" s="324"/>
      <c r="AG53" s="324"/>
      <c r="AH53" s="325"/>
      <c r="AI53" s="324">
        <v>-1.9E-2</v>
      </c>
      <c r="AJ53" s="324">
        <v>-0.01</v>
      </c>
      <c r="AK53" s="325">
        <f>IF(AI53=0, "    ---- ", IF(ABS(ROUND(100/AI53*AJ53-100,1))&lt;999,ROUND(100/AI53*AJ53-100,1),IF(ROUND(100/AI53*AJ53-100,1)&gt;999,999,-999)))</f>
        <v>-47.4</v>
      </c>
      <c r="AL53" s="324">
        <v>0</v>
      </c>
      <c r="AM53" s="324">
        <v>-3</v>
      </c>
      <c r="AN53" s="325" t="str">
        <f>IF(AL53=0, "    ---- ", IF(ABS(ROUND(100/AL53*AM53-100,1))&lt;999,ROUND(100/AL53*AM53-100,1),IF(ROUND(100/AL53*AM53-100,1)&gt;999,999,-999)))</f>
        <v xml:space="preserve">    ---- </v>
      </c>
      <c r="AO53" s="324">
        <f t="shared" si="6"/>
        <v>-0.10799999999999997</v>
      </c>
      <c r="AP53" s="324">
        <f t="shared" si="6"/>
        <v>-8.2620000000000005</v>
      </c>
      <c r="AQ53" s="325">
        <f t="shared" si="8"/>
        <v>999</v>
      </c>
      <c r="AR53" s="158">
        <f t="shared" si="7"/>
        <v>-0.10799999999999997</v>
      </c>
      <c r="AS53" s="158">
        <f t="shared" si="7"/>
        <v>-8.2620000000000005</v>
      </c>
      <c r="AT53" s="325">
        <f t="shared" si="9"/>
        <v>999</v>
      </c>
      <c r="AU53" s="306"/>
      <c r="AV53" s="306"/>
      <c r="AW53" s="302"/>
      <c r="AX53" s="302"/>
    </row>
    <row r="54" spans="1:50" s="327" customFormat="1" ht="18.75" customHeight="1">
      <c r="A54" s="421" t="s">
        <v>178</v>
      </c>
      <c r="B54" s="324"/>
      <c r="C54" s="324"/>
      <c r="D54" s="324"/>
      <c r="E54" s="324"/>
      <c r="F54" s="324"/>
      <c r="G54" s="325"/>
      <c r="H54" s="324"/>
      <c r="I54" s="324"/>
      <c r="J54" s="325"/>
      <c r="K54" s="324"/>
      <c r="L54" s="324"/>
      <c r="M54" s="324"/>
      <c r="N54" s="324"/>
      <c r="O54" s="324"/>
      <c r="P54" s="325"/>
      <c r="Q54" s="324"/>
      <c r="R54" s="324"/>
      <c r="S54" s="325"/>
      <c r="T54" s="324"/>
      <c r="U54" s="324"/>
      <c r="V54" s="325"/>
      <c r="W54" s="324"/>
      <c r="X54" s="324"/>
      <c r="Y54" s="325"/>
      <c r="Z54" s="324"/>
      <c r="AA54" s="324"/>
      <c r="AB54" s="325"/>
      <c r="AC54" s="324"/>
      <c r="AD54" s="324"/>
      <c r="AE54" s="325"/>
      <c r="AF54" s="324"/>
      <c r="AG54" s="324"/>
      <c r="AH54" s="325"/>
      <c r="AI54" s="324"/>
      <c r="AJ54" s="324"/>
      <c r="AK54" s="325"/>
      <c r="AL54" s="324"/>
      <c r="AM54" s="324"/>
      <c r="AN54" s="325"/>
      <c r="AO54" s="324">
        <f t="shared" si="6"/>
        <v>0</v>
      </c>
      <c r="AP54" s="324">
        <f t="shared" si="6"/>
        <v>0</v>
      </c>
      <c r="AQ54" s="325" t="str">
        <f t="shared" si="8"/>
        <v xml:space="preserve">    ---- </v>
      </c>
      <c r="AR54" s="158">
        <f t="shared" si="7"/>
        <v>0</v>
      </c>
      <c r="AS54" s="158">
        <f t="shared" si="7"/>
        <v>0</v>
      </c>
      <c r="AT54" s="325" t="str">
        <f t="shared" si="9"/>
        <v xml:space="preserve">    ---- </v>
      </c>
      <c r="AU54" s="306"/>
      <c r="AV54" s="306"/>
      <c r="AW54" s="302"/>
      <c r="AX54" s="302"/>
    </row>
    <row r="55" spans="1:50" s="327" customFormat="1" ht="18.75" customHeight="1">
      <c r="A55" s="421" t="s">
        <v>310</v>
      </c>
      <c r="B55" s="324"/>
      <c r="C55" s="324"/>
      <c r="D55" s="324"/>
      <c r="E55" s="324"/>
      <c r="F55" s="324"/>
      <c r="G55" s="325"/>
      <c r="H55" s="324">
        <v>-0.27100000000000002</v>
      </c>
      <c r="I55" s="324">
        <v>-8.3000000000000004E-2</v>
      </c>
      <c r="J55" s="325">
        <f>IF(H55=0, "    ---- ", IF(ABS(ROUND(100/H55*I55-100,1))&lt;999,ROUND(100/H55*I55-100,1),IF(ROUND(100/H55*I55-100,1)&gt;999,999,-999)))</f>
        <v>-69.400000000000006</v>
      </c>
      <c r="K55" s="324"/>
      <c r="L55" s="324"/>
      <c r="M55" s="324"/>
      <c r="N55" s="324"/>
      <c r="O55" s="324"/>
      <c r="P55" s="325"/>
      <c r="Q55" s="324"/>
      <c r="R55" s="324"/>
      <c r="S55" s="325"/>
      <c r="T55" s="324"/>
      <c r="U55" s="324"/>
      <c r="V55" s="325"/>
      <c r="W55" s="324">
        <v>-6</v>
      </c>
      <c r="X55" s="324">
        <v>-10</v>
      </c>
      <c r="Y55" s="325">
        <f>IF(W55=0, "    ---- ", IF(ABS(ROUND(100/W55*X55-100,1))&lt;999,ROUND(100/W55*X55-100,1),IF(ROUND(100/W55*X55-100,1)&gt;999,999,-999)))</f>
        <v>66.7</v>
      </c>
      <c r="Z55" s="324"/>
      <c r="AA55" s="324"/>
      <c r="AB55" s="325"/>
      <c r="AC55" s="324"/>
      <c r="AD55" s="324"/>
      <c r="AE55" s="325"/>
      <c r="AF55" s="324"/>
      <c r="AG55" s="324"/>
      <c r="AH55" s="325"/>
      <c r="AI55" s="324"/>
      <c r="AJ55" s="324"/>
      <c r="AK55" s="325"/>
      <c r="AL55" s="324"/>
      <c r="AM55" s="324"/>
      <c r="AN55" s="325"/>
      <c r="AO55" s="324">
        <f t="shared" si="6"/>
        <v>-6.2709999999999999</v>
      </c>
      <c r="AP55" s="324">
        <f t="shared" si="6"/>
        <v>-10.083</v>
      </c>
      <c r="AQ55" s="325">
        <f t="shared" si="8"/>
        <v>60.8</v>
      </c>
      <c r="AR55" s="158">
        <f t="shared" si="7"/>
        <v>-6.2709999999999999</v>
      </c>
      <c r="AS55" s="158">
        <f t="shared" si="7"/>
        <v>-10.083</v>
      </c>
      <c r="AT55" s="325">
        <f t="shared" si="9"/>
        <v>60.8</v>
      </c>
      <c r="AU55" s="306"/>
      <c r="AV55" s="306"/>
      <c r="AW55" s="302"/>
      <c r="AX55" s="302"/>
    </row>
    <row r="56" spans="1:50" s="322" customFormat="1" ht="18.75" customHeight="1">
      <c r="A56" s="420" t="s">
        <v>41</v>
      </c>
      <c r="B56" s="318">
        <v>12.117000000000001</v>
      </c>
      <c r="C56" s="318">
        <v>-3.8140000000000001</v>
      </c>
      <c r="D56" s="318">
        <f>IF(B56=0, "    ---- ", IF(ABS(ROUND(100/B56*C56-100,1))&lt;999,ROUND(100/B56*C56-100,1),IF(ROUND(100/B56*C56-100,1)&gt;999,999,-999)))</f>
        <v>-131.5</v>
      </c>
      <c r="E56" s="318">
        <v>90.08</v>
      </c>
      <c r="F56" s="318">
        <v>139.21799999999999</v>
      </c>
      <c r="G56" s="319">
        <f>IF(E56=0, "    ---- ", IF(ABS(ROUND(100/E56*F56-100,1))&lt;999,ROUND(100/E56*F56-100,1),IF(ROUND(100/E56*F56-100,1)&gt;999,999,-999)))</f>
        <v>54.5</v>
      </c>
      <c r="H56" s="318">
        <v>-6.13</v>
      </c>
      <c r="I56" s="318">
        <v>-5.2539999999999978</v>
      </c>
      <c r="J56" s="319">
        <f>IF(H56=0, "    ---- ", IF(ABS(ROUND(100/H56*I56-100,1))&lt;999,ROUND(100/H56*I56-100,1),IF(ROUND(100/H56*I56-100,1)&gt;999,999,-999)))</f>
        <v>-14.3</v>
      </c>
      <c r="K56" s="318">
        <v>-68.834000000000003</v>
      </c>
      <c r="L56" s="318">
        <v>-61.519000000000005</v>
      </c>
      <c r="M56" s="318">
        <f>IF(K56=0, "    ---- ", IF(ABS(ROUND(100/K56*L56-100,1))&lt;999,ROUND(100/K56*L56-100,1),IF(ROUND(100/K56*L56-100,1)&gt;999,999,-999)))</f>
        <v>-10.6</v>
      </c>
      <c r="N56" s="318"/>
      <c r="O56" s="318">
        <v>1</v>
      </c>
      <c r="P56" s="318" t="str">
        <f>IF(N56=0, "    ---- ", IF(ABS(ROUND(100/N56*O56-100,1))&lt;999,ROUND(100/N56*O56-100,1),IF(ROUND(100/N56*O56-100,1)&gt;999,999,-999)))</f>
        <v xml:space="preserve">    ---- </v>
      </c>
      <c r="Q56" s="318"/>
      <c r="R56" s="318"/>
      <c r="S56" s="319"/>
      <c r="T56" s="318">
        <v>-18</v>
      </c>
      <c r="U56" s="318">
        <v>-21</v>
      </c>
      <c r="V56" s="319">
        <f>IF(T56=0, "    ---- ", IF(ABS(ROUND(100/T56*U56-100,1))&lt;999,ROUND(100/T56*U56-100,1),IF(ROUND(100/T56*U56-100,1)&gt;999,999,-999)))</f>
        <v>16.7</v>
      </c>
      <c r="W56" s="318">
        <v>75</v>
      </c>
      <c r="X56" s="318">
        <v>112</v>
      </c>
      <c r="Y56" s="319">
        <f>IF(W56=0, "    ---- ", IF(ABS(ROUND(100/W56*X56-100,1))&lt;999,ROUND(100/W56*X56-100,1),IF(ROUND(100/W56*X56-100,1)&gt;999,999,-999)))</f>
        <v>49.3</v>
      </c>
      <c r="Z56" s="318"/>
      <c r="AA56" s="318"/>
      <c r="AB56" s="319"/>
      <c r="AC56" s="318"/>
      <c r="AD56" s="318"/>
      <c r="AE56" s="319"/>
      <c r="AF56" s="318"/>
      <c r="AG56" s="318"/>
      <c r="AH56" s="319"/>
      <c r="AI56" s="318">
        <v>1.744</v>
      </c>
      <c r="AJ56" s="318">
        <v>4.8450000000000006</v>
      </c>
      <c r="AK56" s="319">
        <f>IF(AI56=0, "    ---- ", IF(ABS(ROUND(100/AI56*AJ56-100,1))&lt;999,ROUND(100/AI56*AJ56-100,1),IF(ROUND(100/AI56*AJ56-100,1)&gt;999,999,-999)))</f>
        <v>177.8</v>
      </c>
      <c r="AL56" s="318">
        <v>133.30000000000001</v>
      </c>
      <c r="AM56" s="318">
        <v>166</v>
      </c>
      <c r="AN56" s="319">
        <f>IF(AL56=0, "    ---- ", IF(ABS(ROUND(100/AL56*AM56-100,1))&lt;999,ROUND(100/AL56*AM56-100,1),IF(ROUND(100/AL56*AM56-100,1)&gt;999,999,-999)))</f>
        <v>24.5</v>
      </c>
      <c r="AO56" s="318">
        <f t="shared" si="6"/>
        <v>219.27700000000002</v>
      </c>
      <c r="AP56" s="318">
        <f t="shared" si="6"/>
        <v>330.476</v>
      </c>
      <c r="AQ56" s="319">
        <f t="shared" si="8"/>
        <v>50.7</v>
      </c>
      <c r="AR56" s="318">
        <f t="shared" si="7"/>
        <v>219.27700000000002</v>
      </c>
      <c r="AS56" s="318">
        <f t="shared" si="7"/>
        <v>331.476</v>
      </c>
      <c r="AT56" s="319">
        <f t="shared" si="9"/>
        <v>51.2</v>
      </c>
      <c r="AU56" s="320"/>
      <c r="AV56" s="320"/>
      <c r="AW56" s="321"/>
      <c r="AX56" s="321"/>
    </row>
    <row r="57" spans="1:50" s="327" customFormat="1" ht="18.75" customHeight="1">
      <c r="A57" s="421" t="s">
        <v>311</v>
      </c>
      <c r="B57" s="324"/>
      <c r="C57" s="324"/>
      <c r="D57" s="324"/>
      <c r="E57" s="324"/>
      <c r="F57" s="324"/>
      <c r="G57" s="325"/>
      <c r="H57" s="324"/>
      <c r="I57" s="324"/>
      <c r="J57" s="325"/>
      <c r="K57" s="324">
        <v>3.5510000000000002</v>
      </c>
      <c r="L57" s="324">
        <v>2.2320000000000002</v>
      </c>
      <c r="M57" s="324">
        <f>IF(K57=0, "    ---- ", IF(ABS(ROUND(100/K57*L57-100,1))&lt;999,ROUND(100/K57*L57-100,1),IF(ROUND(100/K57*L57-100,1)&gt;999,999,-999)))</f>
        <v>-37.1</v>
      </c>
      <c r="N57" s="324"/>
      <c r="O57" s="324"/>
      <c r="P57" s="325"/>
      <c r="Q57" s="324"/>
      <c r="R57" s="324"/>
      <c r="S57" s="325"/>
      <c r="T57" s="324"/>
      <c r="U57" s="324"/>
      <c r="V57" s="325"/>
      <c r="W57" s="324"/>
      <c r="X57" s="324">
        <v>0</v>
      </c>
      <c r="Y57" s="325"/>
      <c r="Z57" s="324"/>
      <c r="AA57" s="324"/>
      <c r="AB57" s="325"/>
      <c r="AC57" s="324"/>
      <c r="AD57" s="324"/>
      <c r="AE57" s="325"/>
      <c r="AF57" s="324"/>
      <c r="AG57" s="324"/>
      <c r="AH57" s="325"/>
      <c r="AI57" s="324"/>
      <c r="AJ57" s="324"/>
      <c r="AK57" s="325"/>
      <c r="AL57" s="324"/>
      <c r="AM57" s="324"/>
      <c r="AN57" s="325"/>
      <c r="AO57" s="324">
        <f t="shared" si="6"/>
        <v>3.5510000000000002</v>
      </c>
      <c r="AP57" s="324">
        <f t="shared" si="6"/>
        <v>2.2320000000000002</v>
      </c>
      <c r="AQ57" s="325">
        <f t="shared" si="8"/>
        <v>-37.1</v>
      </c>
      <c r="AR57" s="158">
        <f t="shared" si="7"/>
        <v>3.5510000000000002</v>
      </c>
      <c r="AS57" s="158">
        <f t="shared" si="7"/>
        <v>2.2320000000000002</v>
      </c>
      <c r="AT57" s="325">
        <f t="shared" si="9"/>
        <v>-37.1</v>
      </c>
      <c r="AU57" s="306"/>
      <c r="AV57" s="306"/>
      <c r="AW57" s="302"/>
      <c r="AX57" s="302"/>
    </row>
    <row r="58" spans="1:50" s="327" customFormat="1" ht="18.75" customHeight="1">
      <c r="A58" s="421" t="s">
        <v>312</v>
      </c>
      <c r="B58" s="324">
        <v>12.117000000000001</v>
      </c>
      <c r="C58" s="324">
        <v>-3.8140000000000018</v>
      </c>
      <c r="D58" s="324">
        <f>IF(B58=0, "    ---- ", IF(ABS(ROUND(100/B58*C58-100,1))&lt;999,ROUND(100/B58*C58-100,1),IF(ROUND(100/B58*C58-100,1)&gt;999,999,-999)))</f>
        <v>-131.5</v>
      </c>
      <c r="E58" s="324">
        <v>90.08</v>
      </c>
      <c r="F58" s="324">
        <v>139.21799999999999</v>
      </c>
      <c r="G58" s="325">
        <f>IF(E58=0, "    ---- ", IF(ABS(ROUND(100/E58*F58-100,1))&lt;999,ROUND(100/E58*F58-100,1),IF(ROUND(100/E58*F58-100,1)&gt;999,999,-999)))</f>
        <v>54.5</v>
      </c>
      <c r="H58" s="324">
        <v>-6.13</v>
      </c>
      <c r="I58" s="324">
        <v>-5.2539999999999996</v>
      </c>
      <c r="J58" s="325">
        <f>IF(H58=0, "    ---- ", IF(ABS(ROUND(100/H58*I58-100,1))&lt;999,ROUND(100/H58*I58-100,1),IF(ROUND(100/H58*I58-100,1)&gt;999,999,-999)))</f>
        <v>-14.3</v>
      </c>
      <c r="K58" s="324">
        <v>-72.385000000000005</v>
      </c>
      <c r="L58" s="324">
        <v>-63.75</v>
      </c>
      <c r="M58" s="324">
        <f>IF(K58=0, "    ---- ", IF(ABS(ROUND(100/K58*L58-100,1))&lt;999,ROUND(100/K58*L58-100,1),IF(ROUND(100/K58*L58-100,1)&gt;999,999,-999)))</f>
        <v>-11.9</v>
      </c>
      <c r="N58" s="324"/>
      <c r="O58" s="324">
        <v>1</v>
      </c>
      <c r="P58" s="324" t="str">
        <f>IF(N58=0, "    ---- ", IF(ABS(ROUND(100/N58*O58-100,1))&lt;999,ROUND(100/N58*O58-100,1),IF(ROUND(100/N58*O58-100,1)&gt;999,999,-999)))</f>
        <v xml:space="preserve">    ---- </v>
      </c>
      <c r="Q58" s="324"/>
      <c r="R58" s="324"/>
      <c r="S58" s="325"/>
      <c r="T58" s="324">
        <v>-18</v>
      </c>
      <c r="U58" s="324">
        <v>-21</v>
      </c>
      <c r="V58" s="325">
        <f>IF(T58=0, "    ---- ", IF(ABS(ROUND(100/T58*U58-100,1))&lt;999,ROUND(100/T58*U58-100,1),IF(ROUND(100/T58*U58-100,1)&gt;999,999,-999)))</f>
        <v>16.7</v>
      </c>
      <c r="W58" s="324">
        <v>75</v>
      </c>
      <c r="X58" s="324">
        <v>112</v>
      </c>
      <c r="Y58" s="325">
        <f>IF(W58=0, "    ---- ", IF(ABS(ROUND(100/W58*X58-100,1))&lt;999,ROUND(100/W58*X58-100,1),IF(ROUND(100/W58*X58-100,1)&gt;999,999,-999)))</f>
        <v>49.3</v>
      </c>
      <c r="Z58" s="324"/>
      <c r="AA58" s="324"/>
      <c r="AB58" s="325"/>
      <c r="AC58" s="324"/>
      <c r="AD58" s="324"/>
      <c r="AE58" s="325"/>
      <c r="AF58" s="324"/>
      <c r="AG58" s="324"/>
      <c r="AH58" s="325"/>
      <c r="AI58" s="324">
        <v>1.744</v>
      </c>
      <c r="AJ58" s="324">
        <v>4.8449999999999998</v>
      </c>
      <c r="AK58" s="325">
        <f>IF(AI58=0, "    ---- ", IF(ABS(ROUND(100/AI58*AJ58-100,1))&lt;999,ROUND(100/AI58*AJ58-100,1),IF(ROUND(100/AI58*AJ58-100,1)&gt;999,999,-999)))</f>
        <v>177.8</v>
      </c>
      <c r="AL58" s="324">
        <v>133.30000000000001</v>
      </c>
      <c r="AM58" s="324">
        <v>166</v>
      </c>
      <c r="AN58" s="325">
        <f>IF(AL58=0, "    ---- ", IF(ABS(ROUND(100/AL58*AM58-100,1))&lt;999,ROUND(100/AL58*AM58-100,1),IF(ROUND(100/AL58*AM58-100,1)&gt;999,999,-999)))</f>
        <v>24.5</v>
      </c>
      <c r="AO58" s="324">
        <f t="shared" si="6"/>
        <v>215.726</v>
      </c>
      <c r="AP58" s="324">
        <f t="shared" si="6"/>
        <v>328.245</v>
      </c>
      <c r="AQ58" s="325">
        <f t="shared" si="8"/>
        <v>52.2</v>
      </c>
      <c r="AR58" s="158">
        <f t="shared" si="7"/>
        <v>215.726</v>
      </c>
      <c r="AS58" s="158">
        <f t="shared" si="7"/>
        <v>329.245</v>
      </c>
      <c r="AT58" s="325">
        <f t="shared" si="9"/>
        <v>52.6</v>
      </c>
      <c r="AU58" s="306"/>
      <c r="AV58" s="306"/>
      <c r="AW58" s="302"/>
      <c r="AX58" s="302"/>
    </row>
    <row r="59" spans="1:50" s="327" customFormat="1" ht="18.75" customHeight="1">
      <c r="A59" s="584" t="s">
        <v>469</v>
      </c>
      <c r="B59" s="324"/>
      <c r="C59" s="324"/>
      <c r="D59" s="324"/>
      <c r="E59" s="324"/>
      <c r="F59" s="324"/>
      <c r="G59" s="325"/>
      <c r="H59" s="324"/>
      <c r="I59" s="324"/>
      <c r="J59" s="325"/>
      <c r="K59" s="324"/>
      <c r="L59" s="324"/>
      <c r="M59" s="324"/>
      <c r="N59" s="324"/>
      <c r="O59" s="324"/>
      <c r="P59" s="325"/>
      <c r="Q59" s="324"/>
      <c r="R59" s="324"/>
      <c r="S59" s="325"/>
      <c r="T59" s="324"/>
      <c r="U59" s="324"/>
      <c r="V59" s="325"/>
      <c r="W59" s="324"/>
      <c r="X59" s="324"/>
      <c r="Y59" s="325"/>
      <c r="Z59" s="324"/>
      <c r="AA59" s="324"/>
      <c r="AB59" s="325"/>
      <c r="AC59" s="324"/>
      <c r="AD59" s="324"/>
      <c r="AE59" s="325"/>
      <c r="AF59" s="324"/>
      <c r="AG59" s="324"/>
      <c r="AH59" s="325"/>
      <c r="AI59" s="324"/>
      <c r="AJ59" s="324"/>
      <c r="AK59" s="325"/>
      <c r="AL59" s="324"/>
      <c r="AM59" s="324"/>
      <c r="AN59" s="325"/>
      <c r="AO59" s="324"/>
      <c r="AP59" s="324"/>
      <c r="AQ59" s="325"/>
      <c r="AR59" s="158">
        <f t="shared" ref="AR59:AR70" si="10">+B59+E59+H59+K59+N59+Q59+T59+W59+Z59+AC59+AF59+AI59+AL59</f>
        <v>0</v>
      </c>
      <c r="AS59" s="158">
        <f t="shared" ref="AS59:AS70" si="11">+C59+F59+I59+L59+O59+R59+U59+X59+AA59+AD59+AG59+AJ59+AM59</f>
        <v>0</v>
      </c>
      <c r="AT59" s="325" t="str">
        <f t="shared" si="9"/>
        <v xml:space="preserve">    ---- </v>
      </c>
      <c r="AU59" s="306"/>
      <c r="AV59" s="306"/>
      <c r="AW59" s="302"/>
      <c r="AX59" s="302"/>
    </row>
    <row r="60" spans="1:50" s="327" customFormat="1" ht="18.75" customHeight="1">
      <c r="A60" s="585" t="s">
        <v>473</v>
      </c>
      <c r="B60" s="324"/>
      <c r="C60" s="324"/>
      <c r="D60" s="324"/>
      <c r="E60" s="324"/>
      <c r="F60" s="324"/>
      <c r="G60" s="325"/>
      <c r="H60" s="324"/>
      <c r="I60" s="324"/>
      <c r="J60" s="325"/>
      <c r="K60" s="324"/>
      <c r="L60" s="324"/>
      <c r="M60" s="324"/>
      <c r="N60" s="324"/>
      <c r="O60" s="324"/>
      <c r="P60" s="325"/>
      <c r="Q60" s="324"/>
      <c r="R60" s="324"/>
      <c r="S60" s="325"/>
      <c r="T60" s="324"/>
      <c r="U60" s="324"/>
      <c r="V60" s="325"/>
      <c r="W60" s="324"/>
      <c r="X60" s="324"/>
      <c r="Y60" s="325"/>
      <c r="Z60" s="324"/>
      <c r="AA60" s="324"/>
      <c r="AB60" s="325"/>
      <c r="AC60" s="324"/>
      <c r="AD60" s="324"/>
      <c r="AE60" s="325"/>
      <c r="AF60" s="324"/>
      <c r="AG60" s="324"/>
      <c r="AH60" s="325"/>
      <c r="AI60" s="324"/>
      <c r="AJ60" s="324">
        <v>0.13400000000000001</v>
      </c>
      <c r="AK60" s="325" t="str">
        <f t="shared" ref="AK60:AK70" si="12">IF(AI60=0, "    ---- ", IF(ABS(ROUND(100/AI60*AJ60-100,1))&lt;999,ROUND(100/AI60*AJ60-100,1),IF(ROUND(100/AI60*AJ60-100,1)&gt;999,999,-999)))</f>
        <v xml:space="preserve">    ---- </v>
      </c>
      <c r="AL60" s="324"/>
      <c r="AM60" s="324"/>
      <c r="AN60" s="325"/>
      <c r="AO60" s="324"/>
      <c r="AP60" s="324"/>
      <c r="AQ60" s="325"/>
      <c r="AR60" s="158">
        <f t="shared" si="10"/>
        <v>0</v>
      </c>
      <c r="AS60" s="158">
        <f t="shared" si="11"/>
        <v>0.13400000000000001</v>
      </c>
      <c r="AT60" s="325" t="str">
        <f t="shared" si="9"/>
        <v xml:space="preserve">    ---- </v>
      </c>
      <c r="AU60" s="306"/>
      <c r="AV60" s="306"/>
      <c r="AW60" s="302"/>
      <c r="AX60" s="302"/>
    </row>
    <row r="61" spans="1:50" s="327" customFormat="1" ht="18.75" customHeight="1">
      <c r="A61" s="585" t="s">
        <v>308</v>
      </c>
      <c r="B61" s="324"/>
      <c r="C61" s="324"/>
      <c r="D61" s="324"/>
      <c r="E61" s="324"/>
      <c r="F61" s="324"/>
      <c r="G61" s="325"/>
      <c r="H61" s="324"/>
      <c r="I61" s="324"/>
      <c r="J61" s="325"/>
      <c r="K61" s="324"/>
      <c r="L61" s="324"/>
      <c r="M61" s="324"/>
      <c r="N61" s="324"/>
      <c r="O61" s="324"/>
      <c r="P61" s="325"/>
      <c r="Q61" s="324"/>
      <c r="R61" s="324"/>
      <c r="S61" s="325"/>
      <c r="T61" s="324"/>
      <c r="U61" s="324"/>
      <c r="V61" s="325"/>
      <c r="W61" s="324"/>
      <c r="X61" s="324"/>
      <c r="Y61" s="325"/>
      <c r="Z61" s="324"/>
      <c r="AA61" s="324"/>
      <c r="AB61" s="325"/>
      <c r="AC61" s="324"/>
      <c r="AD61" s="324"/>
      <c r="AE61" s="325"/>
      <c r="AF61" s="324"/>
      <c r="AG61" s="324"/>
      <c r="AH61" s="325"/>
      <c r="AI61" s="324"/>
      <c r="AJ61" s="324"/>
      <c r="AK61" s="325"/>
      <c r="AL61" s="324"/>
      <c r="AM61" s="324"/>
      <c r="AN61" s="325"/>
      <c r="AO61" s="324"/>
      <c r="AP61" s="324"/>
      <c r="AQ61" s="325"/>
      <c r="AR61" s="158">
        <f t="shared" si="10"/>
        <v>0</v>
      </c>
      <c r="AS61" s="158">
        <f t="shared" si="11"/>
        <v>0</v>
      </c>
      <c r="AT61" s="325" t="str">
        <f t="shared" si="9"/>
        <v xml:space="preserve">    ---- </v>
      </c>
      <c r="AU61" s="306"/>
      <c r="AV61" s="306"/>
      <c r="AW61" s="302"/>
      <c r="AX61" s="302"/>
    </row>
    <row r="62" spans="1:50" s="327" customFormat="1" ht="18.75" customHeight="1">
      <c r="A62" s="585" t="s">
        <v>182</v>
      </c>
      <c r="B62" s="324"/>
      <c r="C62" s="324"/>
      <c r="D62" s="324"/>
      <c r="E62" s="324"/>
      <c r="F62" s="324"/>
      <c r="G62" s="325"/>
      <c r="H62" s="324"/>
      <c r="I62" s="324"/>
      <c r="J62" s="325"/>
      <c r="K62" s="324"/>
      <c r="L62" s="324"/>
      <c r="M62" s="324"/>
      <c r="N62" s="324"/>
      <c r="O62" s="324"/>
      <c r="P62" s="325"/>
      <c r="Q62" s="324"/>
      <c r="R62" s="324"/>
      <c r="S62" s="325"/>
      <c r="T62" s="324"/>
      <c r="U62" s="324"/>
      <c r="V62" s="325"/>
      <c r="W62" s="324"/>
      <c r="X62" s="324"/>
      <c r="Y62" s="325"/>
      <c r="Z62" s="324"/>
      <c r="AA62" s="324"/>
      <c r="AB62" s="325"/>
      <c r="AC62" s="324"/>
      <c r="AD62" s="324"/>
      <c r="AE62" s="325"/>
      <c r="AF62" s="324"/>
      <c r="AG62" s="324"/>
      <c r="AH62" s="325"/>
      <c r="AI62" s="324"/>
      <c r="AJ62" s="324">
        <v>-7.0620000000000003</v>
      </c>
      <c r="AK62" s="325" t="str">
        <f t="shared" si="12"/>
        <v xml:space="preserve">    ---- </v>
      </c>
      <c r="AL62" s="324"/>
      <c r="AM62" s="324"/>
      <c r="AN62" s="325"/>
      <c r="AO62" s="324"/>
      <c r="AP62" s="324"/>
      <c r="AQ62" s="325"/>
      <c r="AR62" s="158">
        <f t="shared" si="10"/>
        <v>0</v>
      </c>
      <c r="AS62" s="158">
        <f t="shared" si="11"/>
        <v>-7.0620000000000003</v>
      </c>
      <c r="AT62" s="325" t="str">
        <f t="shared" si="9"/>
        <v xml:space="preserve">    ---- </v>
      </c>
      <c r="AU62" s="306"/>
      <c r="AV62" s="306"/>
      <c r="AW62" s="302"/>
      <c r="AX62" s="302"/>
    </row>
    <row r="63" spans="1:50" s="327" customFormat="1" ht="18.75" customHeight="1">
      <c r="A63" s="585" t="s">
        <v>176</v>
      </c>
      <c r="B63" s="324"/>
      <c r="C63" s="324"/>
      <c r="D63" s="324"/>
      <c r="E63" s="324"/>
      <c r="F63" s="324"/>
      <c r="G63" s="325"/>
      <c r="H63" s="324"/>
      <c r="I63" s="324"/>
      <c r="J63" s="325"/>
      <c r="K63" s="324"/>
      <c r="L63" s="324"/>
      <c r="M63" s="324"/>
      <c r="N63" s="324"/>
      <c r="O63" s="324"/>
      <c r="P63" s="325"/>
      <c r="Q63" s="324"/>
      <c r="R63" s="324"/>
      <c r="S63" s="325"/>
      <c r="T63" s="324"/>
      <c r="U63" s="324"/>
      <c r="V63" s="325"/>
      <c r="W63" s="324"/>
      <c r="X63" s="324"/>
      <c r="Y63" s="325"/>
      <c r="Z63" s="324"/>
      <c r="AA63" s="324"/>
      <c r="AB63" s="325"/>
      <c r="AC63" s="324"/>
      <c r="AD63" s="324"/>
      <c r="AE63" s="325"/>
      <c r="AF63" s="324"/>
      <c r="AG63" s="324"/>
      <c r="AH63" s="325"/>
      <c r="AI63" s="324"/>
      <c r="AJ63" s="324"/>
      <c r="AK63" s="325"/>
      <c r="AL63" s="324"/>
      <c r="AM63" s="324"/>
      <c r="AN63" s="325"/>
      <c r="AO63" s="324"/>
      <c r="AP63" s="324"/>
      <c r="AQ63" s="325"/>
      <c r="AR63" s="158">
        <f t="shared" si="10"/>
        <v>0</v>
      </c>
      <c r="AS63" s="158">
        <f t="shared" si="11"/>
        <v>0</v>
      </c>
      <c r="AT63" s="325" t="str">
        <f t="shared" si="9"/>
        <v xml:space="preserve">    ---- </v>
      </c>
      <c r="AU63" s="306"/>
      <c r="AV63" s="306"/>
      <c r="AW63" s="302"/>
      <c r="AX63" s="302"/>
    </row>
    <row r="64" spans="1:50" s="327" customFormat="1" ht="18.75" customHeight="1">
      <c r="A64" s="585" t="s">
        <v>179</v>
      </c>
      <c r="B64" s="324"/>
      <c r="C64" s="324"/>
      <c r="D64" s="324"/>
      <c r="E64" s="324"/>
      <c r="F64" s="324"/>
      <c r="G64" s="325"/>
      <c r="H64" s="324"/>
      <c r="I64" s="324"/>
      <c r="J64" s="325"/>
      <c r="K64" s="324"/>
      <c r="L64" s="324"/>
      <c r="M64" s="324"/>
      <c r="N64" s="324"/>
      <c r="O64" s="324"/>
      <c r="P64" s="325"/>
      <c r="Q64" s="324"/>
      <c r="R64" s="324"/>
      <c r="S64" s="325"/>
      <c r="T64" s="324"/>
      <c r="U64" s="324"/>
      <c r="V64" s="325"/>
      <c r="W64" s="324"/>
      <c r="X64" s="324"/>
      <c r="Y64" s="325"/>
      <c r="Z64" s="324"/>
      <c r="AA64" s="324"/>
      <c r="AB64" s="325"/>
      <c r="AC64" s="324"/>
      <c r="AD64" s="324"/>
      <c r="AE64" s="325"/>
      <c r="AF64" s="324"/>
      <c r="AG64" s="324"/>
      <c r="AH64" s="325"/>
      <c r="AI64" s="324"/>
      <c r="AJ64" s="324">
        <v>3.7999999999999999E-2</v>
      </c>
      <c r="AK64" s="325" t="str">
        <f t="shared" si="12"/>
        <v xml:space="preserve">    ---- </v>
      </c>
      <c r="AL64" s="324"/>
      <c r="AM64" s="324"/>
      <c r="AN64" s="325"/>
      <c r="AO64" s="324"/>
      <c r="AP64" s="324"/>
      <c r="AQ64" s="325"/>
      <c r="AR64" s="158">
        <f t="shared" si="10"/>
        <v>0</v>
      </c>
      <c r="AS64" s="158">
        <f t="shared" si="11"/>
        <v>3.7999999999999999E-2</v>
      </c>
      <c r="AT64" s="325" t="str">
        <f t="shared" si="9"/>
        <v xml:space="preserve">    ---- </v>
      </c>
      <c r="AU64" s="306"/>
      <c r="AV64" s="306"/>
      <c r="AW64" s="302"/>
      <c r="AX64" s="302"/>
    </row>
    <row r="65" spans="1:50" s="327" customFormat="1" ht="18.75" customHeight="1">
      <c r="A65" s="585" t="s">
        <v>309</v>
      </c>
      <c r="B65" s="324"/>
      <c r="C65" s="324"/>
      <c r="D65" s="324"/>
      <c r="E65" s="324"/>
      <c r="F65" s="324"/>
      <c r="G65" s="325"/>
      <c r="H65" s="324"/>
      <c r="I65" s="324"/>
      <c r="J65" s="325"/>
      <c r="K65" s="324"/>
      <c r="L65" s="324"/>
      <c r="M65" s="324"/>
      <c r="N65" s="324"/>
      <c r="O65" s="324"/>
      <c r="P65" s="325"/>
      <c r="Q65" s="324"/>
      <c r="R65" s="324"/>
      <c r="S65" s="325"/>
      <c r="T65" s="324"/>
      <c r="U65" s="324"/>
      <c r="V65" s="325"/>
      <c r="W65" s="324"/>
      <c r="X65" s="324"/>
      <c r="Y65" s="325"/>
      <c r="Z65" s="324"/>
      <c r="AA65" s="324"/>
      <c r="AB65" s="325"/>
      <c r="AC65" s="324"/>
      <c r="AD65" s="324"/>
      <c r="AE65" s="325"/>
      <c r="AF65" s="324"/>
      <c r="AG65" s="324"/>
      <c r="AH65" s="325"/>
      <c r="AI65" s="324"/>
      <c r="AJ65" s="324">
        <v>-0.36199999999999999</v>
      </c>
      <c r="AK65" s="325" t="str">
        <f t="shared" si="12"/>
        <v xml:space="preserve">    ---- </v>
      </c>
      <c r="AL65" s="324"/>
      <c r="AM65" s="324"/>
      <c r="AN65" s="325"/>
      <c r="AO65" s="324"/>
      <c r="AP65" s="324"/>
      <c r="AQ65" s="325"/>
      <c r="AR65" s="158">
        <f t="shared" si="10"/>
        <v>0</v>
      </c>
      <c r="AS65" s="158">
        <f t="shared" si="11"/>
        <v>-0.36199999999999999</v>
      </c>
      <c r="AT65" s="325" t="str">
        <f t="shared" si="9"/>
        <v xml:space="preserve">    ---- </v>
      </c>
      <c r="AU65" s="306"/>
      <c r="AV65" s="306"/>
      <c r="AW65" s="302"/>
      <c r="AX65" s="302"/>
    </row>
    <row r="66" spans="1:50" s="327" customFormat="1" ht="18.75" customHeight="1">
      <c r="A66" s="585" t="s">
        <v>178</v>
      </c>
      <c r="B66" s="324"/>
      <c r="C66" s="324"/>
      <c r="D66" s="324"/>
      <c r="E66" s="324"/>
      <c r="F66" s="324"/>
      <c r="G66" s="325"/>
      <c r="H66" s="324"/>
      <c r="I66" s="324"/>
      <c r="J66" s="325"/>
      <c r="K66" s="324"/>
      <c r="L66" s="324"/>
      <c r="M66" s="324"/>
      <c r="N66" s="324"/>
      <c r="O66" s="324"/>
      <c r="P66" s="325"/>
      <c r="Q66" s="324"/>
      <c r="R66" s="324"/>
      <c r="S66" s="325"/>
      <c r="T66" s="324"/>
      <c r="U66" s="324"/>
      <c r="V66" s="325"/>
      <c r="W66" s="324"/>
      <c r="X66" s="324"/>
      <c r="Y66" s="325"/>
      <c r="Z66" s="324"/>
      <c r="AA66" s="324"/>
      <c r="AB66" s="325"/>
      <c r="AC66" s="324"/>
      <c r="AD66" s="324"/>
      <c r="AE66" s="325"/>
      <c r="AF66" s="324"/>
      <c r="AG66" s="324"/>
      <c r="AH66" s="325"/>
      <c r="AI66" s="324"/>
      <c r="AJ66" s="324"/>
      <c r="AK66" s="325"/>
      <c r="AL66" s="324"/>
      <c r="AM66" s="324"/>
      <c r="AN66" s="325"/>
      <c r="AO66" s="324"/>
      <c r="AP66" s="324"/>
      <c r="AQ66" s="325"/>
      <c r="AR66" s="158">
        <f t="shared" si="10"/>
        <v>0</v>
      </c>
      <c r="AS66" s="158">
        <f t="shared" si="11"/>
        <v>0</v>
      </c>
      <c r="AT66" s="325" t="str">
        <f t="shared" si="9"/>
        <v xml:space="preserve">    ---- </v>
      </c>
      <c r="AU66" s="306"/>
      <c r="AV66" s="306"/>
      <c r="AW66" s="302"/>
      <c r="AX66" s="302"/>
    </row>
    <row r="67" spans="1:50" s="327" customFormat="1" ht="18.75" customHeight="1">
      <c r="A67" s="585" t="s">
        <v>310</v>
      </c>
      <c r="B67" s="324"/>
      <c r="C67" s="324"/>
      <c r="D67" s="324"/>
      <c r="E67" s="324"/>
      <c r="F67" s="324"/>
      <c r="G67" s="325"/>
      <c r="H67" s="324"/>
      <c r="I67" s="324"/>
      <c r="J67" s="325"/>
      <c r="K67" s="324"/>
      <c r="L67" s="324"/>
      <c r="M67" s="324"/>
      <c r="N67" s="324"/>
      <c r="O67" s="324"/>
      <c r="P67" s="325"/>
      <c r="Q67" s="324"/>
      <c r="R67" s="324"/>
      <c r="S67" s="325"/>
      <c r="T67" s="324"/>
      <c r="U67" s="324"/>
      <c r="V67" s="325"/>
      <c r="W67" s="324"/>
      <c r="X67" s="324"/>
      <c r="Y67" s="325"/>
      <c r="Z67" s="324"/>
      <c r="AA67" s="324"/>
      <c r="AB67" s="325"/>
      <c r="AC67" s="324"/>
      <c r="AD67" s="324"/>
      <c r="AE67" s="325"/>
      <c r="AF67" s="324"/>
      <c r="AG67" s="324"/>
      <c r="AH67" s="325"/>
      <c r="AI67" s="324"/>
      <c r="AJ67" s="324"/>
      <c r="AK67" s="325"/>
      <c r="AL67" s="324"/>
      <c r="AM67" s="324"/>
      <c r="AN67" s="325"/>
      <c r="AO67" s="324"/>
      <c r="AP67" s="324"/>
      <c r="AQ67" s="325"/>
      <c r="AR67" s="158">
        <f t="shared" si="10"/>
        <v>0</v>
      </c>
      <c r="AS67" s="158">
        <f t="shared" si="11"/>
        <v>0</v>
      </c>
      <c r="AT67" s="325" t="str">
        <f t="shared" si="9"/>
        <v xml:space="preserve">    ---- </v>
      </c>
      <c r="AU67" s="306"/>
      <c r="AV67" s="306"/>
      <c r="AW67" s="302"/>
      <c r="AX67" s="302"/>
    </row>
    <row r="68" spans="1:50" s="322" customFormat="1" ht="18.75" customHeight="1">
      <c r="A68" s="584" t="s">
        <v>41</v>
      </c>
      <c r="B68" s="318"/>
      <c r="C68" s="318"/>
      <c r="D68" s="318"/>
      <c r="E68" s="318"/>
      <c r="F68" s="318"/>
      <c r="G68" s="319"/>
      <c r="H68" s="318"/>
      <c r="I68" s="318"/>
      <c r="J68" s="319"/>
      <c r="K68" s="318"/>
      <c r="L68" s="318"/>
      <c r="M68" s="318"/>
      <c r="N68" s="318"/>
      <c r="O68" s="318"/>
      <c r="P68" s="319"/>
      <c r="Q68" s="318"/>
      <c r="R68" s="318"/>
      <c r="S68" s="319"/>
      <c r="T68" s="318"/>
      <c r="U68" s="318"/>
      <c r="V68" s="319"/>
      <c r="W68" s="318"/>
      <c r="X68" s="318"/>
      <c r="Y68" s="319"/>
      <c r="Z68" s="318"/>
      <c r="AA68" s="318"/>
      <c r="AB68" s="319"/>
      <c r="AC68" s="318"/>
      <c r="AD68" s="318"/>
      <c r="AE68" s="319"/>
      <c r="AF68" s="318"/>
      <c r="AG68" s="318"/>
      <c r="AH68" s="319"/>
      <c r="AI68" s="318"/>
      <c r="AJ68" s="318">
        <v>-7.2519999999999998</v>
      </c>
      <c r="AK68" s="319" t="str">
        <f t="shared" si="12"/>
        <v xml:space="preserve">    ---- </v>
      </c>
      <c r="AL68" s="318"/>
      <c r="AM68" s="318"/>
      <c r="AN68" s="319"/>
      <c r="AO68" s="318">
        <f>B68+E68+H68+K68+Q68+T68+W68+Z68+AF68+AI68+AL68</f>
        <v>0</v>
      </c>
      <c r="AP68" s="318">
        <f>C68+F68+I68+L68+R68+U68+X68+AA68+AG68+AJ68+AM68</f>
        <v>-7.2519999999999998</v>
      </c>
      <c r="AQ68" s="319" t="str">
        <f>IF(AO68=0, "    ---- ", IF(ABS(ROUND(100/AO68*AP68-100,1))&lt;999,ROUND(100/AO68*AP68-100,1),IF(ROUND(100/AO68*AP68-100,1)&gt;999,999,-999)))</f>
        <v xml:space="preserve">    ---- </v>
      </c>
      <c r="AR68" s="134">
        <f t="shared" si="10"/>
        <v>0</v>
      </c>
      <c r="AS68" s="134">
        <f t="shared" si="11"/>
        <v>-7.2519999999999998</v>
      </c>
      <c r="AT68" s="319" t="str">
        <f t="shared" si="9"/>
        <v xml:space="preserve">    ---- </v>
      </c>
      <c r="AU68" s="320"/>
      <c r="AV68" s="320"/>
      <c r="AW68" s="321"/>
      <c r="AX68" s="321"/>
    </row>
    <row r="69" spans="1:50" s="327" customFormat="1" ht="18.75" customHeight="1">
      <c r="A69" s="585" t="s">
        <v>311</v>
      </c>
      <c r="B69" s="324"/>
      <c r="C69" s="324"/>
      <c r="D69" s="324"/>
      <c r="E69" s="324"/>
      <c r="F69" s="324"/>
      <c r="G69" s="325"/>
      <c r="H69" s="324"/>
      <c r="I69" s="324"/>
      <c r="J69" s="325"/>
      <c r="K69" s="324"/>
      <c r="L69" s="324"/>
      <c r="M69" s="324"/>
      <c r="N69" s="324"/>
      <c r="O69" s="324"/>
      <c r="P69" s="325"/>
      <c r="Q69" s="324"/>
      <c r="R69" s="324"/>
      <c r="S69" s="325"/>
      <c r="T69" s="324"/>
      <c r="U69" s="324"/>
      <c r="V69" s="325"/>
      <c r="W69" s="324"/>
      <c r="X69" s="324"/>
      <c r="Y69" s="325"/>
      <c r="Z69" s="324"/>
      <c r="AA69" s="324"/>
      <c r="AB69" s="325"/>
      <c r="AC69" s="324"/>
      <c r="AD69" s="324"/>
      <c r="AE69" s="325"/>
      <c r="AF69" s="324"/>
      <c r="AG69" s="324"/>
      <c r="AH69" s="325"/>
      <c r="AI69" s="324"/>
      <c r="AJ69" s="324">
        <v>0.13400000000000001</v>
      </c>
      <c r="AK69" s="325" t="str">
        <f t="shared" si="12"/>
        <v xml:space="preserve">    ---- </v>
      </c>
      <c r="AL69" s="324"/>
      <c r="AM69" s="324"/>
      <c r="AN69" s="325"/>
      <c r="AO69" s="324"/>
      <c r="AP69" s="324"/>
      <c r="AQ69" s="325"/>
      <c r="AR69" s="158">
        <f t="shared" si="10"/>
        <v>0</v>
      </c>
      <c r="AS69" s="158">
        <f t="shared" si="11"/>
        <v>0.13400000000000001</v>
      </c>
      <c r="AT69" s="325" t="str">
        <f t="shared" si="9"/>
        <v xml:space="preserve">    ---- </v>
      </c>
      <c r="AU69" s="306"/>
      <c r="AV69" s="306"/>
      <c r="AW69" s="302"/>
      <c r="AX69" s="302"/>
    </row>
    <row r="70" spans="1:50" s="327" customFormat="1" ht="18.75" customHeight="1">
      <c r="A70" s="585" t="s">
        <v>312</v>
      </c>
      <c r="B70" s="324"/>
      <c r="C70" s="324"/>
      <c r="D70" s="324"/>
      <c r="E70" s="324"/>
      <c r="F70" s="324"/>
      <c r="G70" s="325"/>
      <c r="H70" s="324"/>
      <c r="I70" s="324"/>
      <c r="J70" s="325"/>
      <c r="K70" s="324"/>
      <c r="L70" s="324"/>
      <c r="M70" s="324"/>
      <c r="N70" s="324"/>
      <c r="O70" s="324"/>
      <c r="P70" s="325"/>
      <c r="Q70" s="324"/>
      <c r="R70" s="324"/>
      <c r="S70" s="325"/>
      <c r="T70" s="324"/>
      <c r="U70" s="324"/>
      <c r="V70" s="325"/>
      <c r="W70" s="324"/>
      <c r="X70" s="324"/>
      <c r="Y70" s="325"/>
      <c r="Z70" s="324"/>
      <c r="AA70" s="324"/>
      <c r="AB70" s="325"/>
      <c r="AC70" s="324"/>
      <c r="AD70" s="324"/>
      <c r="AE70" s="325"/>
      <c r="AF70" s="324"/>
      <c r="AG70" s="324"/>
      <c r="AH70" s="325"/>
      <c r="AI70" s="324"/>
      <c r="AJ70" s="324">
        <v>-7.3860000000000001</v>
      </c>
      <c r="AK70" s="325" t="str">
        <f t="shared" si="12"/>
        <v xml:space="preserve">    ---- </v>
      </c>
      <c r="AL70" s="324"/>
      <c r="AM70" s="324"/>
      <c r="AN70" s="325"/>
      <c r="AO70" s="324"/>
      <c r="AP70" s="324"/>
      <c r="AQ70" s="325"/>
      <c r="AR70" s="158">
        <f t="shared" si="10"/>
        <v>0</v>
      </c>
      <c r="AS70" s="158">
        <f t="shared" si="11"/>
        <v>-7.3860000000000001</v>
      </c>
      <c r="AT70" s="325" t="str">
        <f t="shared" si="9"/>
        <v xml:space="preserve">    ---- </v>
      </c>
      <c r="AU70" s="306"/>
      <c r="AV70" s="306"/>
      <c r="AW70" s="302"/>
      <c r="AX70" s="302"/>
    </row>
    <row r="71" spans="1:50" s="327" customFormat="1" ht="18.75" customHeight="1">
      <c r="A71" s="584" t="s">
        <v>468</v>
      </c>
      <c r="B71" s="324"/>
      <c r="C71" s="324"/>
      <c r="D71" s="324"/>
      <c r="E71" s="324"/>
      <c r="F71" s="324"/>
      <c r="G71" s="325"/>
      <c r="H71" s="324"/>
      <c r="I71" s="324"/>
      <c r="J71" s="325"/>
      <c r="K71" s="324"/>
      <c r="L71" s="324"/>
      <c r="M71" s="324"/>
      <c r="N71" s="324"/>
      <c r="O71" s="324"/>
      <c r="P71" s="325"/>
      <c r="Q71" s="324"/>
      <c r="R71" s="324"/>
      <c r="S71" s="325"/>
      <c r="T71" s="324"/>
      <c r="U71" s="324"/>
      <c r="V71" s="325"/>
      <c r="W71" s="324"/>
      <c r="X71" s="324"/>
      <c r="Y71" s="325"/>
      <c r="Z71" s="324"/>
      <c r="AA71" s="324"/>
      <c r="AB71" s="325"/>
      <c r="AC71" s="324"/>
      <c r="AD71" s="324"/>
      <c r="AE71" s="325"/>
      <c r="AF71" s="324"/>
      <c r="AG71" s="324"/>
      <c r="AH71" s="325"/>
      <c r="AI71" s="324"/>
      <c r="AJ71" s="324"/>
      <c r="AK71" s="325"/>
      <c r="AL71" s="324"/>
      <c r="AM71" s="324"/>
      <c r="AN71" s="325"/>
      <c r="AO71" s="324"/>
      <c r="AP71" s="324"/>
      <c r="AQ71" s="325"/>
      <c r="AR71" s="158"/>
      <c r="AS71" s="158"/>
      <c r="AT71" s="325"/>
      <c r="AU71" s="306"/>
      <c r="AV71" s="306"/>
      <c r="AW71" s="302"/>
      <c r="AX71" s="302"/>
    </row>
    <row r="72" spans="1:50" s="327" customFormat="1" ht="18.75" customHeight="1">
      <c r="A72" s="585" t="s">
        <v>473</v>
      </c>
      <c r="B72" s="324"/>
      <c r="C72" s="324"/>
      <c r="D72" s="324"/>
      <c r="E72" s="324"/>
      <c r="F72" s="324"/>
      <c r="G72" s="325"/>
      <c r="H72" s="324"/>
      <c r="I72" s="324"/>
      <c r="J72" s="325"/>
      <c r="K72" s="324"/>
      <c r="L72" s="324"/>
      <c r="M72" s="324"/>
      <c r="N72" s="324"/>
      <c r="O72" s="324"/>
      <c r="P72" s="325"/>
      <c r="Q72" s="324"/>
      <c r="R72" s="324"/>
      <c r="S72" s="325"/>
      <c r="T72" s="324"/>
      <c r="U72" s="324"/>
      <c r="V72" s="325"/>
      <c r="W72" s="324"/>
      <c r="X72" s="324"/>
      <c r="Y72" s="325"/>
      <c r="Z72" s="324"/>
      <c r="AA72" s="324"/>
      <c r="AB72" s="325"/>
      <c r="AC72" s="324"/>
      <c r="AD72" s="324"/>
      <c r="AE72" s="325"/>
      <c r="AF72" s="324"/>
      <c r="AG72" s="324"/>
      <c r="AH72" s="325"/>
      <c r="AI72" s="324"/>
      <c r="AJ72" s="324"/>
      <c r="AK72" s="325"/>
      <c r="AL72" s="324"/>
      <c r="AM72" s="324"/>
      <c r="AN72" s="325"/>
      <c r="AO72" s="324"/>
      <c r="AP72" s="324"/>
      <c r="AQ72" s="325"/>
      <c r="AR72" s="158">
        <f t="shared" ref="AR72:AR82" si="13">+B72+E72+H72+K72+N72+Q72+T72+W72+Z72+AC72+AF72+AI72+AL72</f>
        <v>0</v>
      </c>
      <c r="AS72" s="158">
        <f t="shared" ref="AS72:AS82" si="14">+C72+F72+I72+L72+O72+R72+U72+X72+AA72+AD72+AG72+AJ72+AM72</f>
        <v>0</v>
      </c>
      <c r="AT72" s="325" t="str">
        <f t="shared" si="9"/>
        <v xml:space="preserve">    ---- </v>
      </c>
      <c r="AU72" s="306"/>
      <c r="AV72" s="306"/>
      <c r="AW72" s="302"/>
      <c r="AX72" s="302"/>
    </row>
    <row r="73" spans="1:50" s="327" customFormat="1" ht="18.75" customHeight="1">
      <c r="A73" s="585" t="s">
        <v>308</v>
      </c>
      <c r="B73" s="324"/>
      <c r="C73" s="324"/>
      <c r="D73" s="324"/>
      <c r="E73" s="324"/>
      <c r="F73" s="324"/>
      <c r="G73" s="325"/>
      <c r="H73" s="324"/>
      <c r="I73" s="324"/>
      <c r="J73" s="325"/>
      <c r="K73" s="324"/>
      <c r="L73" s="324"/>
      <c r="M73" s="324"/>
      <c r="N73" s="324"/>
      <c r="O73" s="324"/>
      <c r="P73" s="325"/>
      <c r="Q73" s="324"/>
      <c r="R73" s="324"/>
      <c r="S73" s="325"/>
      <c r="T73" s="324"/>
      <c r="U73" s="324"/>
      <c r="V73" s="325"/>
      <c r="W73" s="324"/>
      <c r="X73" s="324"/>
      <c r="Y73" s="325"/>
      <c r="Z73" s="324"/>
      <c r="AA73" s="324"/>
      <c r="AB73" s="325"/>
      <c r="AC73" s="324"/>
      <c r="AD73" s="324"/>
      <c r="AE73" s="325"/>
      <c r="AF73" s="324"/>
      <c r="AG73" s="324"/>
      <c r="AH73" s="325"/>
      <c r="AI73" s="324"/>
      <c r="AJ73" s="324"/>
      <c r="AK73" s="325"/>
      <c r="AL73" s="324"/>
      <c r="AM73" s="324"/>
      <c r="AN73" s="325"/>
      <c r="AO73" s="324"/>
      <c r="AP73" s="324"/>
      <c r="AQ73" s="325"/>
      <c r="AR73" s="158">
        <f t="shared" si="13"/>
        <v>0</v>
      </c>
      <c r="AS73" s="158">
        <f t="shared" si="14"/>
        <v>0</v>
      </c>
      <c r="AT73" s="325" t="str">
        <f t="shared" si="9"/>
        <v xml:space="preserve">    ---- </v>
      </c>
      <c r="AU73" s="306"/>
      <c r="AV73" s="306"/>
      <c r="AW73" s="302"/>
      <c r="AX73" s="302"/>
    </row>
    <row r="74" spans="1:50" s="327" customFormat="1" ht="18.75" customHeight="1">
      <c r="A74" s="585" t="s">
        <v>182</v>
      </c>
      <c r="B74" s="324"/>
      <c r="C74" s="324"/>
      <c r="D74" s="324"/>
      <c r="E74" s="324"/>
      <c r="F74" s="324"/>
      <c r="G74" s="325"/>
      <c r="H74" s="324"/>
      <c r="I74" s="324"/>
      <c r="J74" s="325"/>
      <c r="K74" s="324"/>
      <c r="L74" s="324"/>
      <c r="M74" s="324"/>
      <c r="N74" s="324"/>
      <c r="O74" s="324"/>
      <c r="P74" s="325"/>
      <c r="Q74" s="324"/>
      <c r="R74" s="324"/>
      <c r="S74" s="325"/>
      <c r="T74" s="324"/>
      <c r="U74" s="324"/>
      <c r="V74" s="325"/>
      <c r="W74" s="324"/>
      <c r="X74" s="324"/>
      <c r="Y74" s="325"/>
      <c r="Z74" s="324"/>
      <c r="AA74" s="324"/>
      <c r="AB74" s="325"/>
      <c r="AC74" s="324"/>
      <c r="AD74" s="324"/>
      <c r="AE74" s="325"/>
      <c r="AF74" s="324"/>
      <c r="AG74" s="324"/>
      <c r="AH74" s="325"/>
      <c r="AI74" s="324"/>
      <c r="AJ74" s="324"/>
      <c r="AK74" s="325"/>
      <c r="AL74" s="324"/>
      <c r="AM74" s="324"/>
      <c r="AN74" s="325"/>
      <c r="AO74" s="324"/>
      <c r="AP74" s="324"/>
      <c r="AQ74" s="325"/>
      <c r="AR74" s="158">
        <f t="shared" si="13"/>
        <v>0</v>
      </c>
      <c r="AS74" s="158">
        <f t="shared" si="14"/>
        <v>0</v>
      </c>
      <c r="AT74" s="325" t="str">
        <f t="shared" si="9"/>
        <v xml:space="preserve">    ---- </v>
      </c>
      <c r="AU74" s="306"/>
      <c r="AV74" s="306"/>
      <c r="AW74" s="302"/>
      <c r="AX74" s="302"/>
    </row>
    <row r="75" spans="1:50" s="327" customFormat="1" ht="18.75" customHeight="1">
      <c r="A75" s="585" t="s">
        <v>176</v>
      </c>
      <c r="B75" s="324"/>
      <c r="C75" s="324"/>
      <c r="D75" s="324"/>
      <c r="E75" s="324"/>
      <c r="F75" s="324"/>
      <c r="G75" s="325"/>
      <c r="H75" s="324"/>
      <c r="I75" s="324"/>
      <c r="J75" s="325"/>
      <c r="K75" s="324"/>
      <c r="L75" s="324"/>
      <c r="M75" s="324"/>
      <c r="N75" s="324"/>
      <c r="O75" s="324"/>
      <c r="P75" s="325"/>
      <c r="Q75" s="324"/>
      <c r="R75" s="324"/>
      <c r="S75" s="325"/>
      <c r="T75" s="324"/>
      <c r="U75" s="324"/>
      <c r="V75" s="325"/>
      <c r="W75" s="324"/>
      <c r="X75" s="324"/>
      <c r="Y75" s="325"/>
      <c r="Z75" s="324"/>
      <c r="AA75" s="324"/>
      <c r="AB75" s="325"/>
      <c r="AC75" s="324"/>
      <c r="AD75" s="324"/>
      <c r="AE75" s="325"/>
      <c r="AF75" s="324"/>
      <c r="AG75" s="324"/>
      <c r="AH75" s="325"/>
      <c r="AI75" s="324"/>
      <c r="AJ75" s="324"/>
      <c r="AK75" s="325"/>
      <c r="AL75" s="324"/>
      <c r="AM75" s="324"/>
      <c r="AN75" s="325"/>
      <c r="AO75" s="324"/>
      <c r="AP75" s="324"/>
      <c r="AQ75" s="325"/>
      <c r="AR75" s="158">
        <f t="shared" si="13"/>
        <v>0</v>
      </c>
      <c r="AS75" s="158">
        <f t="shared" si="14"/>
        <v>0</v>
      </c>
      <c r="AT75" s="325" t="str">
        <f t="shared" si="9"/>
        <v xml:space="preserve">    ---- </v>
      </c>
      <c r="AU75" s="306"/>
      <c r="AV75" s="306"/>
      <c r="AW75" s="302"/>
      <c r="AX75" s="302"/>
    </row>
    <row r="76" spans="1:50" s="327" customFormat="1" ht="18.75" customHeight="1">
      <c r="A76" s="585" t="s">
        <v>179</v>
      </c>
      <c r="B76" s="324"/>
      <c r="C76" s="324"/>
      <c r="D76" s="324"/>
      <c r="E76" s="324"/>
      <c r="F76" s="324"/>
      <c r="G76" s="325"/>
      <c r="H76" s="324"/>
      <c r="I76" s="324"/>
      <c r="J76" s="325"/>
      <c r="K76" s="324"/>
      <c r="L76" s="324"/>
      <c r="M76" s="324"/>
      <c r="N76" s="324"/>
      <c r="O76" s="324"/>
      <c r="P76" s="325"/>
      <c r="Q76" s="324"/>
      <c r="R76" s="324"/>
      <c r="S76" s="325"/>
      <c r="T76" s="324"/>
      <c r="U76" s="324"/>
      <c r="V76" s="325"/>
      <c r="W76" s="324"/>
      <c r="X76" s="324"/>
      <c r="Y76" s="325"/>
      <c r="Z76" s="324"/>
      <c r="AA76" s="324"/>
      <c r="AB76" s="325"/>
      <c r="AC76" s="324"/>
      <c r="AD76" s="324"/>
      <c r="AE76" s="325"/>
      <c r="AF76" s="324"/>
      <c r="AG76" s="324"/>
      <c r="AH76" s="325"/>
      <c r="AI76" s="324"/>
      <c r="AJ76" s="324"/>
      <c r="AK76" s="325"/>
      <c r="AL76" s="324"/>
      <c r="AM76" s="324"/>
      <c r="AN76" s="325"/>
      <c r="AO76" s="324"/>
      <c r="AP76" s="324"/>
      <c r="AQ76" s="325"/>
      <c r="AR76" s="158">
        <f t="shared" si="13"/>
        <v>0</v>
      </c>
      <c r="AS76" s="158">
        <f t="shared" si="14"/>
        <v>0</v>
      </c>
      <c r="AT76" s="325" t="str">
        <f t="shared" si="9"/>
        <v xml:space="preserve">    ---- </v>
      </c>
      <c r="AU76" s="306"/>
      <c r="AV76" s="306"/>
      <c r="AW76" s="302"/>
      <c r="AX76" s="302"/>
    </row>
    <row r="77" spans="1:50" s="327" customFormat="1" ht="18.75" customHeight="1">
      <c r="A77" s="585" t="s">
        <v>309</v>
      </c>
      <c r="B77" s="324"/>
      <c r="C77" s="324"/>
      <c r="D77" s="324"/>
      <c r="E77" s="324"/>
      <c r="F77" s="324"/>
      <c r="G77" s="325"/>
      <c r="H77" s="324"/>
      <c r="I77" s="324"/>
      <c r="J77" s="325"/>
      <c r="K77" s="324"/>
      <c r="L77" s="324"/>
      <c r="M77" s="324"/>
      <c r="N77" s="324"/>
      <c r="O77" s="324"/>
      <c r="P77" s="325"/>
      <c r="Q77" s="324"/>
      <c r="R77" s="324"/>
      <c r="S77" s="325"/>
      <c r="T77" s="324"/>
      <c r="U77" s="324"/>
      <c r="V77" s="325"/>
      <c r="W77" s="324"/>
      <c r="X77" s="324"/>
      <c r="Y77" s="325"/>
      <c r="Z77" s="324"/>
      <c r="AA77" s="324"/>
      <c r="AB77" s="325"/>
      <c r="AC77" s="324"/>
      <c r="AD77" s="324"/>
      <c r="AE77" s="325"/>
      <c r="AF77" s="324"/>
      <c r="AG77" s="324"/>
      <c r="AH77" s="325"/>
      <c r="AI77" s="324"/>
      <c r="AJ77" s="324"/>
      <c r="AK77" s="325"/>
      <c r="AL77" s="324"/>
      <c r="AM77" s="324"/>
      <c r="AN77" s="325"/>
      <c r="AO77" s="324"/>
      <c r="AP77" s="324"/>
      <c r="AQ77" s="325"/>
      <c r="AR77" s="158">
        <f t="shared" si="13"/>
        <v>0</v>
      </c>
      <c r="AS77" s="158">
        <f t="shared" si="14"/>
        <v>0</v>
      </c>
      <c r="AT77" s="325" t="str">
        <f t="shared" si="9"/>
        <v xml:space="preserve">    ---- </v>
      </c>
      <c r="AU77" s="306"/>
      <c r="AV77" s="306"/>
      <c r="AW77" s="302"/>
      <c r="AX77" s="302"/>
    </row>
    <row r="78" spans="1:50" s="327" customFormat="1" ht="18.75" customHeight="1">
      <c r="A78" s="585" t="s">
        <v>178</v>
      </c>
      <c r="B78" s="324"/>
      <c r="C78" s="324"/>
      <c r="D78" s="324"/>
      <c r="E78" s="324"/>
      <c r="F78" s="324"/>
      <c r="G78" s="325"/>
      <c r="H78" s="324"/>
      <c r="I78" s="324"/>
      <c r="J78" s="325"/>
      <c r="K78" s="324"/>
      <c r="L78" s="324"/>
      <c r="M78" s="324"/>
      <c r="N78" s="324"/>
      <c r="O78" s="324"/>
      <c r="P78" s="325"/>
      <c r="Q78" s="324"/>
      <c r="R78" s="324"/>
      <c r="S78" s="325"/>
      <c r="T78" s="324"/>
      <c r="U78" s="324"/>
      <c r="V78" s="325"/>
      <c r="W78" s="324"/>
      <c r="X78" s="324"/>
      <c r="Y78" s="325"/>
      <c r="Z78" s="324"/>
      <c r="AA78" s="324"/>
      <c r="AB78" s="325"/>
      <c r="AC78" s="324"/>
      <c r="AD78" s="324"/>
      <c r="AE78" s="325"/>
      <c r="AF78" s="324"/>
      <c r="AG78" s="324"/>
      <c r="AH78" s="325"/>
      <c r="AI78" s="324"/>
      <c r="AJ78" s="324"/>
      <c r="AK78" s="325"/>
      <c r="AL78" s="324"/>
      <c r="AM78" s="324"/>
      <c r="AN78" s="325"/>
      <c r="AO78" s="324"/>
      <c r="AP78" s="324"/>
      <c r="AQ78" s="325"/>
      <c r="AR78" s="158">
        <f t="shared" si="13"/>
        <v>0</v>
      </c>
      <c r="AS78" s="158">
        <f t="shared" si="14"/>
        <v>0</v>
      </c>
      <c r="AT78" s="325" t="str">
        <f t="shared" si="9"/>
        <v xml:space="preserve">    ---- </v>
      </c>
      <c r="AU78" s="306"/>
      <c r="AV78" s="306"/>
      <c r="AW78" s="302"/>
      <c r="AX78" s="302"/>
    </row>
    <row r="79" spans="1:50" s="327" customFormat="1" ht="18.75" customHeight="1">
      <c r="A79" s="585" t="s">
        <v>310</v>
      </c>
      <c r="B79" s="324"/>
      <c r="C79" s="324"/>
      <c r="D79" s="324"/>
      <c r="E79" s="324"/>
      <c r="F79" s="324"/>
      <c r="G79" s="325"/>
      <c r="H79" s="324"/>
      <c r="I79" s="324"/>
      <c r="J79" s="325"/>
      <c r="K79" s="324"/>
      <c r="L79" s="324"/>
      <c r="M79" s="324"/>
      <c r="N79" s="324"/>
      <c r="O79" s="324"/>
      <c r="P79" s="325"/>
      <c r="Q79" s="324"/>
      <c r="R79" s="324"/>
      <c r="S79" s="325"/>
      <c r="T79" s="324"/>
      <c r="U79" s="324"/>
      <c r="V79" s="325"/>
      <c r="W79" s="324"/>
      <c r="X79" s="324"/>
      <c r="Y79" s="325"/>
      <c r="Z79" s="324"/>
      <c r="AA79" s="324"/>
      <c r="AB79" s="325"/>
      <c r="AC79" s="324"/>
      <c r="AD79" s="324"/>
      <c r="AE79" s="325"/>
      <c r="AF79" s="324"/>
      <c r="AG79" s="324"/>
      <c r="AH79" s="325"/>
      <c r="AI79" s="324"/>
      <c r="AJ79" s="324"/>
      <c r="AK79" s="325"/>
      <c r="AL79" s="324"/>
      <c r="AM79" s="324"/>
      <c r="AN79" s="325"/>
      <c r="AO79" s="324"/>
      <c r="AP79" s="324"/>
      <c r="AQ79" s="325"/>
      <c r="AR79" s="158">
        <f t="shared" si="13"/>
        <v>0</v>
      </c>
      <c r="AS79" s="158">
        <f t="shared" si="14"/>
        <v>0</v>
      </c>
      <c r="AT79" s="325" t="str">
        <f t="shared" si="9"/>
        <v xml:space="preserve">    ---- </v>
      </c>
      <c r="AU79" s="306"/>
      <c r="AV79" s="306"/>
      <c r="AW79" s="302"/>
      <c r="AX79" s="302"/>
    </row>
    <row r="80" spans="1:50" s="327" customFormat="1" ht="18.75" customHeight="1">
      <c r="A80" s="584" t="s">
        <v>41</v>
      </c>
      <c r="B80" s="318"/>
      <c r="C80" s="318"/>
      <c r="D80" s="318"/>
      <c r="E80" s="318"/>
      <c r="F80" s="318"/>
      <c r="G80" s="319"/>
      <c r="H80" s="318"/>
      <c r="I80" s="318"/>
      <c r="J80" s="319"/>
      <c r="K80" s="318"/>
      <c r="L80" s="318"/>
      <c r="M80" s="318"/>
      <c r="N80" s="318"/>
      <c r="O80" s="318"/>
      <c r="P80" s="319"/>
      <c r="Q80" s="318"/>
      <c r="R80" s="318"/>
      <c r="S80" s="319"/>
      <c r="T80" s="318"/>
      <c r="U80" s="318"/>
      <c r="V80" s="319"/>
      <c r="W80" s="318"/>
      <c r="X80" s="318"/>
      <c r="Y80" s="319"/>
      <c r="Z80" s="318"/>
      <c r="AA80" s="318"/>
      <c r="AB80" s="319"/>
      <c r="AC80" s="318"/>
      <c r="AD80" s="318"/>
      <c r="AE80" s="319"/>
      <c r="AF80" s="318"/>
      <c r="AG80" s="318"/>
      <c r="AH80" s="319"/>
      <c r="AI80" s="318"/>
      <c r="AJ80" s="318"/>
      <c r="AK80" s="319"/>
      <c r="AL80" s="318"/>
      <c r="AM80" s="318"/>
      <c r="AN80" s="319"/>
      <c r="AO80" s="318">
        <f>B80+E80+H80+K80+Q80+T80+W80+Z80+AF80+AI80+AL80</f>
        <v>0</v>
      </c>
      <c r="AP80" s="318">
        <f>C80+F80+I80+L80+R80+U80+X80+AA80+AG80+AJ80+AM80</f>
        <v>0</v>
      </c>
      <c r="AQ80" s="319" t="str">
        <f>IF(AO80=0, "    ---- ", IF(ABS(ROUND(100/AO80*AP80-100,1))&lt;999,ROUND(100/AO80*AP80-100,1),IF(ROUND(100/AO80*AP80-100,1)&gt;999,999,-999)))</f>
        <v xml:space="preserve">    ---- </v>
      </c>
      <c r="AR80" s="134">
        <f t="shared" si="13"/>
        <v>0</v>
      </c>
      <c r="AS80" s="134">
        <f t="shared" si="14"/>
        <v>0</v>
      </c>
      <c r="AT80" s="319" t="str">
        <f t="shared" si="9"/>
        <v xml:space="preserve">    ---- </v>
      </c>
      <c r="AU80" s="306"/>
      <c r="AV80" s="306"/>
      <c r="AW80" s="302"/>
      <c r="AX80" s="302"/>
    </row>
    <row r="81" spans="1:50" s="327" customFormat="1" ht="18.75" customHeight="1">
      <c r="A81" s="585" t="s">
        <v>311</v>
      </c>
      <c r="B81" s="324"/>
      <c r="C81" s="324"/>
      <c r="D81" s="324"/>
      <c r="E81" s="324"/>
      <c r="F81" s="324"/>
      <c r="G81" s="325"/>
      <c r="H81" s="324"/>
      <c r="I81" s="324"/>
      <c r="J81" s="325"/>
      <c r="K81" s="324"/>
      <c r="L81" s="324"/>
      <c r="M81" s="324"/>
      <c r="N81" s="324"/>
      <c r="O81" s="324"/>
      <c r="P81" s="325"/>
      <c r="Q81" s="324"/>
      <c r="R81" s="324"/>
      <c r="S81" s="325"/>
      <c r="T81" s="324"/>
      <c r="U81" s="324"/>
      <c r="V81" s="325"/>
      <c r="W81" s="324"/>
      <c r="X81" s="324"/>
      <c r="Y81" s="325"/>
      <c r="Z81" s="324"/>
      <c r="AA81" s="324"/>
      <c r="AB81" s="325"/>
      <c r="AC81" s="324"/>
      <c r="AD81" s="324"/>
      <c r="AE81" s="325"/>
      <c r="AF81" s="324"/>
      <c r="AG81" s="324"/>
      <c r="AH81" s="325"/>
      <c r="AI81" s="324"/>
      <c r="AJ81" s="324"/>
      <c r="AK81" s="325"/>
      <c r="AL81" s="324"/>
      <c r="AM81" s="324"/>
      <c r="AN81" s="325"/>
      <c r="AO81" s="324"/>
      <c r="AP81" s="324"/>
      <c r="AQ81" s="325"/>
      <c r="AR81" s="158">
        <f t="shared" si="13"/>
        <v>0</v>
      </c>
      <c r="AS81" s="158">
        <f t="shared" si="14"/>
        <v>0</v>
      </c>
      <c r="AT81" s="325" t="str">
        <f t="shared" si="9"/>
        <v xml:space="preserve">    ---- </v>
      </c>
      <c r="AU81" s="306"/>
      <c r="AV81" s="306"/>
      <c r="AW81" s="302"/>
      <c r="AX81" s="302"/>
    </row>
    <row r="82" spans="1:50" s="327" customFormat="1" ht="18.75" customHeight="1">
      <c r="A82" s="585" t="s">
        <v>312</v>
      </c>
      <c r="B82" s="324"/>
      <c r="C82" s="324"/>
      <c r="D82" s="324"/>
      <c r="E82" s="324"/>
      <c r="F82" s="324"/>
      <c r="G82" s="325"/>
      <c r="H82" s="324"/>
      <c r="I82" s="324"/>
      <c r="J82" s="325"/>
      <c r="K82" s="324"/>
      <c r="L82" s="324"/>
      <c r="M82" s="324"/>
      <c r="N82" s="324"/>
      <c r="O82" s="324"/>
      <c r="P82" s="325"/>
      <c r="Q82" s="324"/>
      <c r="R82" s="324"/>
      <c r="S82" s="325"/>
      <c r="T82" s="324"/>
      <c r="U82" s="324"/>
      <c r="V82" s="325"/>
      <c r="W82" s="324"/>
      <c r="X82" s="324"/>
      <c r="Y82" s="325"/>
      <c r="Z82" s="324"/>
      <c r="AA82" s="324"/>
      <c r="AB82" s="325"/>
      <c r="AC82" s="324"/>
      <c r="AD82" s="324"/>
      <c r="AE82" s="325"/>
      <c r="AF82" s="324"/>
      <c r="AG82" s="324"/>
      <c r="AH82" s="325"/>
      <c r="AI82" s="324"/>
      <c r="AJ82" s="324"/>
      <c r="AK82" s="325"/>
      <c r="AL82" s="324"/>
      <c r="AM82" s="324"/>
      <c r="AN82" s="325"/>
      <c r="AO82" s="324"/>
      <c r="AP82" s="324"/>
      <c r="AQ82" s="325"/>
      <c r="AR82" s="158">
        <f t="shared" si="13"/>
        <v>0</v>
      </c>
      <c r="AS82" s="158">
        <f t="shared" si="14"/>
        <v>0</v>
      </c>
      <c r="AT82" s="325" t="str">
        <f t="shared" si="9"/>
        <v xml:space="preserve">    ---- </v>
      </c>
      <c r="AU82" s="306"/>
      <c r="AV82" s="306"/>
      <c r="AW82" s="302"/>
      <c r="AX82" s="302"/>
    </row>
    <row r="83" spans="1:50" s="327" customFormat="1" ht="18.75" customHeight="1">
      <c r="A83" s="420" t="s">
        <v>366</v>
      </c>
      <c r="B83" s="324"/>
      <c r="C83" s="324"/>
      <c r="D83" s="324"/>
      <c r="E83" s="324"/>
      <c r="F83" s="324"/>
      <c r="G83" s="325"/>
      <c r="H83" s="324"/>
      <c r="I83" s="324"/>
      <c r="J83" s="325"/>
      <c r="K83" s="324"/>
      <c r="L83" s="324"/>
      <c r="M83" s="324"/>
      <c r="N83" s="324"/>
      <c r="O83" s="324"/>
      <c r="P83" s="325"/>
      <c r="Q83" s="324"/>
      <c r="R83" s="324"/>
      <c r="S83" s="325"/>
      <c r="T83" s="324"/>
      <c r="U83" s="324"/>
      <c r="V83" s="325"/>
      <c r="W83" s="324"/>
      <c r="X83" s="324"/>
      <c r="Y83" s="325"/>
      <c r="Z83" s="324"/>
      <c r="AA83" s="324"/>
      <c r="AB83" s="325"/>
      <c r="AC83" s="324"/>
      <c r="AD83" s="324"/>
      <c r="AE83" s="325"/>
      <c r="AF83" s="324"/>
      <c r="AG83" s="324"/>
      <c r="AH83" s="325"/>
      <c r="AI83" s="324"/>
      <c r="AJ83" s="324"/>
      <c r="AK83" s="325"/>
      <c r="AL83" s="324"/>
      <c r="AM83" s="324"/>
      <c r="AN83" s="325"/>
      <c r="AO83" s="324"/>
      <c r="AP83" s="324"/>
      <c r="AQ83" s="325"/>
      <c r="AR83" s="158"/>
      <c r="AS83" s="158"/>
      <c r="AT83" s="325"/>
      <c r="AU83" s="306"/>
      <c r="AV83" s="306"/>
      <c r="AW83" s="302"/>
      <c r="AX83" s="302"/>
    </row>
    <row r="84" spans="1:50" s="327" customFormat="1" ht="18.75" customHeight="1">
      <c r="A84" s="421" t="s">
        <v>307</v>
      </c>
      <c r="B84" s="324"/>
      <c r="C84" s="324"/>
      <c r="D84" s="324"/>
      <c r="E84" s="324">
        <v>1652.5740000000001</v>
      </c>
      <c r="F84" s="324">
        <v>1347.624</v>
      </c>
      <c r="G84" s="325">
        <f>IF(E84=0, "    ---- ", IF(ABS(ROUND(100/E84*F84-100,1))&lt;999,ROUND(100/E84*F84-100,1),IF(ROUND(100/E84*F84-100,1)&gt;999,999,-999)))</f>
        <v>-18.5</v>
      </c>
      <c r="H84" s="324"/>
      <c r="I84" s="324"/>
      <c r="J84" s="325"/>
      <c r="K84" s="324">
        <v>40.046999999999997</v>
      </c>
      <c r="L84" s="324">
        <v>61.832999999999998</v>
      </c>
      <c r="M84" s="324">
        <f>IF(K84=0, "    ---- ", IF(ABS(ROUND(100/K84*L84-100,1))&lt;999,ROUND(100/K84*L84-100,1),IF(ROUND(100/K84*L84-100,1)&gt;999,999,-999)))</f>
        <v>54.4</v>
      </c>
      <c r="N84" s="324"/>
      <c r="O84" s="324"/>
      <c r="P84" s="325"/>
      <c r="Q84" s="324"/>
      <c r="R84" s="324"/>
      <c r="S84" s="325"/>
      <c r="T84" s="324"/>
      <c r="U84" s="324">
        <v>5</v>
      </c>
      <c r="V84" s="325" t="str">
        <f t="shared" ref="V84:V86" si="15">IF(T84=0, "    ---- ", IF(ABS(ROUND(100/T84*U84-100,1))&lt;999,ROUND(100/T84*U84-100,1),IF(ROUND(100/T84*U84-100,1)&gt;999,999,-999)))</f>
        <v xml:space="preserve">    ---- </v>
      </c>
      <c r="W84" s="324">
        <v>414</v>
      </c>
      <c r="X84" s="324">
        <v>220</v>
      </c>
      <c r="Y84" s="325">
        <f>IF(W84=0, "    ---- ", IF(ABS(ROUND(100/W84*X84-100,1))&lt;999,ROUND(100/W84*X84-100,1),IF(ROUND(100/W84*X84-100,1)&gt;999,999,-999)))</f>
        <v>-46.9</v>
      </c>
      <c r="Z84" s="324"/>
      <c r="AA84" s="324"/>
      <c r="AB84" s="325"/>
      <c r="AC84" s="324"/>
      <c r="AD84" s="324"/>
      <c r="AE84" s="325"/>
      <c r="AF84" s="324">
        <v>72.422386645643414</v>
      </c>
      <c r="AG84" s="324">
        <v>169.971</v>
      </c>
      <c r="AH84" s="325">
        <f>IF(AF84=0, "    ---- ", IF(ABS(ROUND(100/AF84*AG84-100,1))&lt;999,ROUND(100/AF84*AG84-100,1),IF(ROUND(100/AF84*AG84-100,1)&gt;999,999,-999)))</f>
        <v>134.69999999999999</v>
      </c>
      <c r="AI84" s="324">
        <v>57.292000000000002</v>
      </c>
      <c r="AJ84" s="324">
        <v>-33.475000000000001</v>
      </c>
      <c r="AK84" s="325">
        <f>IF(AI84=0, "    ---- ", IF(ABS(ROUND(100/AI84*AJ84-100,1))&lt;999,ROUND(100/AI84*AJ84-100,1),IF(ROUND(100/AI84*AJ84-100,1)&gt;999,999,-999)))</f>
        <v>-158.4</v>
      </c>
      <c r="AL84" s="324">
        <v>1221.8</v>
      </c>
      <c r="AM84" s="324">
        <v>1480</v>
      </c>
      <c r="AN84" s="325">
        <f>IF(AL84=0, "    ---- ", IF(ABS(ROUND(100/AL84*AM84-100,1))&lt;999,ROUND(100/AL84*AM84-100,1),IF(ROUND(100/AL84*AM84-100,1)&gt;999,999,-999)))</f>
        <v>21.1</v>
      </c>
      <c r="AO84" s="324">
        <f t="shared" si="6"/>
        <v>3458.1353866456429</v>
      </c>
      <c r="AP84" s="324">
        <f t="shared" si="6"/>
        <v>3250.9530000000004</v>
      </c>
      <c r="AQ84" s="325">
        <f t="shared" si="8"/>
        <v>-6</v>
      </c>
      <c r="AR84" s="324">
        <f t="shared" si="7"/>
        <v>3458.1353866456429</v>
      </c>
      <c r="AS84" s="324">
        <f t="shared" si="7"/>
        <v>3250.9530000000004</v>
      </c>
      <c r="AT84" s="325">
        <f t="shared" si="9"/>
        <v>-6</v>
      </c>
      <c r="AU84" s="306"/>
      <c r="AV84" s="306"/>
      <c r="AW84" s="302"/>
      <c r="AX84" s="302"/>
    </row>
    <row r="85" spans="1:50" s="327" customFormat="1" ht="18.75" customHeight="1">
      <c r="A85" s="421" t="s">
        <v>308</v>
      </c>
      <c r="B85" s="324"/>
      <c r="C85" s="324"/>
      <c r="D85" s="324"/>
      <c r="E85" s="324">
        <v>-206.85300000000001</v>
      </c>
      <c r="F85" s="324">
        <v>-275.57</v>
      </c>
      <c r="G85" s="325">
        <f>IF(E85=0, "    ---- ", IF(ABS(ROUND(100/E85*F85-100,1))&lt;999,ROUND(100/E85*F85-100,1),IF(ROUND(100/E85*F85-100,1)&gt;999,999,-999)))</f>
        <v>33.200000000000003</v>
      </c>
      <c r="H85" s="324"/>
      <c r="I85" s="324"/>
      <c r="J85" s="325"/>
      <c r="K85" s="324"/>
      <c r="L85" s="324"/>
      <c r="M85" s="324"/>
      <c r="N85" s="324"/>
      <c r="O85" s="324"/>
      <c r="P85" s="325"/>
      <c r="Q85" s="324"/>
      <c r="R85" s="324"/>
      <c r="S85" s="325"/>
      <c r="T85" s="324"/>
      <c r="U85" s="324">
        <v>-1</v>
      </c>
      <c r="V85" s="325" t="str">
        <f t="shared" si="15"/>
        <v xml:space="preserve">    ---- </v>
      </c>
      <c r="W85" s="324">
        <v>-60</v>
      </c>
      <c r="X85" s="324">
        <v>-38</v>
      </c>
      <c r="Y85" s="325">
        <f>IF(W85=0, "    ---- ", IF(ABS(ROUND(100/W85*X85-100,1))&lt;999,ROUND(100/W85*X85-100,1),IF(ROUND(100/W85*X85-100,1)&gt;999,999,-999)))</f>
        <v>-36.700000000000003</v>
      </c>
      <c r="Z85" s="324"/>
      <c r="AA85" s="324"/>
      <c r="AB85" s="325"/>
      <c r="AC85" s="324"/>
      <c r="AD85" s="324"/>
      <c r="AE85" s="325"/>
      <c r="AF85" s="324"/>
      <c r="AG85" s="324"/>
      <c r="AH85" s="325"/>
      <c r="AI85" s="324"/>
      <c r="AJ85" s="324">
        <v>29.64</v>
      </c>
      <c r="AK85" s="325"/>
      <c r="AL85" s="324">
        <v>-72.099999999999994</v>
      </c>
      <c r="AM85" s="324">
        <v>30</v>
      </c>
      <c r="AN85" s="325">
        <f>IF(AL85=0, "    ---- ", IF(ABS(ROUND(100/AL85*AM85-100,1))&lt;999,ROUND(100/AL85*AM85-100,1),IF(ROUND(100/AL85*AM85-100,1)&gt;999,999,-999)))</f>
        <v>-141.6</v>
      </c>
      <c r="AO85" s="324">
        <f t="shared" si="6"/>
        <v>-338.95299999999997</v>
      </c>
      <c r="AP85" s="324">
        <f t="shared" si="6"/>
        <v>-254.93</v>
      </c>
      <c r="AQ85" s="325">
        <f t="shared" si="8"/>
        <v>-24.8</v>
      </c>
      <c r="AR85" s="324">
        <f t="shared" si="7"/>
        <v>-338.95299999999997</v>
      </c>
      <c r="AS85" s="324">
        <f t="shared" si="7"/>
        <v>-254.93</v>
      </c>
      <c r="AT85" s="325">
        <f t="shared" si="9"/>
        <v>-24.8</v>
      </c>
      <c r="AU85" s="306"/>
      <c r="AV85" s="306"/>
      <c r="AW85" s="302"/>
      <c r="AX85" s="302"/>
    </row>
    <row r="86" spans="1:50" s="327" customFormat="1" ht="18.75" customHeight="1">
      <c r="A86" s="421" t="s">
        <v>182</v>
      </c>
      <c r="B86" s="324"/>
      <c r="C86" s="324"/>
      <c r="D86" s="324"/>
      <c r="E86" s="324">
        <v>94.096999999999994</v>
      </c>
      <c r="F86" s="324">
        <v>123.27500000000001</v>
      </c>
      <c r="G86" s="325">
        <f>IF(E86=0, "    ---- ", IF(ABS(ROUND(100/E86*F86-100,1))&lt;999,ROUND(100/E86*F86-100,1),IF(ROUND(100/E86*F86-100,1)&gt;999,999,-999)))</f>
        <v>31</v>
      </c>
      <c r="H86" s="324"/>
      <c r="I86" s="324"/>
      <c r="J86" s="325"/>
      <c r="K86" s="324">
        <v>-8.7379999999999995</v>
      </c>
      <c r="L86" s="324">
        <v>-17.253</v>
      </c>
      <c r="M86" s="324">
        <f>IF(K86=0, "    ---- ", IF(ABS(ROUND(100/K86*L86-100,1))&lt;999,ROUND(100/K86*L86-100,1),IF(ROUND(100/K86*L86-100,1)&gt;999,999,-999)))</f>
        <v>97.4</v>
      </c>
      <c r="N86" s="324"/>
      <c r="O86" s="324"/>
      <c r="P86" s="325"/>
      <c r="Q86" s="324"/>
      <c r="R86" s="324"/>
      <c r="S86" s="325"/>
      <c r="T86" s="324"/>
      <c r="U86" s="324">
        <v>-2</v>
      </c>
      <c r="V86" s="325" t="str">
        <f t="shared" si="15"/>
        <v xml:space="preserve">    ---- </v>
      </c>
      <c r="W86" s="324">
        <v>3</v>
      </c>
      <c r="X86" s="324">
        <v>16</v>
      </c>
      <c r="Y86" s="325">
        <f>IF(W86=0, "    ---- ", IF(ABS(ROUND(100/W86*X86-100,1))&lt;999,ROUND(100/W86*X86-100,1),IF(ROUND(100/W86*X86-100,1)&gt;999,999,-999)))</f>
        <v>433.3</v>
      </c>
      <c r="Z86" s="324"/>
      <c r="AA86" s="324"/>
      <c r="AB86" s="325"/>
      <c r="AC86" s="324"/>
      <c r="AD86" s="324"/>
      <c r="AE86" s="325"/>
      <c r="AF86" s="324">
        <v>-12.028764407000892</v>
      </c>
      <c r="AG86" s="324">
        <v>-9.9290000000000003</v>
      </c>
      <c r="AH86" s="325">
        <f>IF(AF86=0, "    ---- ", IF(ABS(ROUND(100/AF86*AG86-100,1))&lt;999,ROUND(100/AF86*AG86-100,1),IF(ROUND(100/AF86*AG86-100,1)&gt;999,999,-999)))</f>
        <v>-17.5</v>
      </c>
      <c r="AI86" s="324">
        <v>-5.7729999999999997</v>
      </c>
      <c r="AJ86" s="324">
        <v>-4.7750000000000004</v>
      </c>
      <c r="AK86" s="325">
        <f>IF(AI86=0, "    ---- ", IF(ABS(ROUND(100/AI86*AJ86-100,1))&lt;999,ROUND(100/AI86*AJ86-100,1),IF(ROUND(100/AI86*AJ86-100,1)&gt;999,999,-999)))</f>
        <v>-17.3</v>
      </c>
      <c r="AL86" s="324">
        <v>35.5</v>
      </c>
      <c r="AM86" s="324">
        <v>-47</v>
      </c>
      <c r="AN86" s="325">
        <f>IF(AL86=0, "    ---- ", IF(ABS(ROUND(100/AL86*AM86-100,1))&lt;999,ROUND(100/AL86*AM86-100,1),IF(ROUND(100/AL86*AM86-100,1)&gt;999,999,-999)))</f>
        <v>-232.4</v>
      </c>
      <c r="AO86" s="324">
        <f t="shared" si="6"/>
        <v>106.05723559299911</v>
      </c>
      <c r="AP86" s="324">
        <f t="shared" si="6"/>
        <v>58.317999999999998</v>
      </c>
      <c r="AQ86" s="325">
        <f t="shared" si="8"/>
        <v>-45</v>
      </c>
      <c r="AR86" s="324">
        <f t="shared" si="7"/>
        <v>106.05723559299911</v>
      </c>
      <c r="AS86" s="324">
        <f t="shared" si="7"/>
        <v>58.317999999999998</v>
      </c>
      <c r="AT86" s="325">
        <f t="shared" si="9"/>
        <v>-45</v>
      </c>
      <c r="AU86" s="306"/>
      <c r="AV86" s="306"/>
      <c r="AW86" s="302"/>
      <c r="AX86" s="302"/>
    </row>
    <row r="87" spans="1:50" s="327" customFormat="1" ht="18.75" customHeight="1">
      <c r="A87" s="421" t="s">
        <v>176</v>
      </c>
      <c r="B87" s="324"/>
      <c r="C87" s="324"/>
      <c r="D87" s="324"/>
      <c r="E87" s="324"/>
      <c r="F87" s="324"/>
      <c r="G87" s="325"/>
      <c r="H87" s="324"/>
      <c r="I87" s="324"/>
      <c r="J87" s="325"/>
      <c r="K87" s="324"/>
      <c r="L87" s="324"/>
      <c r="M87" s="324"/>
      <c r="N87" s="324"/>
      <c r="O87" s="324"/>
      <c r="P87" s="325"/>
      <c r="Q87" s="324"/>
      <c r="R87" s="324"/>
      <c r="S87" s="325"/>
      <c r="T87" s="324"/>
      <c r="U87" s="324"/>
      <c r="V87" s="325"/>
      <c r="W87" s="324"/>
      <c r="X87" s="324"/>
      <c r="Y87" s="325"/>
      <c r="Z87" s="324"/>
      <c r="AA87" s="324"/>
      <c r="AB87" s="325"/>
      <c r="AC87" s="324"/>
      <c r="AD87" s="324"/>
      <c r="AE87" s="325"/>
      <c r="AF87" s="324"/>
      <c r="AG87" s="324"/>
      <c r="AH87" s="325"/>
      <c r="AI87" s="324"/>
      <c r="AJ87" s="324"/>
      <c r="AK87" s="325"/>
      <c r="AL87" s="324"/>
      <c r="AM87" s="324"/>
      <c r="AN87" s="325"/>
      <c r="AO87" s="324">
        <f t="shared" si="6"/>
        <v>0</v>
      </c>
      <c r="AP87" s="324">
        <f t="shared" si="6"/>
        <v>0</v>
      </c>
      <c r="AQ87" s="325" t="str">
        <f t="shared" si="8"/>
        <v xml:space="preserve">    ---- </v>
      </c>
      <c r="AR87" s="324">
        <f t="shared" si="7"/>
        <v>0</v>
      </c>
      <c r="AS87" s="324">
        <f t="shared" si="7"/>
        <v>0</v>
      </c>
      <c r="AT87" s="325" t="str">
        <f t="shared" si="9"/>
        <v xml:space="preserve">    ---- </v>
      </c>
      <c r="AU87" s="306"/>
      <c r="AV87" s="306"/>
      <c r="AW87" s="302"/>
      <c r="AX87" s="302"/>
    </row>
    <row r="88" spans="1:50" s="327" customFormat="1" ht="18.75" customHeight="1">
      <c r="A88" s="421" t="s">
        <v>179</v>
      </c>
      <c r="B88" s="324"/>
      <c r="C88" s="324"/>
      <c r="D88" s="324"/>
      <c r="E88" s="324"/>
      <c r="F88" s="324"/>
      <c r="G88" s="325"/>
      <c r="H88" s="324"/>
      <c r="I88" s="324"/>
      <c r="J88" s="325"/>
      <c r="K88" s="324"/>
      <c r="L88" s="324"/>
      <c r="M88" s="324"/>
      <c r="N88" s="324"/>
      <c r="O88" s="324"/>
      <c r="P88" s="325"/>
      <c r="Q88" s="324"/>
      <c r="R88" s="324"/>
      <c r="S88" s="325"/>
      <c r="T88" s="324"/>
      <c r="U88" s="324"/>
      <c r="V88" s="325"/>
      <c r="W88" s="324"/>
      <c r="X88" s="324"/>
      <c r="Y88" s="325"/>
      <c r="Z88" s="324"/>
      <c r="AA88" s="324"/>
      <c r="AB88" s="325"/>
      <c r="AC88" s="324"/>
      <c r="AD88" s="324"/>
      <c r="AE88" s="325"/>
      <c r="AF88" s="324"/>
      <c r="AG88" s="324"/>
      <c r="AH88" s="325"/>
      <c r="AI88" s="324"/>
      <c r="AJ88" s="324"/>
      <c r="AK88" s="325"/>
      <c r="AL88" s="324"/>
      <c r="AM88" s="324"/>
      <c r="AN88" s="325"/>
      <c r="AO88" s="324">
        <f t="shared" si="6"/>
        <v>0</v>
      </c>
      <c r="AP88" s="324">
        <f t="shared" si="6"/>
        <v>0</v>
      </c>
      <c r="AQ88" s="325" t="str">
        <f t="shared" si="8"/>
        <v xml:space="preserve">    ---- </v>
      </c>
      <c r="AR88" s="324">
        <f t="shared" si="7"/>
        <v>0</v>
      </c>
      <c r="AS88" s="324">
        <f t="shared" si="7"/>
        <v>0</v>
      </c>
      <c r="AT88" s="325" t="str">
        <f t="shared" si="9"/>
        <v xml:space="preserve">    ---- </v>
      </c>
      <c r="AU88" s="306"/>
      <c r="AV88" s="306"/>
      <c r="AW88" s="302"/>
      <c r="AX88" s="302"/>
    </row>
    <row r="89" spans="1:50" s="327" customFormat="1" ht="18.75" customHeight="1">
      <c r="A89" s="421" t="s">
        <v>309</v>
      </c>
      <c r="B89" s="324"/>
      <c r="C89" s="324"/>
      <c r="D89" s="324"/>
      <c r="E89" s="324">
        <v>-91.424999999999997</v>
      </c>
      <c r="F89" s="324">
        <v>-0.96899999999999997</v>
      </c>
      <c r="G89" s="325">
        <f t="shared" ref="G89:G94" si="16">IF(E89=0, "    ---- ", IF(ABS(ROUND(100/E89*F89-100,1))&lt;999,ROUND(100/E89*F89-100,1),IF(ROUND(100/E89*F89-100,1)&gt;999,999,-999)))</f>
        <v>-98.9</v>
      </c>
      <c r="H89" s="324"/>
      <c r="I89" s="324"/>
      <c r="J89" s="325"/>
      <c r="K89" s="324">
        <v>1.407</v>
      </c>
      <c r="L89" s="324">
        <v>14.744</v>
      </c>
      <c r="M89" s="324">
        <f>IF(K89=0, "    ---- ", IF(ABS(ROUND(100/K89*L89-100,1))&lt;999,ROUND(100/K89*L89-100,1),IF(ROUND(100/K89*L89-100,1)&gt;999,999,-999)))</f>
        <v>947.9</v>
      </c>
      <c r="N89" s="324"/>
      <c r="O89" s="324"/>
      <c r="P89" s="325"/>
      <c r="Q89" s="324"/>
      <c r="R89" s="324"/>
      <c r="S89" s="325"/>
      <c r="T89" s="324"/>
      <c r="U89" s="324"/>
      <c r="V89" s="325"/>
      <c r="W89" s="324">
        <v>17</v>
      </c>
      <c r="X89" s="324">
        <v>48</v>
      </c>
      <c r="Y89" s="325">
        <f t="shared" ref="Y89:Y94" si="17">IF(W89=0, "    ---- ", IF(ABS(ROUND(100/W89*X89-100,1))&lt;999,ROUND(100/W89*X89-100,1),IF(ROUND(100/W89*X89-100,1)&gt;999,999,-999)))</f>
        <v>182.4</v>
      </c>
      <c r="Z89" s="324"/>
      <c r="AA89" s="324"/>
      <c r="AB89" s="325"/>
      <c r="AC89" s="324"/>
      <c r="AD89" s="324"/>
      <c r="AE89" s="325"/>
      <c r="AF89" s="324">
        <v>-8.9201629320075551</v>
      </c>
      <c r="AG89" s="324">
        <v>1.367</v>
      </c>
      <c r="AH89" s="325">
        <f>IF(AF89=0, "    ---- ", IF(ABS(ROUND(100/AF89*AG89-100,1))&lt;999,ROUND(100/AF89*AG89-100,1),IF(ROUND(100/AF89*AG89-100,1)&gt;999,999,-999)))</f>
        <v>-115.3</v>
      </c>
      <c r="AI89" s="324">
        <v>28.908000000000001</v>
      </c>
      <c r="AJ89" s="324">
        <v>5.266</v>
      </c>
      <c r="AK89" s="325">
        <f>IF(AI89=0, "    ---- ", IF(ABS(ROUND(100/AI89*AJ89-100,1))&lt;999,ROUND(100/AI89*AJ89-100,1),IF(ROUND(100/AI89*AJ89-100,1)&gt;999,999,-999)))</f>
        <v>-81.8</v>
      </c>
      <c r="AL89" s="324">
        <v>140.9</v>
      </c>
      <c r="AM89" s="324">
        <v>49</v>
      </c>
      <c r="AN89" s="325">
        <f t="shared" ref="AN89:AN94" si="18">IF(AL89=0, "    ---- ", IF(ABS(ROUND(100/AL89*AM89-100,1))&lt;999,ROUND(100/AL89*AM89-100,1),IF(ROUND(100/AL89*AM89-100,1)&gt;999,999,-999)))</f>
        <v>-65.2</v>
      </c>
      <c r="AO89" s="324">
        <f t="shared" si="6"/>
        <v>87.869837067992449</v>
      </c>
      <c r="AP89" s="324">
        <f t="shared" si="6"/>
        <v>117.408</v>
      </c>
      <c r="AQ89" s="325">
        <f t="shared" si="8"/>
        <v>33.6</v>
      </c>
      <c r="AR89" s="324">
        <f t="shared" si="7"/>
        <v>87.869837067992449</v>
      </c>
      <c r="AS89" s="324">
        <f t="shared" si="7"/>
        <v>117.408</v>
      </c>
      <c r="AT89" s="325">
        <f t="shared" si="9"/>
        <v>33.6</v>
      </c>
      <c r="AU89" s="306"/>
      <c r="AV89" s="306"/>
      <c r="AW89" s="302"/>
      <c r="AX89" s="302"/>
    </row>
    <row r="90" spans="1:50" s="327" customFormat="1" ht="18.75" customHeight="1">
      <c r="A90" s="421" t="s">
        <v>178</v>
      </c>
      <c r="B90" s="324"/>
      <c r="C90" s="324"/>
      <c r="D90" s="324"/>
      <c r="E90" s="324">
        <v>0</v>
      </c>
      <c r="F90" s="324">
        <v>0</v>
      </c>
      <c r="G90" s="325" t="str">
        <f t="shared" si="16"/>
        <v xml:space="preserve">    ---- </v>
      </c>
      <c r="H90" s="324"/>
      <c r="I90" s="324"/>
      <c r="J90" s="325"/>
      <c r="K90" s="324"/>
      <c r="L90" s="324"/>
      <c r="M90" s="324"/>
      <c r="N90" s="324"/>
      <c r="O90" s="324"/>
      <c r="P90" s="325"/>
      <c r="Q90" s="324"/>
      <c r="R90" s="324"/>
      <c r="S90" s="325"/>
      <c r="T90" s="324"/>
      <c r="U90" s="324"/>
      <c r="V90" s="325"/>
      <c r="W90" s="324">
        <v>140</v>
      </c>
      <c r="X90" s="324">
        <v>97</v>
      </c>
      <c r="Y90" s="325">
        <f t="shared" si="17"/>
        <v>-30.7</v>
      </c>
      <c r="Z90" s="324"/>
      <c r="AA90" s="324"/>
      <c r="AB90" s="325"/>
      <c r="AC90" s="324"/>
      <c r="AD90" s="324"/>
      <c r="AE90" s="325"/>
      <c r="AF90" s="324"/>
      <c r="AG90" s="324"/>
      <c r="AH90" s="325"/>
      <c r="AI90" s="324"/>
      <c r="AJ90" s="324"/>
      <c r="AK90" s="325"/>
      <c r="AL90" s="324">
        <v>11.2</v>
      </c>
      <c r="AM90" s="324">
        <v>51</v>
      </c>
      <c r="AN90" s="325">
        <f t="shared" si="18"/>
        <v>355.4</v>
      </c>
      <c r="AO90" s="324">
        <f t="shared" si="6"/>
        <v>151.19999999999999</v>
      </c>
      <c r="AP90" s="324">
        <f t="shared" si="6"/>
        <v>148</v>
      </c>
      <c r="AQ90" s="325">
        <f t="shared" si="8"/>
        <v>-2.1</v>
      </c>
      <c r="AR90" s="324">
        <f t="shared" si="7"/>
        <v>151.19999999999999</v>
      </c>
      <c r="AS90" s="324">
        <f t="shared" si="7"/>
        <v>148</v>
      </c>
      <c r="AT90" s="325">
        <f t="shared" si="9"/>
        <v>-2.1</v>
      </c>
      <c r="AU90" s="306"/>
      <c r="AV90" s="306"/>
      <c r="AW90" s="302"/>
      <c r="AX90" s="302"/>
    </row>
    <row r="91" spans="1:50" s="327" customFormat="1" ht="18.75" customHeight="1">
      <c r="A91" s="421" t="s">
        <v>310</v>
      </c>
      <c r="B91" s="324"/>
      <c r="C91" s="324"/>
      <c r="D91" s="324"/>
      <c r="E91" s="324"/>
      <c r="F91" s="324"/>
      <c r="G91" s="325"/>
      <c r="H91" s="324"/>
      <c r="I91" s="324"/>
      <c r="J91" s="325"/>
      <c r="K91" s="324"/>
      <c r="L91" s="324"/>
      <c r="M91" s="324"/>
      <c r="N91" s="324"/>
      <c r="O91" s="324"/>
      <c r="P91" s="325"/>
      <c r="Q91" s="324"/>
      <c r="R91" s="324"/>
      <c r="S91" s="325"/>
      <c r="T91" s="324"/>
      <c r="U91" s="324">
        <v>-3</v>
      </c>
      <c r="V91" s="325" t="str">
        <f t="shared" ref="V91:V94" si="19">IF(T91=0, "    ---- ", IF(ABS(ROUND(100/T91*U91-100,1))&lt;999,ROUND(100/T91*U91-100,1),IF(ROUND(100/T91*U91-100,1)&gt;999,999,-999)))</f>
        <v xml:space="preserve">    ---- </v>
      </c>
      <c r="W91" s="324">
        <v>-356</v>
      </c>
      <c r="X91" s="324">
        <v>-302</v>
      </c>
      <c r="Y91" s="325">
        <f t="shared" si="17"/>
        <v>-15.2</v>
      </c>
      <c r="Z91" s="324"/>
      <c r="AA91" s="324"/>
      <c r="AB91" s="325"/>
      <c r="AC91" s="324"/>
      <c r="AD91" s="324"/>
      <c r="AE91" s="325"/>
      <c r="AF91" s="324">
        <v>34.791801291007047</v>
      </c>
      <c r="AG91" s="324">
        <v>13.728</v>
      </c>
      <c r="AH91" s="325"/>
      <c r="AI91" s="324">
        <v>-28.936999999999998</v>
      </c>
      <c r="AJ91" s="324">
        <v>-28.375</v>
      </c>
      <c r="AK91" s="325">
        <f>IF(AI91=0, "    ---- ", IF(ABS(ROUND(100/AI91*AJ91-100,1))&lt;999,ROUND(100/AI91*AJ91-100,1),IF(ROUND(100/AI91*AJ91-100,1)&gt;999,999,-999)))</f>
        <v>-1.9</v>
      </c>
      <c r="AL91" s="324">
        <v>-1270</v>
      </c>
      <c r="AM91" s="324">
        <v>-2276</v>
      </c>
      <c r="AN91" s="325">
        <f t="shared" si="18"/>
        <v>79.2</v>
      </c>
      <c r="AO91" s="324">
        <f t="shared" si="6"/>
        <v>-1620.1451987089929</v>
      </c>
      <c r="AP91" s="324">
        <f t="shared" si="6"/>
        <v>-2595.6469999999999</v>
      </c>
      <c r="AQ91" s="325">
        <f t="shared" si="8"/>
        <v>60.2</v>
      </c>
      <c r="AR91" s="324">
        <f t="shared" si="7"/>
        <v>-1620.1451987089929</v>
      </c>
      <c r="AS91" s="324">
        <f t="shared" si="7"/>
        <v>-2595.6469999999999</v>
      </c>
      <c r="AT91" s="325">
        <f t="shared" si="9"/>
        <v>60.2</v>
      </c>
      <c r="AU91" s="306"/>
      <c r="AV91" s="306"/>
      <c r="AW91" s="302"/>
      <c r="AX91" s="302"/>
    </row>
    <row r="92" spans="1:50" s="322" customFormat="1" ht="18.75" customHeight="1">
      <c r="A92" s="420" t="s">
        <v>41</v>
      </c>
      <c r="B92" s="318"/>
      <c r="C92" s="318"/>
      <c r="D92" s="318"/>
      <c r="E92" s="318">
        <v>1448.393</v>
      </c>
      <c r="F92" s="318">
        <v>1194.3600000000001</v>
      </c>
      <c r="G92" s="319">
        <f t="shared" si="16"/>
        <v>-17.5</v>
      </c>
      <c r="H92" s="318"/>
      <c r="I92" s="318"/>
      <c r="J92" s="319"/>
      <c r="K92" s="318">
        <v>32.715999999999994</v>
      </c>
      <c r="L92" s="318">
        <v>59.323999999999998</v>
      </c>
      <c r="M92" s="318">
        <f>IF(K92=0, "    ---- ", IF(ABS(ROUND(100/K92*L92-100,1))&lt;999,ROUND(100/K92*L92-100,1),IF(ROUND(100/K92*L92-100,1)&gt;999,999,-999)))</f>
        <v>81.3</v>
      </c>
      <c r="N92" s="318"/>
      <c r="O92" s="318"/>
      <c r="P92" s="319"/>
      <c r="Q92" s="318"/>
      <c r="R92" s="318"/>
      <c r="S92" s="319"/>
      <c r="T92" s="318"/>
      <c r="U92" s="318">
        <v>-1</v>
      </c>
      <c r="V92" s="325" t="str">
        <f t="shared" si="19"/>
        <v xml:space="preserve">    ---- </v>
      </c>
      <c r="W92" s="318">
        <v>18</v>
      </c>
      <c r="X92" s="318">
        <v>-56</v>
      </c>
      <c r="Y92" s="319">
        <f t="shared" si="17"/>
        <v>-411.1</v>
      </c>
      <c r="Z92" s="318"/>
      <c r="AA92" s="318"/>
      <c r="AB92" s="319"/>
      <c r="AC92" s="318"/>
      <c r="AD92" s="318"/>
      <c r="AE92" s="319"/>
      <c r="AF92" s="318">
        <v>86.265260597642012</v>
      </c>
      <c r="AG92" s="318">
        <v>175.137</v>
      </c>
      <c r="AH92" s="319">
        <f>IF(AF92=0, "    ---- ", IF(ABS(ROUND(100/AF92*AG92-100,1))&lt;999,ROUND(100/AF92*AG92-100,1),IF(ROUND(100/AF92*AG92-100,1)&gt;999,999,-999)))</f>
        <v>103</v>
      </c>
      <c r="AI92" s="318">
        <v>51.490000000000009</v>
      </c>
      <c r="AJ92" s="318">
        <v>-31.719000000000001</v>
      </c>
      <c r="AK92" s="319">
        <f>IF(AI92=0, "    ---- ", IF(ABS(ROUND(100/AI92*AJ92-100,1))&lt;999,ROUND(100/AI92*AJ92-100,1),IF(ROUND(100/AI92*AJ92-100,1)&gt;999,999,-999)))</f>
        <v>-161.6</v>
      </c>
      <c r="AL92" s="318">
        <v>56.100000000000136</v>
      </c>
      <c r="AM92" s="318">
        <v>-764</v>
      </c>
      <c r="AN92" s="319">
        <f t="shared" si="18"/>
        <v>-999</v>
      </c>
      <c r="AO92" s="318">
        <f t="shared" si="6"/>
        <v>1692.9642605976421</v>
      </c>
      <c r="AP92" s="318">
        <f t="shared" si="6"/>
        <v>576.10200000000009</v>
      </c>
      <c r="AQ92" s="319">
        <f t="shared" si="8"/>
        <v>-66</v>
      </c>
      <c r="AR92" s="318">
        <f t="shared" si="7"/>
        <v>1692.9642605976421</v>
      </c>
      <c r="AS92" s="318">
        <f t="shared" si="7"/>
        <v>576.10200000000009</v>
      </c>
      <c r="AT92" s="319">
        <f t="shared" si="9"/>
        <v>-66</v>
      </c>
      <c r="AU92" s="320"/>
      <c r="AV92" s="320"/>
      <c r="AW92" s="321"/>
      <c r="AX92" s="321"/>
    </row>
    <row r="93" spans="1:50" s="327" customFormat="1" ht="18.75" customHeight="1">
      <c r="A93" s="421" t="s">
        <v>311</v>
      </c>
      <c r="B93" s="324"/>
      <c r="C93" s="324"/>
      <c r="D93" s="324"/>
      <c r="E93" s="324">
        <v>1509.364</v>
      </c>
      <c r="F93" s="324">
        <v>2425.5</v>
      </c>
      <c r="G93" s="325">
        <f t="shared" si="16"/>
        <v>60.7</v>
      </c>
      <c r="H93" s="324"/>
      <c r="I93" s="324"/>
      <c r="J93" s="325"/>
      <c r="K93" s="324">
        <v>41.454000000000001</v>
      </c>
      <c r="L93" s="324">
        <v>76.519000000000005</v>
      </c>
      <c r="M93" s="324">
        <f>IF(K93=0, "    ---- ", IF(ABS(ROUND(100/K93*L93-100,1))&lt;999,ROUND(100/K93*L93-100,1),IF(ROUND(100/K93*L93-100,1)&gt;999,999,-999)))</f>
        <v>84.6</v>
      </c>
      <c r="N93" s="324"/>
      <c r="O93" s="324"/>
      <c r="P93" s="325"/>
      <c r="Q93" s="324"/>
      <c r="R93" s="324"/>
      <c r="S93" s="325"/>
      <c r="T93" s="324"/>
      <c r="U93" s="324">
        <v>1</v>
      </c>
      <c r="V93" s="325" t="str">
        <f t="shared" si="19"/>
        <v xml:space="preserve">    ---- </v>
      </c>
      <c r="W93" s="324">
        <v>2</v>
      </c>
      <c r="X93" s="324">
        <v>12</v>
      </c>
      <c r="Y93" s="325">
        <f t="shared" si="17"/>
        <v>500</v>
      </c>
      <c r="Z93" s="324"/>
      <c r="AA93" s="324"/>
      <c r="AB93" s="325"/>
      <c r="AC93" s="324"/>
      <c r="AD93" s="324"/>
      <c r="AE93" s="325"/>
      <c r="AF93" s="324">
        <v>74.913710122108625</v>
      </c>
      <c r="AG93" s="324">
        <v>155.61699999999999</v>
      </c>
      <c r="AH93" s="325">
        <f>IF(AF93=0, "    ---- ", IF(ABS(ROUND(100/AF93*AG93-100,1))&lt;999,ROUND(100/AF93*AG93-100,1),IF(ROUND(100/AF93*AG93-100,1)&gt;999,999,-999)))</f>
        <v>107.7</v>
      </c>
      <c r="AI93" s="324">
        <v>57.851999999999997</v>
      </c>
      <c r="AJ93" s="324">
        <v>1.06</v>
      </c>
      <c r="AK93" s="325">
        <f>IF(AI93=0, "    ---- ", IF(ABS(ROUND(100/AI93*AJ93-100,1))&lt;999,ROUND(100/AI93*AJ93-100,1),IF(ROUND(100/AI93*AJ93-100,1)&gt;999,999,-999)))</f>
        <v>-98.2</v>
      </c>
      <c r="AL93" s="324">
        <v>170.5</v>
      </c>
      <c r="AM93" s="324">
        <v>166</v>
      </c>
      <c r="AN93" s="325">
        <f t="shared" si="18"/>
        <v>-2.6</v>
      </c>
      <c r="AO93" s="324">
        <f t="shared" si="6"/>
        <v>1856.0837101221086</v>
      </c>
      <c r="AP93" s="324">
        <f t="shared" si="6"/>
        <v>2837.6960000000004</v>
      </c>
      <c r="AQ93" s="325">
        <f t="shared" si="8"/>
        <v>52.9</v>
      </c>
      <c r="AR93" s="324">
        <f t="shared" si="7"/>
        <v>1856.0837101221086</v>
      </c>
      <c r="AS93" s="324">
        <f t="shared" si="7"/>
        <v>2837.6960000000004</v>
      </c>
      <c r="AT93" s="325">
        <f t="shared" si="9"/>
        <v>52.9</v>
      </c>
      <c r="AU93" s="306"/>
      <c r="AV93" s="306"/>
      <c r="AW93" s="302"/>
      <c r="AX93" s="302"/>
    </row>
    <row r="94" spans="1:50" s="327" customFormat="1" ht="18.75" customHeight="1">
      <c r="A94" s="421" t="s">
        <v>312</v>
      </c>
      <c r="B94" s="324"/>
      <c r="C94" s="324"/>
      <c r="D94" s="324"/>
      <c r="E94" s="324">
        <v>-60.970999999999997</v>
      </c>
      <c r="F94" s="324">
        <v>-1231.1399999999999</v>
      </c>
      <c r="G94" s="325">
        <f t="shared" si="16"/>
        <v>999</v>
      </c>
      <c r="H94" s="324"/>
      <c r="I94" s="324"/>
      <c r="J94" s="325"/>
      <c r="K94" s="324">
        <v>-8.7379999999999995</v>
      </c>
      <c r="L94" s="324">
        <v>-17.195</v>
      </c>
      <c r="M94" s="324">
        <f>IF(K94=0, "    ---- ", IF(ABS(ROUND(100/K94*L94-100,1))&lt;999,ROUND(100/K94*L94-100,1),IF(ROUND(100/K94*L94-100,1)&gt;999,999,-999)))</f>
        <v>96.8</v>
      </c>
      <c r="N94" s="324"/>
      <c r="O94" s="324"/>
      <c r="P94" s="325"/>
      <c r="Q94" s="324"/>
      <c r="R94" s="324"/>
      <c r="S94" s="325"/>
      <c r="T94" s="324"/>
      <c r="U94" s="324">
        <v>-2</v>
      </c>
      <c r="V94" s="325" t="str">
        <f t="shared" si="19"/>
        <v xml:space="preserve">    ---- </v>
      </c>
      <c r="W94" s="324">
        <v>16</v>
      </c>
      <c r="X94" s="324">
        <v>-68</v>
      </c>
      <c r="Y94" s="325">
        <f t="shared" si="17"/>
        <v>-525</v>
      </c>
      <c r="Z94" s="324"/>
      <c r="AA94" s="324"/>
      <c r="AB94" s="325"/>
      <c r="AC94" s="324"/>
      <c r="AD94" s="324"/>
      <c r="AE94" s="325"/>
      <c r="AF94" s="324">
        <v>11.351550475533383</v>
      </c>
      <c r="AG94" s="324">
        <v>19.52</v>
      </c>
      <c r="AH94" s="325">
        <f>IF(AF94=0, "    ---- ", IF(ABS(ROUND(100/AF94*AG94-100,1))&lt;999,ROUND(100/AF94*AG94-100,1),IF(ROUND(100/AF94*AG94-100,1)&gt;999,999,-999)))</f>
        <v>72</v>
      </c>
      <c r="AI94" s="324">
        <v>-6.3620000000000001</v>
      </c>
      <c r="AJ94" s="324">
        <v>-32.779000000000003</v>
      </c>
      <c r="AK94" s="325">
        <f>IF(AI94=0, "    ---- ", IF(ABS(ROUND(100/AI94*AJ94-100,1))&lt;999,ROUND(100/AI94*AJ94-100,1),IF(ROUND(100/AI94*AJ94-100,1)&gt;999,999,-999)))</f>
        <v>415.2</v>
      </c>
      <c r="AL94" s="324">
        <v>-114.4</v>
      </c>
      <c r="AM94" s="324">
        <v>-930</v>
      </c>
      <c r="AN94" s="325">
        <f t="shared" si="18"/>
        <v>712.9</v>
      </c>
      <c r="AO94" s="324">
        <f t="shared" si="6"/>
        <v>-163.11944952446663</v>
      </c>
      <c r="AP94" s="324">
        <f t="shared" si="6"/>
        <v>-2261.5940000000001</v>
      </c>
      <c r="AQ94" s="325">
        <f t="shared" si="8"/>
        <v>999</v>
      </c>
      <c r="AR94" s="158">
        <f t="shared" si="7"/>
        <v>-163.11944952446663</v>
      </c>
      <c r="AS94" s="158">
        <f t="shared" si="7"/>
        <v>-2261.5940000000001</v>
      </c>
      <c r="AT94" s="325">
        <f t="shared" si="9"/>
        <v>999</v>
      </c>
      <c r="AU94" s="306"/>
      <c r="AV94" s="306"/>
      <c r="AW94" s="302"/>
      <c r="AX94" s="302"/>
    </row>
    <row r="95" spans="1:50" s="327" customFormat="1" ht="18.75" customHeight="1">
      <c r="A95" s="420" t="s">
        <v>190</v>
      </c>
      <c r="B95" s="324"/>
      <c r="C95" s="324"/>
      <c r="D95" s="324"/>
      <c r="E95" s="324"/>
      <c r="F95" s="324"/>
      <c r="G95" s="325"/>
      <c r="H95" s="324"/>
      <c r="I95" s="324"/>
      <c r="J95" s="325"/>
      <c r="K95" s="324"/>
      <c r="L95" s="324"/>
      <c r="M95" s="324"/>
      <c r="N95" s="324"/>
      <c r="O95" s="324"/>
      <c r="P95" s="325"/>
      <c r="Q95" s="324"/>
      <c r="R95" s="324"/>
      <c r="S95" s="325"/>
      <c r="T95" s="324"/>
      <c r="U95" s="324"/>
      <c r="V95" s="325"/>
      <c r="W95" s="324"/>
      <c r="X95" s="324"/>
      <c r="Y95" s="325"/>
      <c r="Z95" s="324"/>
      <c r="AA95" s="324"/>
      <c r="AB95" s="325"/>
      <c r="AC95" s="324"/>
      <c r="AD95" s="324"/>
      <c r="AE95" s="325"/>
      <c r="AF95" s="324"/>
      <c r="AG95" s="324"/>
      <c r="AH95" s="325"/>
      <c r="AI95" s="324"/>
      <c r="AJ95" s="324"/>
      <c r="AK95" s="325"/>
      <c r="AL95" s="324"/>
      <c r="AM95" s="324"/>
      <c r="AN95" s="325"/>
      <c r="AO95" s="324"/>
      <c r="AP95" s="324"/>
      <c r="AQ95" s="325"/>
      <c r="AR95" s="158"/>
      <c r="AS95" s="158"/>
      <c r="AT95" s="325"/>
      <c r="AU95" s="306"/>
      <c r="AV95" s="306"/>
      <c r="AW95" s="302"/>
      <c r="AX95" s="302"/>
    </row>
    <row r="96" spans="1:50" s="327" customFormat="1" ht="18.75" customHeight="1">
      <c r="A96" s="421" t="s">
        <v>307</v>
      </c>
      <c r="B96" s="324">
        <v>8.3000000000000007</v>
      </c>
      <c r="C96" s="324">
        <v>0</v>
      </c>
      <c r="D96" s="325">
        <f>IF(B96=0, "    ---- ", IF(ABS(ROUND(100/B96*C96-100,1))&lt;999,ROUND(100/B96*C96-100,1),IF(ROUND(100/B96*C96-100,1)&gt;999,999,-999)))</f>
        <v>-100</v>
      </c>
      <c r="E96" s="324">
        <v>102.1</v>
      </c>
      <c r="F96" s="324">
        <v>120</v>
      </c>
      <c r="G96" s="325">
        <f>IF(E96=0, "    ---- ", IF(ABS(ROUND(100/E96*F96-100,1))&lt;999,ROUND(100/E96*F96-100,1),IF(ROUND(100/E96*F96-100,1)&gt;999,999,-999)))</f>
        <v>17.5</v>
      </c>
      <c r="H96" s="324"/>
      <c r="I96" s="324"/>
      <c r="J96" s="325"/>
      <c r="K96" s="324"/>
      <c r="L96" s="324"/>
      <c r="M96" s="324"/>
      <c r="N96" s="324"/>
      <c r="O96" s="324"/>
      <c r="P96" s="325"/>
      <c r="Q96" s="324"/>
      <c r="R96" s="324"/>
      <c r="S96" s="325"/>
      <c r="T96" s="324"/>
      <c r="U96" s="324">
        <v>2</v>
      </c>
      <c r="V96" s="325" t="str">
        <f t="shared" ref="V96:V98" si="20">IF(T96=0, "    ---- ", IF(ABS(ROUND(100/T96*U96-100,1))&lt;999,ROUND(100/T96*U96-100,1),IF(ROUND(100/T96*U96-100,1)&gt;999,999,-999)))</f>
        <v xml:space="preserve">    ---- </v>
      </c>
      <c r="W96" s="324">
        <v>28</v>
      </c>
      <c r="X96" s="324">
        <v>19</v>
      </c>
      <c r="Y96" s="325">
        <f>IF(W96=0, "    ---- ", IF(ABS(ROUND(100/W96*X96-100,1))&lt;999,ROUND(100/W96*X96-100,1),IF(ROUND(100/W96*X96-100,1)&gt;999,999,-999)))</f>
        <v>-32.1</v>
      </c>
      <c r="Z96" s="324"/>
      <c r="AA96" s="324"/>
      <c r="AB96" s="325"/>
      <c r="AC96" s="324"/>
      <c r="AD96" s="324"/>
      <c r="AE96" s="325"/>
      <c r="AF96" s="324"/>
      <c r="AG96" s="324"/>
      <c r="AH96" s="325"/>
      <c r="AI96" s="324">
        <v>8.173</v>
      </c>
      <c r="AJ96" s="324">
        <v>2.1909999999999998</v>
      </c>
      <c r="AK96" s="325">
        <f>IF(AI96=0, "    ---- ", IF(ABS(ROUND(100/AI96*AJ96-100,1))&lt;999,ROUND(100/AI96*AJ96-100,1),IF(ROUND(100/AI96*AJ96-100,1)&gt;999,999,-999)))</f>
        <v>-73.2</v>
      </c>
      <c r="AL96" s="324">
        <v>40.799999999999997</v>
      </c>
      <c r="AM96" s="324">
        <v>70</v>
      </c>
      <c r="AN96" s="325">
        <f>IF(AL96=0, "    ---- ", IF(ABS(ROUND(100/AL96*AM96-100,1))&lt;999,ROUND(100/AL96*AM96-100,1),IF(ROUND(100/AL96*AM96-100,1)&gt;999,999,-999)))</f>
        <v>71.599999999999994</v>
      </c>
      <c r="AO96" s="324">
        <f t="shared" si="6"/>
        <v>187.37299999999999</v>
      </c>
      <c r="AP96" s="324">
        <f t="shared" si="6"/>
        <v>213.191</v>
      </c>
      <c r="AQ96" s="325">
        <f t="shared" si="8"/>
        <v>13.8</v>
      </c>
      <c r="AR96" s="158">
        <f t="shared" si="7"/>
        <v>187.37299999999999</v>
      </c>
      <c r="AS96" s="158">
        <f t="shared" si="7"/>
        <v>213.191</v>
      </c>
      <c r="AT96" s="325">
        <f t="shared" si="9"/>
        <v>13.8</v>
      </c>
      <c r="AU96" s="306"/>
      <c r="AV96" s="306"/>
      <c r="AW96" s="302"/>
      <c r="AX96" s="302"/>
    </row>
    <row r="97" spans="1:50" s="327" customFormat="1" ht="18.75" customHeight="1">
      <c r="A97" s="421" t="s">
        <v>308</v>
      </c>
      <c r="B97" s="324"/>
      <c r="C97" s="324"/>
      <c r="D97" s="324"/>
      <c r="E97" s="324">
        <v>0</v>
      </c>
      <c r="F97" s="324">
        <v>-15</v>
      </c>
      <c r="G97" s="325" t="str">
        <f>IF(E97=0, "    ---- ", IF(ABS(ROUND(100/E97*F97-100,1))&lt;999,ROUND(100/E97*F97-100,1),IF(ROUND(100/E97*F97-100,1)&gt;999,999,-999)))</f>
        <v xml:space="preserve">    ---- </v>
      </c>
      <c r="H97" s="324"/>
      <c r="I97" s="324"/>
      <c r="J97" s="325"/>
      <c r="K97" s="324"/>
      <c r="L97" s="324"/>
      <c r="M97" s="324"/>
      <c r="N97" s="324"/>
      <c r="O97" s="324"/>
      <c r="P97" s="325"/>
      <c r="Q97" s="324"/>
      <c r="R97" s="324"/>
      <c r="S97" s="325"/>
      <c r="T97" s="324"/>
      <c r="U97" s="324">
        <v>-2</v>
      </c>
      <c r="V97" s="325" t="str">
        <f t="shared" si="20"/>
        <v xml:space="preserve">    ---- </v>
      </c>
      <c r="W97" s="324"/>
      <c r="X97" s="324"/>
      <c r="Y97" s="325"/>
      <c r="Z97" s="324"/>
      <c r="AA97" s="324"/>
      <c r="AB97" s="325"/>
      <c r="AC97" s="324"/>
      <c r="AD97" s="324"/>
      <c r="AE97" s="325"/>
      <c r="AF97" s="324"/>
      <c r="AG97" s="324"/>
      <c r="AH97" s="325"/>
      <c r="AI97" s="324"/>
      <c r="AJ97" s="324"/>
      <c r="AK97" s="325"/>
      <c r="AL97" s="324"/>
      <c r="AM97" s="324"/>
      <c r="AN97" s="325"/>
      <c r="AO97" s="324">
        <f t="shared" si="6"/>
        <v>0</v>
      </c>
      <c r="AP97" s="324">
        <f t="shared" si="6"/>
        <v>-17</v>
      </c>
      <c r="AQ97" s="325" t="str">
        <f t="shared" si="8"/>
        <v xml:space="preserve">    ---- </v>
      </c>
      <c r="AR97" s="158">
        <f t="shared" si="7"/>
        <v>0</v>
      </c>
      <c r="AS97" s="158">
        <f t="shared" si="7"/>
        <v>-17</v>
      </c>
      <c r="AT97" s="325" t="str">
        <f t="shared" si="9"/>
        <v xml:space="preserve">    ---- </v>
      </c>
      <c r="AU97" s="306"/>
      <c r="AV97" s="306"/>
      <c r="AW97" s="302"/>
      <c r="AX97" s="302"/>
    </row>
    <row r="98" spans="1:50" s="327" customFormat="1" ht="18.75" customHeight="1">
      <c r="A98" s="421" t="s">
        <v>182</v>
      </c>
      <c r="B98" s="324">
        <v>-2.61</v>
      </c>
      <c r="C98" s="324">
        <v>-4.4260000000000002</v>
      </c>
      <c r="D98" s="325">
        <f>IF(B98=0, "    ---- ", IF(ABS(ROUND(100/B98*C98-100,1))&lt;999,ROUND(100/B98*C98-100,1),IF(ROUND(100/B98*C98-100,1)&gt;999,999,-999)))</f>
        <v>69.599999999999994</v>
      </c>
      <c r="E98" s="324">
        <v>-19.100000000000001</v>
      </c>
      <c r="F98" s="324">
        <v>-15.515000000000001</v>
      </c>
      <c r="G98" s="325">
        <f>IF(E98=0, "    ---- ", IF(ABS(ROUND(100/E98*F98-100,1))&lt;999,ROUND(100/E98*F98-100,1),IF(ROUND(100/E98*F98-100,1)&gt;999,999,-999)))</f>
        <v>-18.8</v>
      </c>
      <c r="H98" s="324"/>
      <c r="I98" s="324"/>
      <c r="J98" s="325"/>
      <c r="K98" s="324"/>
      <c r="L98" s="324"/>
      <c r="M98" s="324"/>
      <c r="N98" s="324"/>
      <c r="O98" s="324"/>
      <c r="P98" s="325"/>
      <c r="Q98" s="324"/>
      <c r="R98" s="324"/>
      <c r="S98" s="325"/>
      <c r="T98" s="324"/>
      <c r="U98" s="324">
        <v>-1</v>
      </c>
      <c r="V98" s="325" t="str">
        <f t="shared" si="20"/>
        <v xml:space="preserve">    ---- </v>
      </c>
      <c r="W98" s="324">
        <v>0</v>
      </c>
      <c r="X98" s="324">
        <v>9</v>
      </c>
      <c r="Y98" s="325" t="str">
        <f>IF(W98=0, "    ---- ", IF(ABS(ROUND(100/W98*X98-100,1))&lt;999,ROUND(100/W98*X98-100,1),IF(ROUND(100/W98*X98-100,1)&gt;999,999,-999)))</f>
        <v xml:space="preserve">    ---- </v>
      </c>
      <c r="Z98" s="324"/>
      <c r="AA98" s="324"/>
      <c r="AB98" s="325"/>
      <c r="AC98" s="324"/>
      <c r="AD98" s="324"/>
      <c r="AE98" s="325"/>
      <c r="AF98" s="324"/>
      <c r="AG98" s="324"/>
      <c r="AH98" s="325"/>
      <c r="AI98" s="324">
        <v>-23.661000000000001</v>
      </c>
      <c r="AJ98" s="324">
        <v>-18.023</v>
      </c>
      <c r="AK98" s="325">
        <f>IF(AI98=0, "    ---- ", IF(ABS(ROUND(100/AI98*AJ98-100,1))&lt;999,ROUND(100/AI98*AJ98-100,1),IF(ROUND(100/AI98*AJ98-100,1)&gt;999,999,-999)))</f>
        <v>-23.8</v>
      </c>
      <c r="AL98" s="324">
        <v>26.6</v>
      </c>
      <c r="AM98" s="324">
        <v>7</v>
      </c>
      <c r="AN98" s="325">
        <f>IF(AL98=0, "    ---- ", IF(ABS(ROUND(100/AL98*AM98-100,1))&lt;999,ROUND(100/AL98*AM98-100,1),IF(ROUND(100/AL98*AM98-100,1)&gt;999,999,-999)))</f>
        <v>-73.7</v>
      </c>
      <c r="AO98" s="324">
        <f t="shared" si="6"/>
        <v>-18.771000000000001</v>
      </c>
      <c r="AP98" s="324">
        <f t="shared" si="6"/>
        <v>-22.964000000000002</v>
      </c>
      <c r="AQ98" s="325">
        <f t="shared" si="8"/>
        <v>22.3</v>
      </c>
      <c r="AR98" s="158">
        <f t="shared" si="7"/>
        <v>-18.771000000000001</v>
      </c>
      <c r="AS98" s="158">
        <f t="shared" si="7"/>
        <v>-22.964000000000002</v>
      </c>
      <c r="AT98" s="325">
        <f t="shared" si="9"/>
        <v>22.3</v>
      </c>
      <c r="AU98" s="306"/>
      <c r="AV98" s="306"/>
      <c r="AW98" s="302"/>
      <c r="AX98" s="302"/>
    </row>
    <row r="99" spans="1:50" s="327" customFormat="1" ht="18.75" customHeight="1">
      <c r="A99" s="421" t="s">
        <v>176</v>
      </c>
      <c r="B99" s="324"/>
      <c r="C99" s="324"/>
      <c r="D99" s="324"/>
      <c r="E99" s="324">
        <v>6.23</v>
      </c>
      <c r="F99" s="324">
        <v>7.2409999999999997</v>
      </c>
      <c r="G99" s="325">
        <f>IF(E99=0, "    ---- ", IF(ABS(ROUND(100/E99*F99-100,1))&lt;999,ROUND(100/E99*F99-100,1),IF(ROUND(100/E99*F99-100,1)&gt;999,999,-999)))</f>
        <v>16.2</v>
      </c>
      <c r="H99" s="324"/>
      <c r="I99" s="324"/>
      <c r="J99" s="325"/>
      <c r="K99" s="324"/>
      <c r="L99" s="324"/>
      <c r="M99" s="324"/>
      <c r="N99" s="324"/>
      <c r="O99" s="324"/>
      <c r="P99" s="325"/>
      <c r="Q99" s="324"/>
      <c r="R99" s="324"/>
      <c r="S99" s="325"/>
      <c r="T99" s="324"/>
      <c r="U99" s="324"/>
      <c r="V99" s="325"/>
      <c r="W99" s="324"/>
      <c r="X99" s="324"/>
      <c r="Y99" s="325"/>
      <c r="Z99" s="324"/>
      <c r="AA99" s="324"/>
      <c r="AB99" s="325"/>
      <c r="AC99" s="324"/>
      <c r="AD99" s="324"/>
      <c r="AE99" s="325"/>
      <c r="AF99" s="324"/>
      <c r="AG99" s="324"/>
      <c r="AH99" s="325"/>
      <c r="AI99" s="324"/>
      <c r="AJ99" s="324"/>
      <c r="AK99" s="325"/>
      <c r="AL99" s="324">
        <v>19.600000000000001</v>
      </c>
      <c r="AM99" s="324">
        <v>27</v>
      </c>
      <c r="AN99" s="325">
        <f>IF(AL99=0, "    ---- ", IF(ABS(ROUND(100/AL99*AM99-100,1))&lt;999,ROUND(100/AL99*AM99-100,1),IF(ROUND(100/AL99*AM99-100,1)&gt;999,999,-999)))</f>
        <v>37.799999999999997</v>
      </c>
      <c r="AO99" s="324">
        <f t="shared" si="6"/>
        <v>25.830000000000002</v>
      </c>
      <c r="AP99" s="324">
        <f t="shared" si="6"/>
        <v>34.241</v>
      </c>
      <c r="AQ99" s="325">
        <f t="shared" si="8"/>
        <v>32.6</v>
      </c>
      <c r="AR99" s="158">
        <f t="shared" si="7"/>
        <v>25.830000000000002</v>
      </c>
      <c r="AS99" s="158">
        <f t="shared" si="7"/>
        <v>34.241</v>
      </c>
      <c r="AT99" s="325">
        <f t="shared" si="9"/>
        <v>32.6</v>
      </c>
      <c r="AU99" s="306"/>
      <c r="AV99" s="306"/>
      <c r="AW99" s="302"/>
      <c r="AX99" s="302"/>
    </row>
    <row r="100" spans="1:50" s="327" customFormat="1" ht="18.75" customHeight="1">
      <c r="A100" s="421" t="s">
        <v>179</v>
      </c>
      <c r="B100" s="324"/>
      <c r="C100" s="324"/>
      <c r="D100" s="324"/>
      <c r="E100" s="324">
        <v>20.94</v>
      </c>
      <c r="F100" s="324">
        <v>20.812999999999999</v>
      </c>
      <c r="G100" s="325">
        <f t="shared" ref="G100:G106" si="21">IF(E100=0, "    ---- ", IF(ABS(ROUND(100/E100*F100-100,1))&lt;999,ROUND(100/E100*F100-100,1),IF(ROUND(100/E100*F100-100,1)&gt;999,999,-999)))</f>
        <v>-0.6</v>
      </c>
      <c r="H100" s="324"/>
      <c r="I100" s="324"/>
      <c r="J100" s="325"/>
      <c r="K100" s="324"/>
      <c r="L100" s="324"/>
      <c r="M100" s="324"/>
      <c r="N100" s="324"/>
      <c r="O100" s="324"/>
      <c r="P100" s="325"/>
      <c r="Q100" s="324"/>
      <c r="R100" s="324"/>
      <c r="S100" s="325"/>
      <c r="T100" s="324"/>
      <c r="U100" s="324"/>
      <c r="V100" s="325"/>
      <c r="W100" s="324"/>
      <c r="X100" s="324"/>
      <c r="Y100" s="325"/>
      <c r="Z100" s="324"/>
      <c r="AA100" s="324"/>
      <c r="AB100" s="325"/>
      <c r="AC100" s="324"/>
      <c r="AD100" s="324"/>
      <c r="AE100" s="325"/>
      <c r="AF100" s="324"/>
      <c r="AG100" s="324"/>
      <c r="AH100" s="325"/>
      <c r="AI100" s="324"/>
      <c r="AJ100" s="324"/>
      <c r="AK100" s="325"/>
      <c r="AL100" s="324"/>
      <c r="AM100" s="324"/>
      <c r="AN100" s="325"/>
      <c r="AO100" s="324">
        <f t="shared" si="6"/>
        <v>20.94</v>
      </c>
      <c r="AP100" s="324">
        <f t="shared" si="6"/>
        <v>20.812999999999999</v>
      </c>
      <c r="AQ100" s="325">
        <f t="shared" si="8"/>
        <v>-0.6</v>
      </c>
      <c r="AR100" s="324">
        <f t="shared" si="7"/>
        <v>20.94</v>
      </c>
      <c r="AS100" s="324">
        <f t="shared" si="7"/>
        <v>20.812999999999999</v>
      </c>
      <c r="AT100" s="325">
        <f t="shared" si="9"/>
        <v>-0.6</v>
      </c>
      <c r="AU100" s="306"/>
      <c r="AV100" s="306"/>
      <c r="AW100" s="302"/>
      <c r="AX100" s="302"/>
    </row>
    <row r="101" spans="1:50" s="327" customFormat="1" ht="18.75" customHeight="1">
      <c r="A101" s="421" t="s">
        <v>309</v>
      </c>
      <c r="B101" s="158">
        <v>-7.1470000000000002</v>
      </c>
      <c r="C101" s="158">
        <v>24.314999999999998</v>
      </c>
      <c r="D101" s="325">
        <f>IF(B101=0, "    ---- ", IF(ABS(ROUND(100/B101*C101-100,1))&lt;999,ROUND(100/B101*C101-100,1),IF(ROUND(100/B101*C101-100,1)&gt;999,999,-999)))</f>
        <v>-440.2</v>
      </c>
      <c r="E101" s="158">
        <v>142.6</v>
      </c>
      <c r="F101" s="158">
        <v>265.17</v>
      </c>
      <c r="G101" s="325">
        <f t="shared" si="21"/>
        <v>86</v>
      </c>
      <c r="H101" s="158"/>
      <c r="I101" s="158"/>
      <c r="J101" s="325"/>
      <c r="K101" s="158"/>
      <c r="L101" s="158"/>
      <c r="M101" s="324"/>
      <c r="N101" s="158"/>
      <c r="O101" s="158"/>
      <c r="P101" s="325"/>
      <c r="Q101" s="158"/>
      <c r="R101" s="158"/>
      <c r="S101" s="325"/>
      <c r="T101" s="158"/>
      <c r="U101" s="158">
        <v>-1</v>
      </c>
      <c r="V101" s="325" t="str">
        <f>IF(T101=0, "    ---- ", IF(ABS(ROUND(100/T101*U101-100,1))&lt;999,ROUND(100/T101*U101-100,1),IF(ROUND(100/T101*U101-100,1)&gt;999,999,-999)))</f>
        <v xml:space="preserve">    ---- </v>
      </c>
      <c r="W101" s="158">
        <v>69</v>
      </c>
      <c r="X101" s="158">
        <v>65</v>
      </c>
      <c r="Y101" s="325">
        <f t="shared" ref="Y101:Y106" si="22">IF(W101=0, "    ---- ", IF(ABS(ROUND(100/W101*X101-100,1))&lt;999,ROUND(100/W101*X101-100,1),IF(ROUND(100/W101*X101-100,1)&gt;999,999,-999)))</f>
        <v>-5.8</v>
      </c>
      <c r="Z101" s="158"/>
      <c r="AA101" s="158"/>
      <c r="AB101" s="325"/>
      <c r="AC101" s="158"/>
      <c r="AD101" s="158"/>
      <c r="AE101" s="325"/>
      <c r="AF101" s="158"/>
      <c r="AG101" s="158"/>
      <c r="AH101" s="325"/>
      <c r="AI101" s="158">
        <v>23.882999999999999</v>
      </c>
      <c r="AJ101" s="158">
        <v>9.9429999999999996</v>
      </c>
      <c r="AK101" s="325">
        <f t="shared" ref="AK101:AK106" si="23">IF(AI101=0, "    ---- ", IF(ABS(ROUND(100/AI101*AJ101-100,1))&lt;999,ROUND(100/AI101*AJ101-100,1),IF(ROUND(100/AI101*AJ101-100,1)&gt;999,999,-999)))</f>
        <v>-58.4</v>
      </c>
      <c r="AL101" s="158">
        <v>-41.4</v>
      </c>
      <c r="AM101" s="158">
        <v>-194</v>
      </c>
      <c r="AN101" s="325">
        <f t="shared" ref="AN101:AN106" si="24">IF(AL101=0, "    ---- ", IF(ABS(ROUND(100/AL101*AM101-100,1))&lt;999,ROUND(100/AL101*AM101-100,1),IF(ROUND(100/AL101*AM101-100,1)&gt;999,999,-999)))</f>
        <v>368.6</v>
      </c>
      <c r="AO101" s="324">
        <f t="shared" ref="AO101:AP144" si="25">B101+E101+H101+K101+Q101+T101+W101+Z101+AF101+AI101+AL101</f>
        <v>186.93600000000001</v>
      </c>
      <c r="AP101" s="324">
        <f t="shared" si="25"/>
        <v>169.428</v>
      </c>
      <c r="AQ101" s="325">
        <f t="shared" si="8"/>
        <v>-9.4</v>
      </c>
      <c r="AR101" s="324">
        <f t="shared" ref="AR101:AS144" si="26">+B101+E101+H101+K101+N101+Q101+T101+W101+Z101+AC101+AF101+AI101+AL101</f>
        <v>186.93600000000001</v>
      </c>
      <c r="AS101" s="324">
        <f t="shared" si="26"/>
        <v>169.428</v>
      </c>
      <c r="AT101" s="325">
        <f t="shared" si="9"/>
        <v>-9.4</v>
      </c>
      <c r="AU101" s="306"/>
      <c r="AV101" s="306"/>
      <c r="AW101" s="302"/>
      <c r="AX101" s="302"/>
    </row>
    <row r="102" spans="1:50" s="327" customFormat="1" ht="18.75" customHeight="1">
      <c r="A102" s="421" t="s">
        <v>178</v>
      </c>
      <c r="B102" s="324"/>
      <c r="C102" s="324"/>
      <c r="D102" s="324"/>
      <c r="E102" s="324"/>
      <c r="F102" s="324"/>
      <c r="G102" s="325"/>
      <c r="H102" s="324"/>
      <c r="I102" s="324"/>
      <c r="J102" s="325"/>
      <c r="K102" s="324"/>
      <c r="L102" s="324"/>
      <c r="M102" s="324"/>
      <c r="N102" s="324"/>
      <c r="O102" s="324"/>
      <c r="P102" s="325"/>
      <c r="Q102" s="324"/>
      <c r="R102" s="324"/>
      <c r="S102" s="325"/>
      <c r="T102" s="324"/>
      <c r="U102" s="324"/>
      <c r="V102" s="325"/>
      <c r="W102" s="324"/>
      <c r="X102" s="324"/>
      <c r="Y102" s="325"/>
      <c r="Z102" s="324"/>
      <c r="AA102" s="324"/>
      <c r="AB102" s="325"/>
      <c r="AC102" s="324"/>
      <c r="AD102" s="324"/>
      <c r="AE102" s="325"/>
      <c r="AF102" s="324"/>
      <c r="AG102" s="324"/>
      <c r="AH102" s="325"/>
      <c r="AI102" s="324"/>
      <c r="AJ102" s="324"/>
      <c r="AK102" s="325"/>
      <c r="AL102" s="324"/>
      <c r="AM102" s="324"/>
      <c r="AN102" s="325"/>
      <c r="AO102" s="324">
        <f t="shared" si="25"/>
        <v>0</v>
      </c>
      <c r="AP102" s="324">
        <f t="shared" si="25"/>
        <v>0</v>
      </c>
      <c r="AQ102" s="325" t="str">
        <f t="shared" si="8"/>
        <v xml:space="preserve">    ---- </v>
      </c>
      <c r="AR102" s="158">
        <f t="shared" si="26"/>
        <v>0</v>
      </c>
      <c r="AS102" s="158">
        <f t="shared" si="26"/>
        <v>0</v>
      </c>
      <c r="AT102" s="325" t="str">
        <f t="shared" si="9"/>
        <v xml:space="preserve">    ---- </v>
      </c>
      <c r="AU102" s="306"/>
      <c r="AV102" s="306"/>
      <c r="AW102" s="302"/>
      <c r="AX102" s="302"/>
    </row>
    <row r="103" spans="1:50" s="327" customFormat="1" ht="18.75" customHeight="1">
      <c r="A103" s="421" t="s">
        <v>310</v>
      </c>
      <c r="B103" s="324"/>
      <c r="C103" s="324"/>
      <c r="D103" s="324"/>
      <c r="E103" s="324"/>
      <c r="F103" s="324"/>
      <c r="G103" s="325"/>
      <c r="H103" s="324"/>
      <c r="I103" s="324"/>
      <c r="J103" s="325"/>
      <c r="K103" s="324"/>
      <c r="L103" s="324"/>
      <c r="M103" s="324"/>
      <c r="N103" s="324"/>
      <c r="O103" s="324"/>
      <c r="P103" s="325"/>
      <c r="Q103" s="324"/>
      <c r="R103" s="324"/>
      <c r="S103" s="325"/>
      <c r="T103" s="324"/>
      <c r="U103" s="324"/>
      <c r="V103" s="325"/>
      <c r="W103" s="324"/>
      <c r="X103" s="324"/>
      <c r="Y103" s="325"/>
      <c r="Z103" s="324"/>
      <c r="AA103" s="324"/>
      <c r="AB103" s="325"/>
      <c r="AC103" s="324"/>
      <c r="AD103" s="324"/>
      <c r="AE103" s="325"/>
      <c r="AF103" s="324"/>
      <c r="AG103" s="324"/>
      <c r="AH103" s="325"/>
      <c r="AI103" s="324"/>
      <c r="AJ103" s="324"/>
      <c r="AK103" s="325"/>
      <c r="AL103" s="324"/>
      <c r="AM103" s="324"/>
      <c r="AN103" s="325"/>
      <c r="AO103" s="324">
        <f t="shared" si="25"/>
        <v>0</v>
      </c>
      <c r="AP103" s="324">
        <f t="shared" si="25"/>
        <v>0</v>
      </c>
      <c r="AQ103" s="325" t="str">
        <f t="shared" si="8"/>
        <v xml:space="preserve">    ---- </v>
      </c>
      <c r="AR103" s="158">
        <f t="shared" si="26"/>
        <v>0</v>
      </c>
      <c r="AS103" s="158">
        <f t="shared" si="26"/>
        <v>0</v>
      </c>
      <c r="AT103" s="325" t="str">
        <f t="shared" si="9"/>
        <v xml:space="preserve">    ---- </v>
      </c>
      <c r="AU103" s="306"/>
      <c r="AV103" s="306"/>
      <c r="AW103" s="302"/>
      <c r="AX103" s="302"/>
    </row>
    <row r="104" spans="1:50" s="322" customFormat="1" ht="18.75" customHeight="1">
      <c r="A104" s="420" t="s">
        <v>41</v>
      </c>
      <c r="B104" s="318">
        <v>-1.456999999999999</v>
      </c>
      <c r="C104" s="318">
        <v>19.888999999999996</v>
      </c>
      <c r="D104" s="319">
        <f>IF(B104=0, "    ---- ", IF(ABS(ROUND(100/B104*C104-100,1))&lt;999,ROUND(100/B104*C104-100,1),IF(ROUND(100/B104*C104-100,1)&gt;999,999,-999)))</f>
        <v>-999</v>
      </c>
      <c r="E104" s="318">
        <v>252.76999999999998</v>
      </c>
      <c r="F104" s="318">
        <v>382.709</v>
      </c>
      <c r="G104" s="319">
        <f t="shared" si="21"/>
        <v>51.4</v>
      </c>
      <c r="H104" s="318"/>
      <c r="I104" s="318"/>
      <c r="J104" s="319"/>
      <c r="K104" s="318"/>
      <c r="L104" s="318"/>
      <c r="M104" s="318"/>
      <c r="N104" s="318"/>
      <c r="O104" s="318"/>
      <c r="P104" s="319"/>
      <c r="Q104" s="318"/>
      <c r="R104" s="318"/>
      <c r="S104" s="319"/>
      <c r="T104" s="318"/>
      <c r="U104" s="318">
        <v>-2</v>
      </c>
      <c r="V104" s="325" t="str">
        <f>IF(T104=0, "    ---- ", IF(ABS(ROUND(100/T104*U104-100,1))&lt;999,ROUND(100/T104*U104-100,1),IF(ROUND(100/T104*U104-100,1)&gt;999,999,-999)))</f>
        <v xml:space="preserve">    ---- </v>
      </c>
      <c r="W104" s="318">
        <v>0</v>
      </c>
      <c r="X104" s="318">
        <v>93</v>
      </c>
      <c r="Y104" s="319" t="str">
        <f t="shared" si="22"/>
        <v xml:space="preserve">    ---- </v>
      </c>
      <c r="Z104" s="318"/>
      <c r="AA104" s="318"/>
      <c r="AB104" s="319"/>
      <c r="AC104" s="318"/>
      <c r="AD104" s="318"/>
      <c r="AE104" s="319"/>
      <c r="AF104" s="318"/>
      <c r="AG104" s="318"/>
      <c r="AH104" s="319"/>
      <c r="AI104" s="318">
        <v>8.3949999999999978</v>
      </c>
      <c r="AJ104" s="318">
        <v>-5.8890000000000011</v>
      </c>
      <c r="AK104" s="319">
        <f t="shared" si="23"/>
        <v>-170.1</v>
      </c>
      <c r="AL104" s="318">
        <v>45.6</v>
      </c>
      <c r="AM104" s="318">
        <v>-90</v>
      </c>
      <c r="AN104" s="319">
        <f t="shared" si="24"/>
        <v>-297.39999999999998</v>
      </c>
      <c r="AO104" s="318">
        <f t="shared" si="25"/>
        <v>305.30799999999999</v>
      </c>
      <c r="AP104" s="318">
        <f t="shared" si="25"/>
        <v>397.709</v>
      </c>
      <c r="AQ104" s="319">
        <f t="shared" si="8"/>
        <v>30.3</v>
      </c>
      <c r="AR104" s="134">
        <f t="shared" si="26"/>
        <v>305.30799999999999</v>
      </c>
      <c r="AS104" s="134">
        <f t="shared" si="26"/>
        <v>397.709</v>
      </c>
      <c r="AT104" s="319">
        <f t="shared" si="9"/>
        <v>30.3</v>
      </c>
      <c r="AU104" s="320"/>
      <c r="AV104" s="320"/>
      <c r="AW104" s="321"/>
      <c r="AX104" s="321"/>
    </row>
    <row r="105" spans="1:50" s="327" customFormat="1" ht="18.75" customHeight="1">
      <c r="A105" s="421" t="s">
        <v>311</v>
      </c>
      <c r="B105" s="324"/>
      <c r="C105" s="324"/>
      <c r="D105" s="324"/>
      <c r="E105" s="324">
        <v>66.099999999999994</v>
      </c>
      <c r="F105" s="324">
        <v>58.664000000000001</v>
      </c>
      <c r="G105" s="325">
        <f t="shared" si="21"/>
        <v>-11.2</v>
      </c>
      <c r="H105" s="324"/>
      <c r="I105" s="324"/>
      <c r="J105" s="325"/>
      <c r="K105" s="324"/>
      <c r="L105" s="324"/>
      <c r="M105" s="324"/>
      <c r="N105" s="324"/>
      <c r="O105" s="324"/>
      <c r="P105" s="325"/>
      <c r="Q105" s="324"/>
      <c r="R105" s="324"/>
      <c r="S105" s="325"/>
      <c r="T105" s="324"/>
      <c r="U105" s="324"/>
      <c r="V105" s="325"/>
      <c r="W105" s="324"/>
      <c r="X105" s="324"/>
      <c r="Y105" s="325"/>
      <c r="Z105" s="324"/>
      <c r="AA105" s="324"/>
      <c r="AB105" s="325"/>
      <c r="AC105" s="324"/>
      <c r="AD105" s="324"/>
      <c r="AE105" s="325"/>
      <c r="AF105" s="324"/>
      <c r="AG105" s="324"/>
      <c r="AH105" s="325"/>
      <c r="AI105" s="324">
        <v>2.6749999999999998</v>
      </c>
      <c r="AJ105" s="324"/>
      <c r="AK105" s="325">
        <f t="shared" si="23"/>
        <v>-100</v>
      </c>
      <c r="AL105" s="324"/>
      <c r="AM105" s="324">
        <v>0</v>
      </c>
      <c r="AN105" s="325"/>
      <c r="AO105" s="324">
        <f t="shared" si="25"/>
        <v>68.774999999999991</v>
      </c>
      <c r="AP105" s="324">
        <f t="shared" si="25"/>
        <v>58.664000000000001</v>
      </c>
      <c r="AQ105" s="325">
        <f t="shared" si="8"/>
        <v>-14.7</v>
      </c>
      <c r="AR105" s="158">
        <f t="shared" si="26"/>
        <v>68.774999999999991</v>
      </c>
      <c r="AS105" s="158">
        <f t="shared" si="26"/>
        <v>58.664000000000001</v>
      </c>
      <c r="AT105" s="325">
        <f t="shared" si="9"/>
        <v>-14.7</v>
      </c>
      <c r="AU105" s="306"/>
      <c r="AV105" s="306"/>
      <c r="AW105" s="302"/>
      <c r="AX105" s="302"/>
    </row>
    <row r="106" spans="1:50" s="327" customFormat="1" ht="18.75" customHeight="1">
      <c r="A106" s="421" t="s">
        <v>312</v>
      </c>
      <c r="B106" s="324">
        <v>-1.4570000000000001</v>
      </c>
      <c r="C106" s="324">
        <v>19.888999999999999</v>
      </c>
      <c r="D106" s="325">
        <f>IF(B106=0, "    ---- ", IF(ABS(ROUND(100/B106*C106-100,1))&lt;999,ROUND(100/B106*C106-100,1),IF(ROUND(100/B106*C106-100,1)&gt;999,999,-999)))</f>
        <v>-999</v>
      </c>
      <c r="E106" s="324">
        <v>186.67</v>
      </c>
      <c r="F106" s="324">
        <v>324.07900000000001</v>
      </c>
      <c r="G106" s="325">
        <f t="shared" si="21"/>
        <v>73.599999999999994</v>
      </c>
      <c r="H106" s="324"/>
      <c r="I106" s="324"/>
      <c r="J106" s="325"/>
      <c r="K106" s="324"/>
      <c r="L106" s="324"/>
      <c r="M106" s="324"/>
      <c r="N106" s="324"/>
      <c r="O106" s="324"/>
      <c r="P106" s="325"/>
      <c r="Q106" s="324"/>
      <c r="R106" s="324"/>
      <c r="S106" s="325"/>
      <c r="T106" s="324"/>
      <c r="U106" s="324">
        <v>-2</v>
      </c>
      <c r="V106" s="325" t="str">
        <f>IF(T106=0, "    ---- ", IF(ABS(ROUND(100/T106*U106-100,1))&lt;999,ROUND(100/T106*U106-100,1),IF(ROUND(100/T106*U106-100,1)&gt;999,999,-999)))</f>
        <v xml:space="preserve">    ---- </v>
      </c>
      <c r="W106" s="324">
        <v>0</v>
      </c>
      <c r="X106" s="324">
        <v>93</v>
      </c>
      <c r="Y106" s="325" t="str">
        <f t="shared" si="22"/>
        <v xml:space="preserve">    ---- </v>
      </c>
      <c r="Z106" s="324"/>
      <c r="AA106" s="324"/>
      <c r="AB106" s="325"/>
      <c r="AC106" s="324"/>
      <c r="AD106" s="324"/>
      <c r="AE106" s="325"/>
      <c r="AF106" s="324"/>
      <c r="AG106" s="324"/>
      <c r="AH106" s="325"/>
      <c r="AI106" s="324">
        <v>5.72</v>
      </c>
      <c r="AJ106" s="324">
        <v>-5.8890000000000002</v>
      </c>
      <c r="AK106" s="325">
        <f t="shared" si="23"/>
        <v>-203</v>
      </c>
      <c r="AL106" s="324">
        <v>45.6</v>
      </c>
      <c r="AM106" s="324">
        <v>-90</v>
      </c>
      <c r="AN106" s="325">
        <f t="shared" si="24"/>
        <v>-297.39999999999998</v>
      </c>
      <c r="AO106" s="324">
        <f t="shared" si="25"/>
        <v>236.53299999999999</v>
      </c>
      <c r="AP106" s="324">
        <f t="shared" si="25"/>
        <v>339.07900000000001</v>
      </c>
      <c r="AQ106" s="325">
        <f t="shared" si="8"/>
        <v>43.4</v>
      </c>
      <c r="AR106" s="158">
        <f t="shared" si="26"/>
        <v>236.53299999999999</v>
      </c>
      <c r="AS106" s="158">
        <f t="shared" si="26"/>
        <v>339.07900000000001</v>
      </c>
      <c r="AT106" s="325">
        <f t="shared" si="9"/>
        <v>43.4</v>
      </c>
      <c r="AU106" s="306"/>
      <c r="AV106" s="306"/>
      <c r="AW106" s="302"/>
      <c r="AX106" s="302"/>
    </row>
    <row r="107" spans="1:50" s="577" customFormat="1" ht="18.75" customHeight="1">
      <c r="A107" s="584" t="s">
        <v>467</v>
      </c>
      <c r="B107" s="324"/>
      <c r="C107" s="324"/>
      <c r="D107" s="324"/>
      <c r="E107" s="324"/>
      <c r="F107" s="324"/>
      <c r="G107" s="325"/>
      <c r="H107" s="324"/>
      <c r="I107" s="324"/>
      <c r="J107" s="325"/>
      <c r="K107" s="324"/>
      <c r="L107" s="324"/>
      <c r="M107" s="324"/>
      <c r="N107" s="324"/>
      <c r="O107" s="324"/>
      <c r="P107" s="325"/>
      <c r="Q107" s="324"/>
      <c r="R107" s="324"/>
      <c r="S107" s="325"/>
      <c r="T107" s="324"/>
      <c r="U107" s="324"/>
      <c r="V107" s="325"/>
      <c r="W107" s="324"/>
      <c r="X107" s="324"/>
      <c r="Y107" s="325"/>
      <c r="Z107" s="324"/>
      <c r="AA107" s="324"/>
      <c r="AB107" s="325"/>
      <c r="AC107" s="324"/>
      <c r="AD107" s="324"/>
      <c r="AE107" s="325"/>
      <c r="AF107" s="324"/>
      <c r="AG107" s="324"/>
      <c r="AH107" s="325"/>
      <c r="AI107" s="324"/>
      <c r="AJ107" s="324"/>
      <c r="AK107" s="325"/>
      <c r="AL107" s="324"/>
      <c r="AM107" s="324"/>
      <c r="AN107" s="325"/>
      <c r="AO107" s="324"/>
      <c r="AP107" s="324"/>
      <c r="AQ107" s="325"/>
      <c r="AR107" s="158"/>
      <c r="AS107" s="158"/>
      <c r="AT107" s="325"/>
      <c r="AU107" s="575"/>
      <c r="AV107" s="575"/>
      <c r="AW107" s="576"/>
      <c r="AX107" s="576"/>
    </row>
    <row r="108" spans="1:50" s="577" customFormat="1" ht="18.75" customHeight="1">
      <c r="A108" s="585" t="s">
        <v>307</v>
      </c>
      <c r="B108" s="324"/>
      <c r="C108" s="324"/>
      <c r="D108" s="324"/>
      <c r="E108" s="324"/>
      <c r="F108" s="324"/>
      <c r="G108" s="325"/>
      <c r="H108" s="324"/>
      <c r="I108" s="324"/>
      <c r="J108" s="325"/>
      <c r="K108" s="324"/>
      <c r="L108" s="324"/>
      <c r="M108" s="324"/>
      <c r="N108" s="324"/>
      <c r="O108" s="324"/>
      <c r="P108" s="325"/>
      <c r="Q108" s="324"/>
      <c r="R108" s="324"/>
      <c r="S108" s="325"/>
      <c r="T108" s="324"/>
      <c r="U108" s="324"/>
      <c r="V108" s="325"/>
      <c r="W108" s="324"/>
      <c r="X108" s="324"/>
      <c r="Y108" s="325"/>
      <c r="Z108" s="324"/>
      <c r="AA108" s="324"/>
      <c r="AB108" s="325"/>
      <c r="AC108" s="324"/>
      <c r="AD108" s="324"/>
      <c r="AE108" s="325"/>
      <c r="AF108" s="324"/>
      <c r="AG108" s="324"/>
      <c r="AH108" s="325"/>
      <c r="AI108" s="324"/>
      <c r="AJ108" s="324"/>
      <c r="AK108" s="325"/>
      <c r="AL108" s="324"/>
      <c r="AM108" s="324"/>
      <c r="AN108" s="325"/>
      <c r="AO108" s="324">
        <f t="shared" ref="AO108:AO118" si="27">B108+E108+H108+K108+Q108+T108+W108+Z108+AF108+AI108+AL108</f>
        <v>0</v>
      </c>
      <c r="AP108" s="324">
        <f t="shared" ref="AP108:AP118" si="28">C108+F108+I108+L108+R108+U108+X108+AA108+AG108+AJ108+AM108</f>
        <v>0</v>
      </c>
      <c r="AQ108" s="325" t="str">
        <f t="shared" ref="AQ108:AQ118" si="29">IF(AO108=0, "    ---- ", IF(ABS(ROUND(100/AO108*AP108-100,1))&lt;999,ROUND(100/AO108*AP108-100,1),IF(ROUND(100/AO108*AP108-100,1)&gt;999,999,-999)))</f>
        <v xml:space="preserve">    ---- </v>
      </c>
      <c r="AR108" s="324">
        <f t="shared" ref="AR108:AR118" si="30">+B108+E108+H108+K108+N108+Q108+T108+W108+Z108+AC108+AF108+AI108+AL108</f>
        <v>0</v>
      </c>
      <c r="AS108" s="324">
        <f t="shared" ref="AS108:AS118" si="31">+C108+F108+I108+L108+O108+R108+U108+X108+AA108+AD108+AG108+AJ108+AM108</f>
        <v>0</v>
      </c>
      <c r="AT108" s="325" t="str">
        <f t="shared" ref="AT108:AT118" si="32">IF(AR108=0, "    ---- ", IF(ABS(ROUND(100/AR108*AS108-100,1))&lt;999,ROUND(100/AR108*AS108-100,1),IF(ROUND(100/AR108*AS108-100,1)&gt;999,999,-999)))</f>
        <v xml:space="preserve">    ---- </v>
      </c>
      <c r="AU108" s="575"/>
      <c r="AV108" s="575"/>
      <c r="AW108" s="576"/>
      <c r="AX108" s="576"/>
    </row>
    <row r="109" spans="1:50" s="577" customFormat="1" ht="18.75" customHeight="1">
      <c r="A109" s="585" t="s">
        <v>308</v>
      </c>
      <c r="B109" s="324"/>
      <c r="C109" s="324"/>
      <c r="D109" s="324"/>
      <c r="E109" s="324"/>
      <c r="F109" s="324"/>
      <c r="G109" s="325"/>
      <c r="H109" s="324"/>
      <c r="I109" s="324"/>
      <c r="J109" s="325"/>
      <c r="K109" s="324"/>
      <c r="L109" s="324"/>
      <c r="M109" s="324"/>
      <c r="N109" s="324"/>
      <c r="O109" s="324"/>
      <c r="P109" s="325"/>
      <c r="Q109" s="324"/>
      <c r="R109" s="324"/>
      <c r="S109" s="325"/>
      <c r="T109" s="324"/>
      <c r="U109" s="324"/>
      <c r="V109" s="325"/>
      <c r="W109" s="324"/>
      <c r="X109" s="324"/>
      <c r="Y109" s="325"/>
      <c r="Z109" s="324"/>
      <c r="AA109" s="324"/>
      <c r="AB109" s="325"/>
      <c r="AC109" s="324"/>
      <c r="AD109" s="324"/>
      <c r="AE109" s="325"/>
      <c r="AF109" s="324"/>
      <c r="AG109" s="324"/>
      <c r="AH109" s="325"/>
      <c r="AI109" s="324"/>
      <c r="AJ109" s="324"/>
      <c r="AK109" s="325"/>
      <c r="AL109" s="324"/>
      <c r="AM109" s="324"/>
      <c r="AN109" s="325"/>
      <c r="AO109" s="324">
        <f t="shared" si="27"/>
        <v>0</v>
      </c>
      <c r="AP109" s="324">
        <f t="shared" si="28"/>
        <v>0</v>
      </c>
      <c r="AQ109" s="325" t="str">
        <f t="shared" si="29"/>
        <v xml:space="preserve">    ---- </v>
      </c>
      <c r="AR109" s="324">
        <f t="shared" si="30"/>
        <v>0</v>
      </c>
      <c r="AS109" s="324">
        <f t="shared" si="31"/>
        <v>0</v>
      </c>
      <c r="AT109" s="325" t="str">
        <f t="shared" si="32"/>
        <v xml:space="preserve">    ---- </v>
      </c>
      <c r="AU109" s="575"/>
      <c r="AV109" s="575"/>
      <c r="AW109" s="576"/>
      <c r="AX109" s="576"/>
    </row>
    <row r="110" spans="1:50" s="577" customFormat="1" ht="18.75" customHeight="1">
      <c r="A110" s="585" t="s">
        <v>182</v>
      </c>
      <c r="B110" s="324"/>
      <c r="C110" s="324"/>
      <c r="D110" s="324"/>
      <c r="E110" s="324"/>
      <c r="F110" s="324"/>
      <c r="G110" s="325"/>
      <c r="H110" s="324"/>
      <c r="I110" s="324"/>
      <c r="J110" s="325"/>
      <c r="K110" s="324"/>
      <c r="L110" s="324"/>
      <c r="M110" s="324"/>
      <c r="N110" s="324"/>
      <c r="O110" s="324"/>
      <c r="P110" s="325"/>
      <c r="Q110" s="324"/>
      <c r="R110" s="324"/>
      <c r="S110" s="325"/>
      <c r="T110" s="324"/>
      <c r="U110" s="324"/>
      <c r="V110" s="325"/>
      <c r="W110" s="324"/>
      <c r="X110" s="324"/>
      <c r="Y110" s="325"/>
      <c r="Z110" s="324"/>
      <c r="AA110" s="324"/>
      <c r="AB110" s="325"/>
      <c r="AC110" s="324"/>
      <c r="AD110" s="324"/>
      <c r="AE110" s="325"/>
      <c r="AF110" s="324"/>
      <c r="AG110" s="324"/>
      <c r="AH110" s="325"/>
      <c r="AI110" s="324"/>
      <c r="AJ110" s="324"/>
      <c r="AK110" s="325"/>
      <c r="AL110" s="324"/>
      <c r="AM110" s="324"/>
      <c r="AN110" s="325"/>
      <c r="AO110" s="324">
        <f t="shared" si="27"/>
        <v>0</v>
      </c>
      <c r="AP110" s="324">
        <f t="shared" si="28"/>
        <v>0</v>
      </c>
      <c r="AQ110" s="325" t="str">
        <f t="shared" si="29"/>
        <v xml:space="preserve">    ---- </v>
      </c>
      <c r="AR110" s="324">
        <f t="shared" si="30"/>
        <v>0</v>
      </c>
      <c r="AS110" s="324">
        <f t="shared" si="31"/>
        <v>0</v>
      </c>
      <c r="AT110" s="325" t="str">
        <f t="shared" si="32"/>
        <v xml:space="preserve">    ---- </v>
      </c>
      <c r="AU110" s="575"/>
      <c r="AV110" s="575"/>
      <c r="AW110" s="576"/>
      <c r="AX110" s="576"/>
    </row>
    <row r="111" spans="1:50" s="577" customFormat="1" ht="18.75" customHeight="1">
      <c r="A111" s="585" t="s">
        <v>176</v>
      </c>
      <c r="B111" s="324"/>
      <c r="C111" s="324"/>
      <c r="D111" s="324"/>
      <c r="E111" s="324"/>
      <c r="F111" s="324"/>
      <c r="G111" s="325"/>
      <c r="H111" s="324"/>
      <c r="I111" s="324"/>
      <c r="J111" s="325"/>
      <c r="K111" s="324"/>
      <c r="L111" s="324"/>
      <c r="M111" s="324"/>
      <c r="N111" s="324"/>
      <c r="O111" s="324"/>
      <c r="P111" s="325"/>
      <c r="Q111" s="324"/>
      <c r="R111" s="324"/>
      <c r="S111" s="325"/>
      <c r="T111" s="324"/>
      <c r="U111" s="324"/>
      <c r="V111" s="325"/>
      <c r="W111" s="324"/>
      <c r="X111" s="324"/>
      <c r="Y111" s="325"/>
      <c r="Z111" s="324"/>
      <c r="AA111" s="324"/>
      <c r="AB111" s="325"/>
      <c r="AC111" s="324"/>
      <c r="AD111" s="324"/>
      <c r="AE111" s="325"/>
      <c r="AF111" s="324"/>
      <c r="AG111" s="324"/>
      <c r="AH111" s="325"/>
      <c r="AI111" s="324"/>
      <c r="AJ111" s="324"/>
      <c r="AK111" s="325"/>
      <c r="AL111" s="324"/>
      <c r="AM111" s="324"/>
      <c r="AN111" s="325"/>
      <c r="AO111" s="324">
        <f t="shared" si="27"/>
        <v>0</v>
      </c>
      <c r="AP111" s="324">
        <f t="shared" si="28"/>
        <v>0</v>
      </c>
      <c r="AQ111" s="325" t="str">
        <f t="shared" si="29"/>
        <v xml:space="preserve">    ---- </v>
      </c>
      <c r="AR111" s="324">
        <f t="shared" si="30"/>
        <v>0</v>
      </c>
      <c r="AS111" s="324">
        <f t="shared" si="31"/>
        <v>0</v>
      </c>
      <c r="AT111" s="325" t="str">
        <f t="shared" si="32"/>
        <v xml:space="preserve">    ---- </v>
      </c>
      <c r="AU111" s="575"/>
      <c r="AV111" s="575"/>
      <c r="AW111" s="576"/>
      <c r="AX111" s="576"/>
    </row>
    <row r="112" spans="1:50" s="577" customFormat="1" ht="18.75" customHeight="1">
      <c r="A112" s="585" t="s">
        <v>179</v>
      </c>
      <c r="B112" s="324"/>
      <c r="C112" s="324"/>
      <c r="D112" s="324"/>
      <c r="E112" s="324"/>
      <c r="F112" s="324"/>
      <c r="G112" s="325"/>
      <c r="H112" s="324"/>
      <c r="I112" s="324"/>
      <c r="J112" s="325"/>
      <c r="K112" s="324"/>
      <c r="L112" s="324"/>
      <c r="M112" s="324"/>
      <c r="N112" s="324"/>
      <c r="O112" s="324"/>
      <c r="P112" s="325"/>
      <c r="Q112" s="324"/>
      <c r="R112" s="324"/>
      <c r="S112" s="325"/>
      <c r="T112" s="324"/>
      <c r="U112" s="324"/>
      <c r="V112" s="325"/>
      <c r="W112" s="324"/>
      <c r="X112" s="324"/>
      <c r="Y112" s="325"/>
      <c r="Z112" s="324"/>
      <c r="AA112" s="324"/>
      <c r="AB112" s="325"/>
      <c r="AC112" s="324"/>
      <c r="AD112" s="324"/>
      <c r="AE112" s="325"/>
      <c r="AF112" s="324"/>
      <c r="AG112" s="324"/>
      <c r="AH112" s="325"/>
      <c r="AI112" s="324"/>
      <c r="AJ112" s="324"/>
      <c r="AK112" s="325"/>
      <c r="AL112" s="324"/>
      <c r="AM112" s="324"/>
      <c r="AN112" s="325"/>
      <c r="AO112" s="324">
        <f t="shared" si="27"/>
        <v>0</v>
      </c>
      <c r="AP112" s="324">
        <f t="shared" si="28"/>
        <v>0</v>
      </c>
      <c r="AQ112" s="325" t="str">
        <f t="shared" si="29"/>
        <v xml:space="preserve">    ---- </v>
      </c>
      <c r="AR112" s="324">
        <f t="shared" si="30"/>
        <v>0</v>
      </c>
      <c r="AS112" s="324">
        <f t="shared" si="31"/>
        <v>0</v>
      </c>
      <c r="AT112" s="325" t="str">
        <f t="shared" si="32"/>
        <v xml:space="preserve">    ---- </v>
      </c>
      <c r="AU112" s="575"/>
      <c r="AV112" s="575"/>
      <c r="AW112" s="576"/>
      <c r="AX112" s="576"/>
    </row>
    <row r="113" spans="1:50" s="577" customFormat="1" ht="18.75" customHeight="1">
      <c r="A113" s="585" t="s">
        <v>309</v>
      </c>
      <c r="B113" s="324"/>
      <c r="C113" s="324"/>
      <c r="D113" s="324"/>
      <c r="E113" s="324"/>
      <c r="F113" s="324"/>
      <c r="G113" s="325"/>
      <c r="H113" s="324"/>
      <c r="I113" s="324"/>
      <c r="J113" s="325"/>
      <c r="K113" s="324"/>
      <c r="L113" s="324"/>
      <c r="M113" s="324"/>
      <c r="N113" s="324"/>
      <c r="O113" s="324"/>
      <c r="P113" s="325"/>
      <c r="Q113" s="324"/>
      <c r="R113" s="324"/>
      <c r="S113" s="325"/>
      <c r="T113" s="324"/>
      <c r="U113" s="324"/>
      <c r="V113" s="325"/>
      <c r="W113" s="324"/>
      <c r="X113" s="324"/>
      <c r="Y113" s="325"/>
      <c r="Z113" s="324"/>
      <c r="AA113" s="324"/>
      <c r="AB113" s="325"/>
      <c r="AC113" s="324"/>
      <c r="AD113" s="324"/>
      <c r="AE113" s="325"/>
      <c r="AF113" s="324"/>
      <c r="AG113" s="324"/>
      <c r="AH113" s="325"/>
      <c r="AI113" s="324"/>
      <c r="AJ113" s="324"/>
      <c r="AK113" s="325"/>
      <c r="AL113" s="324"/>
      <c r="AM113" s="324"/>
      <c r="AN113" s="325"/>
      <c r="AO113" s="324">
        <f t="shared" si="27"/>
        <v>0</v>
      </c>
      <c r="AP113" s="324">
        <f t="shared" si="28"/>
        <v>0</v>
      </c>
      <c r="AQ113" s="325" t="str">
        <f t="shared" si="29"/>
        <v xml:space="preserve">    ---- </v>
      </c>
      <c r="AR113" s="324">
        <f t="shared" si="30"/>
        <v>0</v>
      </c>
      <c r="AS113" s="324">
        <f t="shared" si="31"/>
        <v>0</v>
      </c>
      <c r="AT113" s="325" t="str">
        <f t="shared" si="32"/>
        <v xml:space="preserve">    ---- </v>
      </c>
      <c r="AU113" s="575"/>
      <c r="AV113" s="575"/>
      <c r="AW113" s="576"/>
      <c r="AX113" s="576"/>
    </row>
    <row r="114" spans="1:50" s="577" customFormat="1" ht="18.75" customHeight="1">
      <c r="A114" s="585" t="s">
        <v>178</v>
      </c>
      <c r="B114" s="324"/>
      <c r="C114" s="324"/>
      <c r="D114" s="324"/>
      <c r="E114" s="324"/>
      <c r="F114" s="324"/>
      <c r="G114" s="325"/>
      <c r="H114" s="324"/>
      <c r="I114" s="324"/>
      <c r="J114" s="325"/>
      <c r="K114" s="324"/>
      <c r="L114" s="324"/>
      <c r="M114" s="324"/>
      <c r="N114" s="324"/>
      <c r="O114" s="324"/>
      <c r="P114" s="325"/>
      <c r="Q114" s="324"/>
      <c r="R114" s="324"/>
      <c r="S114" s="325"/>
      <c r="T114" s="324"/>
      <c r="U114" s="324"/>
      <c r="V114" s="325"/>
      <c r="W114" s="324"/>
      <c r="X114" s="324"/>
      <c r="Y114" s="325"/>
      <c r="Z114" s="324"/>
      <c r="AA114" s="324"/>
      <c r="AB114" s="325"/>
      <c r="AC114" s="324"/>
      <c r="AD114" s="324"/>
      <c r="AE114" s="325"/>
      <c r="AF114" s="324"/>
      <c r="AG114" s="324"/>
      <c r="AH114" s="325"/>
      <c r="AI114" s="324"/>
      <c r="AJ114" s="324"/>
      <c r="AK114" s="325"/>
      <c r="AL114" s="324"/>
      <c r="AM114" s="324"/>
      <c r="AN114" s="325"/>
      <c r="AO114" s="324">
        <f t="shared" si="27"/>
        <v>0</v>
      </c>
      <c r="AP114" s="324">
        <f t="shared" si="28"/>
        <v>0</v>
      </c>
      <c r="AQ114" s="325" t="str">
        <f t="shared" si="29"/>
        <v xml:space="preserve">    ---- </v>
      </c>
      <c r="AR114" s="324">
        <f t="shared" si="30"/>
        <v>0</v>
      </c>
      <c r="AS114" s="324">
        <f t="shared" si="31"/>
        <v>0</v>
      </c>
      <c r="AT114" s="325" t="str">
        <f t="shared" si="32"/>
        <v xml:space="preserve">    ---- </v>
      </c>
      <c r="AU114" s="575"/>
      <c r="AV114" s="575"/>
      <c r="AW114" s="576"/>
      <c r="AX114" s="576"/>
    </row>
    <row r="115" spans="1:50" s="577" customFormat="1" ht="18.75" customHeight="1">
      <c r="A115" s="585" t="s">
        <v>310</v>
      </c>
      <c r="B115" s="324"/>
      <c r="C115" s="324"/>
      <c r="D115" s="324"/>
      <c r="E115" s="324"/>
      <c r="F115" s="324"/>
      <c r="G115" s="325"/>
      <c r="H115" s="324"/>
      <c r="I115" s="324"/>
      <c r="J115" s="325"/>
      <c r="K115" s="324"/>
      <c r="L115" s="324"/>
      <c r="M115" s="324"/>
      <c r="N115" s="324"/>
      <c r="O115" s="324"/>
      <c r="P115" s="325"/>
      <c r="Q115" s="324"/>
      <c r="R115" s="324"/>
      <c r="S115" s="325"/>
      <c r="T115" s="324"/>
      <c r="U115" s="324"/>
      <c r="V115" s="325"/>
      <c r="W115" s="324"/>
      <c r="X115" s="324"/>
      <c r="Y115" s="325"/>
      <c r="Z115" s="324"/>
      <c r="AA115" s="324"/>
      <c r="AB115" s="325"/>
      <c r="AC115" s="324"/>
      <c r="AD115" s="324"/>
      <c r="AE115" s="325"/>
      <c r="AF115" s="324"/>
      <c r="AG115" s="324"/>
      <c r="AH115" s="325"/>
      <c r="AI115" s="324"/>
      <c r="AJ115" s="324"/>
      <c r="AK115" s="325"/>
      <c r="AL115" s="324"/>
      <c r="AM115" s="324"/>
      <c r="AN115" s="325"/>
      <c r="AO115" s="324">
        <f t="shared" si="27"/>
        <v>0</v>
      </c>
      <c r="AP115" s="324">
        <f t="shared" si="28"/>
        <v>0</v>
      </c>
      <c r="AQ115" s="325" t="str">
        <f t="shared" si="29"/>
        <v xml:space="preserve">    ---- </v>
      </c>
      <c r="AR115" s="324">
        <f t="shared" si="30"/>
        <v>0</v>
      </c>
      <c r="AS115" s="324">
        <f t="shared" si="31"/>
        <v>0</v>
      </c>
      <c r="AT115" s="325" t="str">
        <f t="shared" si="32"/>
        <v xml:space="preserve">    ---- </v>
      </c>
      <c r="AU115" s="575"/>
      <c r="AV115" s="575"/>
      <c r="AW115" s="576"/>
      <c r="AX115" s="576"/>
    </row>
    <row r="116" spans="1:50" s="580" customFormat="1" ht="18.75" customHeight="1">
      <c r="A116" s="584" t="s">
        <v>41</v>
      </c>
      <c r="B116" s="318"/>
      <c r="C116" s="318"/>
      <c r="D116" s="318"/>
      <c r="E116" s="318"/>
      <c r="F116" s="318"/>
      <c r="G116" s="319"/>
      <c r="H116" s="318"/>
      <c r="I116" s="318"/>
      <c r="J116" s="319"/>
      <c r="K116" s="318"/>
      <c r="L116" s="318"/>
      <c r="M116" s="318"/>
      <c r="N116" s="318"/>
      <c r="O116" s="318"/>
      <c r="P116" s="319"/>
      <c r="Q116" s="318"/>
      <c r="R116" s="318"/>
      <c r="S116" s="319"/>
      <c r="T116" s="318"/>
      <c r="U116" s="318"/>
      <c r="V116" s="319"/>
      <c r="W116" s="318"/>
      <c r="X116" s="318"/>
      <c r="Y116" s="319"/>
      <c r="Z116" s="318"/>
      <c r="AA116" s="318"/>
      <c r="AB116" s="319"/>
      <c r="AC116" s="318"/>
      <c r="AD116" s="318"/>
      <c r="AE116" s="319"/>
      <c r="AF116" s="318"/>
      <c r="AG116" s="318"/>
      <c r="AH116" s="319"/>
      <c r="AI116" s="318"/>
      <c r="AJ116" s="318"/>
      <c r="AK116" s="319"/>
      <c r="AL116" s="318"/>
      <c r="AM116" s="318"/>
      <c r="AN116" s="319"/>
      <c r="AO116" s="318">
        <f t="shared" si="27"/>
        <v>0</v>
      </c>
      <c r="AP116" s="318">
        <f t="shared" si="28"/>
        <v>0</v>
      </c>
      <c r="AQ116" s="319" t="str">
        <f t="shared" si="29"/>
        <v xml:space="preserve">    ---- </v>
      </c>
      <c r="AR116" s="318">
        <f t="shared" si="30"/>
        <v>0</v>
      </c>
      <c r="AS116" s="318">
        <f t="shared" si="31"/>
        <v>0</v>
      </c>
      <c r="AT116" s="319" t="str">
        <f t="shared" si="32"/>
        <v xml:space="preserve">    ---- </v>
      </c>
      <c r="AU116" s="578"/>
      <c r="AV116" s="578"/>
      <c r="AW116" s="579"/>
      <c r="AX116" s="579"/>
    </row>
    <row r="117" spans="1:50" s="577" customFormat="1" ht="18.75" customHeight="1">
      <c r="A117" s="585" t="s">
        <v>311</v>
      </c>
      <c r="B117" s="324"/>
      <c r="C117" s="324"/>
      <c r="D117" s="324"/>
      <c r="E117" s="324"/>
      <c r="F117" s="324"/>
      <c r="G117" s="325"/>
      <c r="H117" s="324"/>
      <c r="I117" s="324"/>
      <c r="J117" s="325"/>
      <c r="K117" s="324"/>
      <c r="L117" s="324"/>
      <c r="M117" s="324"/>
      <c r="N117" s="324"/>
      <c r="O117" s="324"/>
      <c r="P117" s="325"/>
      <c r="Q117" s="324"/>
      <c r="R117" s="324"/>
      <c r="S117" s="325"/>
      <c r="T117" s="324"/>
      <c r="U117" s="324"/>
      <c r="V117" s="325"/>
      <c r="W117" s="324"/>
      <c r="X117" s="324"/>
      <c r="Y117" s="325"/>
      <c r="Z117" s="324"/>
      <c r="AA117" s="324"/>
      <c r="AB117" s="325"/>
      <c r="AC117" s="324"/>
      <c r="AD117" s="324"/>
      <c r="AE117" s="325"/>
      <c r="AF117" s="324"/>
      <c r="AG117" s="324"/>
      <c r="AH117" s="325"/>
      <c r="AI117" s="324"/>
      <c r="AJ117" s="324"/>
      <c r="AK117" s="325"/>
      <c r="AL117" s="324"/>
      <c r="AM117" s="324"/>
      <c r="AN117" s="325"/>
      <c r="AO117" s="324">
        <f t="shared" si="27"/>
        <v>0</v>
      </c>
      <c r="AP117" s="324">
        <f t="shared" si="28"/>
        <v>0</v>
      </c>
      <c r="AQ117" s="325" t="str">
        <f t="shared" si="29"/>
        <v xml:space="preserve">    ---- </v>
      </c>
      <c r="AR117" s="324">
        <f t="shared" si="30"/>
        <v>0</v>
      </c>
      <c r="AS117" s="324">
        <f t="shared" si="31"/>
        <v>0</v>
      </c>
      <c r="AT117" s="325" t="str">
        <f t="shared" si="32"/>
        <v xml:space="preserve">    ---- </v>
      </c>
      <c r="AU117" s="575"/>
      <c r="AV117" s="575"/>
      <c r="AW117" s="576"/>
      <c r="AX117" s="576"/>
    </row>
    <row r="118" spans="1:50" s="577" customFormat="1" ht="18.75" customHeight="1">
      <c r="A118" s="585" t="s">
        <v>312</v>
      </c>
      <c r="B118" s="324"/>
      <c r="C118" s="324"/>
      <c r="D118" s="324"/>
      <c r="E118" s="324"/>
      <c r="F118" s="324"/>
      <c r="G118" s="325"/>
      <c r="H118" s="324"/>
      <c r="I118" s="324"/>
      <c r="J118" s="325"/>
      <c r="K118" s="324"/>
      <c r="L118" s="324"/>
      <c r="M118" s="324"/>
      <c r="N118" s="324"/>
      <c r="O118" s="324"/>
      <c r="P118" s="325"/>
      <c r="Q118" s="324"/>
      <c r="R118" s="324"/>
      <c r="S118" s="325"/>
      <c r="T118" s="324"/>
      <c r="U118" s="324"/>
      <c r="V118" s="325"/>
      <c r="W118" s="324"/>
      <c r="X118" s="324"/>
      <c r="Y118" s="325"/>
      <c r="Z118" s="324"/>
      <c r="AA118" s="324"/>
      <c r="AB118" s="325"/>
      <c r="AC118" s="324"/>
      <c r="AD118" s="324"/>
      <c r="AE118" s="325"/>
      <c r="AF118" s="324"/>
      <c r="AG118" s="324"/>
      <c r="AH118" s="325"/>
      <c r="AI118" s="324"/>
      <c r="AJ118" s="324"/>
      <c r="AK118" s="325"/>
      <c r="AL118" s="324"/>
      <c r="AM118" s="324"/>
      <c r="AN118" s="325"/>
      <c r="AO118" s="324">
        <f t="shared" si="27"/>
        <v>0</v>
      </c>
      <c r="AP118" s="324">
        <f t="shared" si="28"/>
        <v>0</v>
      </c>
      <c r="AQ118" s="325" t="str">
        <f t="shared" si="29"/>
        <v xml:space="preserve">    ---- </v>
      </c>
      <c r="AR118" s="158">
        <f t="shared" si="30"/>
        <v>0</v>
      </c>
      <c r="AS118" s="158">
        <f t="shared" si="31"/>
        <v>0</v>
      </c>
      <c r="AT118" s="325" t="str">
        <f t="shared" si="32"/>
        <v xml:space="preserve">    ---- </v>
      </c>
      <c r="AU118" s="575"/>
      <c r="AV118" s="575"/>
      <c r="AW118" s="576"/>
      <c r="AX118" s="576"/>
    </row>
    <row r="119" spans="1:50" s="327" customFormat="1" ht="18.75" customHeight="1">
      <c r="A119" s="422"/>
      <c r="B119" s="328"/>
      <c r="C119" s="328"/>
      <c r="D119" s="328"/>
      <c r="E119" s="328"/>
      <c r="F119" s="328"/>
      <c r="G119" s="329"/>
      <c r="H119" s="328"/>
      <c r="I119" s="328"/>
      <c r="J119" s="329"/>
      <c r="K119" s="328"/>
      <c r="L119" s="328"/>
      <c r="M119" s="328"/>
      <c r="N119" s="328"/>
      <c r="O119" s="328"/>
      <c r="P119" s="329"/>
      <c r="Q119" s="328"/>
      <c r="R119" s="328"/>
      <c r="S119" s="329"/>
      <c r="T119" s="328"/>
      <c r="U119" s="328"/>
      <c r="V119" s="329"/>
      <c r="W119" s="328"/>
      <c r="X119" s="328"/>
      <c r="Y119" s="329"/>
      <c r="Z119" s="328"/>
      <c r="AA119" s="328"/>
      <c r="AB119" s="329"/>
      <c r="AC119" s="328"/>
      <c r="AD119" s="328"/>
      <c r="AE119" s="329"/>
      <c r="AF119" s="328"/>
      <c r="AG119" s="328"/>
      <c r="AH119" s="329"/>
      <c r="AI119" s="328"/>
      <c r="AJ119" s="328"/>
      <c r="AK119" s="329"/>
      <c r="AL119" s="328"/>
      <c r="AM119" s="328"/>
      <c r="AN119" s="329"/>
      <c r="AO119" s="328"/>
      <c r="AP119" s="328"/>
      <c r="AQ119" s="329"/>
      <c r="AR119" s="181"/>
      <c r="AS119" s="181"/>
      <c r="AT119" s="329"/>
      <c r="AU119" s="306"/>
      <c r="AV119" s="306"/>
      <c r="AW119" s="302"/>
      <c r="AX119" s="302"/>
    </row>
    <row r="120" spans="1:50" s="327" customFormat="1" ht="18.75" customHeight="1">
      <c r="A120" s="229"/>
      <c r="B120" s="324"/>
      <c r="C120" s="324"/>
      <c r="D120" s="324"/>
      <c r="E120" s="324"/>
      <c r="F120" s="324"/>
      <c r="G120" s="325"/>
      <c r="H120" s="324"/>
      <c r="I120" s="324"/>
      <c r="J120" s="325"/>
      <c r="K120" s="324"/>
      <c r="L120" s="324"/>
      <c r="M120" s="324"/>
      <c r="N120" s="324"/>
      <c r="O120" s="324"/>
      <c r="P120" s="325"/>
      <c r="Q120" s="324"/>
      <c r="R120" s="324"/>
      <c r="S120" s="325"/>
      <c r="T120" s="324"/>
      <c r="U120" s="324"/>
      <c r="V120" s="325"/>
      <c r="W120" s="324"/>
      <c r="X120" s="324"/>
      <c r="Y120" s="325"/>
      <c r="Z120" s="324"/>
      <c r="AA120" s="324"/>
      <c r="AB120" s="325"/>
      <c r="AC120" s="324"/>
      <c r="AD120" s="324"/>
      <c r="AE120" s="325"/>
      <c r="AF120" s="324"/>
      <c r="AG120" s="324"/>
      <c r="AH120" s="325"/>
      <c r="AI120" s="324"/>
      <c r="AJ120" s="324"/>
      <c r="AK120" s="325"/>
      <c r="AL120" s="324"/>
      <c r="AM120" s="324"/>
      <c r="AN120" s="325"/>
      <c r="AO120" s="324"/>
      <c r="AP120" s="324"/>
      <c r="AQ120" s="325"/>
      <c r="AR120" s="158"/>
      <c r="AS120" s="158"/>
      <c r="AT120" s="325"/>
      <c r="AU120" s="306"/>
      <c r="AV120" s="306"/>
      <c r="AW120" s="302"/>
      <c r="AX120" s="302"/>
    </row>
    <row r="121" spans="1:50" s="327" customFormat="1" ht="18.75" customHeight="1">
      <c r="A121" s="420" t="s">
        <v>191</v>
      </c>
      <c r="B121" s="324"/>
      <c r="C121" s="324"/>
      <c r="D121" s="324"/>
      <c r="E121" s="324"/>
      <c r="F121" s="324"/>
      <c r="G121" s="325"/>
      <c r="H121" s="324"/>
      <c r="I121" s="324"/>
      <c r="J121" s="325"/>
      <c r="K121" s="324"/>
      <c r="L121" s="324"/>
      <c r="M121" s="324"/>
      <c r="N121" s="324"/>
      <c r="O121" s="324"/>
      <c r="P121" s="325"/>
      <c r="Q121" s="324"/>
      <c r="R121" s="324"/>
      <c r="S121" s="325"/>
      <c r="T121" s="324"/>
      <c r="U121" s="324"/>
      <c r="V121" s="325"/>
      <c r="W121" s="324"/>
      <c r="X121" s="324"/>
      <c r="Y121" s="325"/>
      <c r="Z121" s="324"/>
      <c r="AA121" s="324"/>
      <c r="AB121" s="325"/>
      <c r="AC121" s="324"/>
      <c r="AD121" s="324"/>
      <c r="AE121" s="325"/>
      <c r="AF121" s="324"/>
      <c r="AG121" s="324"/>
      <c r="AH121" s="325"/>
      <c r="AI121" s="324"/>
      <c r="AJ121" s="324"/>
      <c r="AK121" s="325"/>
      <c r="AL121" s="324"/>
      <c r="AM121" s="324"/>
      <c r="AN121" s="325"/>
      <c r="AO121" s="324"/>
      <c r="AP121" s="324"/>
      <c r="AQ121" s="325"/>
      <c r="AR121" s="158"/>
      <c r="AS121" s="158"/>
      <c r="AT121" s="325"/>
      <c r="AU121" s="306"/>
      <c r="AV121" s="306"/>
      <c r="AW121" s="302"/>
      <c r="AX121" s="302"/>
    </row>
    <row r="122" spans="1:50" s="327" customFormat="1" ht="18.75" customHeight="1">
      <c r="A122" s="421" t="s">
        <v>307</v>
      </c>
      <c r="B122" s="324"/>
      <c r="C122" s="324"/>
      <c r="D122" s="324"/>
      <c r="E122" s="324">
        <v>490.48</v>
      </c>
      <c r="F122" s="324">
        <v>65.59</v>
      </c>
      <c r="G122" s="325">
        <f t="shared" ref="G122:G132" si="33">IF(E122=0, "    ---- ", IF(ABS(ROUND(100/E122*F122-100,1))&lt;999,ROUND(100/E122*F122-100,1),IF(ROUND(100/E122*F122-100,1)&gt;999,999,-999)))</f>
        <v>-86.6</v>
      </c>
      <c r="H122" s="324"/>
      <c r="I122" s="324"/>
      <c r="J122" s="325"/>
      <c r="K122" s="324"/>
      <c r="L122" s="324"/>
      <c r="M122" s="324"/>
      <c r="N122" s="324"/>
      <c r="O122" s="324"/>
      <c r="P122" s="325"/>
      <c r="Q122" s="324">
        <v>4966.8668888817692</v>
      </c>
      <c r="R122" s="324">
        <v>3396.1176925297091</v>
      </c>
      <c r="S122" s="325">
        <f t="shared" ref="S122:S144" si="34">IF(Q122=0, "    ---- ", IF(ABS(ROUND(100/Q122*R122-100,1))&lt;999,ROUND(100/Q122*R122-100,1),IF(ROUND(100/Q122*R122-100,1)&gt;999,999,-999)))</f>
        <v>-31.6</v>
      </c>
      <c r="T122" s="324"/>
      <c r="U122" s="324"/>
      <c r="V122" s="325"/>
      <c r="W122" s="324"/>
      <c r="X122" s="324"/>
      <c r="Y122" s="325"/>
      <c r="Z122" s="324">
        <v>813</v>
      </c>
      <c r="AA122" s="324">
        <v>422</v>
      </c>
      <c r="AB122" s="325">
        <f t="shared" ref="AB122:AB132" si="35">IF(Z122=0, "    ---- ", IF(ABS(ROUND(100/Z122*AA122-100,1))&lt;999,ROUND(100/Z122*AA122-100,1),IF(ROUND(100/Z122*AA122-100,1)&gt;999,999,-999)))</f>
        <v>-48.1</v>
      </c>
      <c r="AC122" s="324"/>
      <c r="AD122" s="324"/>
      <c r="AE122" s="325"/>
      <c r="AF122" s="324"/>
      <c r="AG122" s="324"/>
      <c r="AH122" s="325"/>
      <c r="AI122" s="324"/>
      <c r="AJ122" s="324"/>
      <c r="AK122" s="325"/>
      <c r="AL122" s="324">
        <v>151.19999999999999</v>
      </c>
      <c r="AM122" s="324">
        <v>2</v>
      </c>
      <c r="AN122" s="325">
        <f t="shared" ref="AN122:AN132" si="36">IF(AL122=0, "    ---- ", IF(ABS(ROUND(100/AL122*AM122-100,1))&lt;999,ROUND(100/AL122*AM122-100,1),IF(ROUND(100/AL122*AM122-100,1)&gt;999,999,-999)))</f>
        <v>-98.7</v>
      </c>
      <c r="AO122" s="324">
        <f t="shared" si="25"/>
        <v>6421.5468888817695</v>
      </c>
      <c r="AP122" s="324">
        <f t="shared" si="25"/>
        <v>3885.7076925297092</v>
      </c>
      <c r="AQ122" s="325">
        <f t="shared" si="8"/>
        <v>-39.5</v>
      </c>
      <c r="AR122" s="158">
        <f t="shared" si="26"/>
        <v>6421.5468888817695</v>
      </c>
      <c r="AS122" s="158">
        <f t="shared" si="26"/>
        <v>3885.7076925297092</v>
      </c>
      <c r="AT122" s="325">
        <f t="shared" si="9"/>
        <v>-39.5</v>
      </c>
      <c r="AU122" s="306"/>
      <c r="AV122" s="306"/>
      <c r="AW122" s="302"/>
      <c r="AX122" s="302"/>
    </row>
    <row r="123" spans="1:50" s="327" customFormat="1" ht="18.75" customHeight="1">
      <c r="A123" s="421" t="s">
        <v>308</v>
      </c>
      <c r="B123" s="324"/>
      <c r="C123" s="324"/>
      <c r="D123" s="324"/>
      <c r="E123" s="324"/>
      <c r="F123" s="324">
        <v>-65.366</v>
      </c>
      <c r="G123" s="325" t="str">
        <f t="shared" si="33"/>
        <v xml:space="preserve">    ---- </v>
      </c>
      <c r="H123" s="324"/>
      <c r="I123" s="324"/>
      <c r="J123" s="325"/>
      <c r="K123" s="324"/>
      <c r="L123" s="324"/>
      <c r="M123" s="324"/>
      <c r="N123" s="324"/>
      <c r="O123" s="324"/>
      <c r="P123" s="325"/>
      <c r="Q123" s="324">
        <v>-1975.271328</v>
      </c>
      <c r="R123" s="324">
        <v>51.054248511983396</v>
      </c>
      <c r="S123" s="325">
        <f t="shared" si="34"/>
        <v>-102.6</v>
      </c>
      <c r="T123" s="324"/>
      <c r="U123" s="324"/>
      <c r="V123" s="325"/>
      <c r="W123" s="324"/>
      <c r="X123" s="324"/>
      <c r="Y123" s="325"/>
      <c r="Z123" s="324">
        <v>-300</v>
      </c>
      <c r="AA123" s="324">
        <v>-86</v>
      </c>
      <c r="AB123" s="325">
        <f t="shared" si="35"/>
        <v>-71.3</v>
      </c>
      <c r="AC123" s="324"/>
      <c r="AD123" s="324"/>
      <c r="AE123" s="325"/>
      <c r="AF123" s="324"/>
      <c r="AG123" s="324"/>
      <c r="AH123" s="325"/>
      <c r="AI123" s="324"/>
      <c r="AJ123" s="324"/>
      <c r="AK123" s="325"/>
      <c r="AL123" s="324">
        <v>-123.1</v>
      </c>
      <c r="AM123" s="324">
        <v>-2</v>
      </c>
      <c r="AN123" s="325">
        <f t="shared" si="36"/>
        <v>-98.4</v>
      </c>
      <c r="AO123" s="324">
        <f t="shared" si="25"/>
        <v>-2398.3713279999997</v>
      </c>
      <c r="AP123" s="324">
        <f t="shared" si="25"/>
        <v>-102.3117514880166</v>
      </c>
      <c r="AQ123" s="325">
        <f t="shared" si="8"/>
        <v>-95.7</v>
      </c>
      <c r="AR123" s="158">
        <f t="shared" si="26"/>
        <v>-2398.3713279999997</v>
      </c>
      <c r="AS123" s="158">
        <f t="shared" si="26"/>
        <v>-102.3117514880166</v>
      </c>
      <c r="AT123" s="325">
        <f t="shared" si="9"/>
        <v>-95.7</v>
      </c>
      <c r="AU123" s="306"/>
      <c r="AV123" s="306"/>
      <c r="AW123" s="302"/>
      <c r="AX123" s="302"/>
    </row>
    <row r="124" spans="1:50" s="327" customFormat="1" ht="18.75" customHeight="1">
      <c r="A124" s="421" t="s">
        <v>182</v>
      </c>
      <c r="B124" s="324"/>
      <c r="C124" s="324"/>
      <c r="D124" s="324"/>
      <c r="E124" s="324">
        <v>-116.56</v>
      </c>
      <c r="F124" s="324">
        <v>-62.633000000000003</v>
      </c>
      <c r="G124" s="325">
        <f t="shared" si="33"/>
        <v>-46.3</v>
      </c>
      <c r="H124" s="324"/>
      <c r="I124" s="324"/>
      <c r="J124" s="325"/>
      <c r="K124" s="324"/>
      <c r="L124" s="324"/>
      <c r="M124" s="324"/>
      <c r="N124" s="324"/>
      <c r="O124" s="324"/>
      <c r="P124" s="325"/>
      <c r="Q124" s="324">
        <v>343.96604272642111</v>
      </c>
      <c r="R124" s="324">
        <v>262.95303037160028</v>
      </c>
      <c r="S124" s="325">
        <f t="shared" si="34"/>
        <v>-23.6</v>
      </c>
      <c r="T124" s="324"/>
      <c r="U124" s="324"/>
      <c r="V124" s="325"/>
      <c r="W124" s="324"/>
      <c r="X124" s="324"/>
      <c r="Y124" s="325"/>
      <c r="Z124" s="324">
        <v>50</v>
      </c>
      <c r="AA124" s="324">
        <v>30</v>
      </c>
      <c r="AB124" s="325">
        <f t="shared" si="35"/>
        <v>-40</v>
      </c>
      <c r="AC124" s="324"/>
      <c r="AD124" s="324"/>
      <c r="AE124" s="325"/>
      <c r="AF124" s="324"/>
      <c r="AG124" s="324"/>
      <c r="AH124" s="325"/>
      <c r="AI124" s="324"/>
      <c r="AJ124" s="324"/>
      <c r="AK124" s="325"/>
      <c r="AL124" s="324">
        <v>30.3</v>
      </c>
      <c r="AM124" s="324">
        <v>-48</v>
      </c>
      <c r="AN124" s="325">
        <f t="shared" si="36"/>
        <v>-258.39999999999998</v>
      </c>
      <c r="AO124" s="324">
        <f t="shared" si="25"/>
        <v>307.70604272642112</v>
      </c>
      <c r="AP124" s="324">
        <f t="shared" si="25"/>
        <v>182.32003037160027</v>
      </c>
      <c r="AQ124" s="325">
        <f t="shared" si="8"/>
        <v>-40.700000000000003</v>
      </c>
      <c r="AR124" s="158">
        <f t="shared" si="26"/>
        <v>307.70604272642112</v>
      </c>
      <c r="AS124" s="158">
        <f t="shared" si="26"/>
        <v>182.32003037160027</v>
      </c>
      <c r="AT124" s="325">
        <f t="shared" si="9"/>
        <v>-40.700000000000003</v>
      </c>
      <c r="AU124" s="306"/>
      <c r="AV124" s="306"/>
      <c r="AW124" s="302"/>
      <c r="AX124" s="302"/>
    </row>
    <row r="125" spans="1:50" s="327" customFormat="1" ht="18.75" customHeight="1">
      <c r="A125" s="421" t="s">
        <v>176</v>
      </c>
      <c r="B125" s="324"/>
      <c r="C125" s="324"/>
      <c r="D125" s="324"/>
      <c r="E125" s="324">
        <v>34.94</v>
      </c>
      <c r="F125" s="324">
        <v>3.3650000000000002</v>
      </c>
      <c r="G125" s="325">
        <f t="shared" si="33"/>
        <v>-90.4</v>
      </c>
      <c r="H125" s="324"/>
      <c r="I125" s="324"/>
      <c r="J125" s="325"/>
      <c r="K125" s="324"/>
      <c r="L125" s="324"/>
      <c r="M125" s="324"/>
      <c r="N125" s="324"/>
      <c r="O125" s="324"/>
      <c r="P125" s="325"/>
      <c r="Q125" s="324"/>
      <c r="R125" s="324"/>
      <c r="S125" s="325"/>
      <c r="T125" s="324"/>
      <c r="U125" s="324"/>
      <c r="V125" s="325"/>
      <c r="W125" s="324"/>
      <c r="X125" s="324"/>
      <c r="Y125" s="325"/>
      <c r="Z125" s="324"/>
      <c r="AA125" s="324"/>
      <c r="AB125" s="325"/>
      <c r="AC125" s="324"/>
      <c r="AD125" s="324"/>
      <c r="AE125" s="325"/>
      <c r="AF125" s="324"/>
      <c r="AG125" s="324"/>
      <c r="AH125" s="325"/>
      <c r="AI125" s="324"/>
      <c r="AJ125" s="324"/>
      <c r="AK125" s="325"/>
      <c r="AL125" s="324">
        <v>25.2</v>
      </c>
      <c r="AM125" s="324">
        <v>9</v>
      </c>
      <c r="AN125" s="325">
        <f t="shared" si="36"/>
        <v>-64.3</v>
      </c>
      <c r="AO125" s="324">
        <f t="shared" si="25"/>
        <v>60.14</v>
      </c>
      <c r="AP125" s="324">
        <f t="shared" si="25"/>
        <v>12.365</v>
      </c>
      <c r="AQ125" s="325">
        <f t="shared" si="8"/>
        <v>-79.400000000000006</v>
      </c>
      <c r="AR125" s="158">
        <f t="shared" si="26"/>
        <v>60.14</v>
      </c>
      <c r="AS125" s="158">
        <f t="shared" si="26"/>
        <v>12.365</v>
      </c>
      <c r="AT125" s="325">
        <f t="shared" si="9"/>
        <v>-79.400000000000006</v>
      </c>
      <c r="AU125" s="306"/>
      <c r="AV125" s="306"/>
      <c r="AW125" s="302"/>
      <c r="AX125" s="302"/>
    </row>
    <row r="126" spans="1:50" s="327" customFormat="1" ht="18.75" customHeight="1">
      <c r="A126" s="421" t="s">
        <v>179</v>
      </c>
      <c r="B126" s="324"/>
      <c r="C126" s="324"/>
      <c r="D126" s="324"/>
      <c r="E126" s="324">
        <v>72.430000000000007</v>
      </c>
      <c r="F126" s="324">
        <v>5.9720000000000004</v>
      </c>
      <c r="G126" s="325">
        <f t="shared" si="33"/>
        <v>-91.8</v>
      </c>
      <c r="H126" s="324"/>
      <c r="I126" s="324"/>
      <c r="J126" s="325"/>
      <c r="K126" s="324"/>
      <c r="L126" s="324"/>
      <c r="M126" s="324"/>
      <c r="N126" s="324"/>
      <c r="O126" s="324"/>
      <c r="P126" s="325"/>
      <c r="Q126" s="324">
        <v>599.37430800000004</v>
      </c>
      <c r="R126" s="324">
        <v>824.42103299999997</v>
      </c>
      <c r="S126" s="325">
        <f t="shared" si="34"/>
        <v>37.5</v>
      </c>
      <c r="T126" s="324"/>
      <c r="U126" s="324"/>
      <c r="V126" s="325"/>
      <c r="W126" s="324"/>
      <c r="X126" s="324"/>
      <c r="Y126" s="325"/>
      <c r="Z126" s="324">
        <v>256</v>
      </c>
      <c r="AA126" s="324">
        <v>267</v>
      </c>
      <c r="AB126" s="325"/>
      <c r="AC126" s="324"/>
      <c r="AD126" s="324"/>
      <c r="AE126" s="325"/>
      <c r="AF126" s="324"/>
      <c r="AG126" s="324"/>
      <c r="AH126" s="325"/>
      <c r="AI126" s="324"/>
      <c r="AJ126" s="324"/>
      <c r="AK126" s="325"/>
      <c r="AL126" s="324">
        <v>52.9</v>
      </c>
      <c r="AM126" s="324">
        <v>26</v>
      </c>
      <c r="AN126" s="325">
        <f t="shared" si="36"/>
        <v>-50.9</v>
      </c>
      <c r="AO126" s="324">
        <f t="shared" si="25"/>
        <v>980.70430799999997</v>
      </c>
      <c r="AP126" s="324">
        <f t="shared" si="25"/>
        <v>1123.3930329999998</v>
      </c>
      <c r="AQ126" s="325">
        <f t="shared" si="8"/>
        <v>14.5</v>
      </c>
      <c r="AR126" s="158">
        <f t="shared" si="26"/>
        <v>980.70430799999997</v>
      </c>
      <c r="AS126" s="158">
        <f t="shared" si="26"/>
        <v>1123.3930329999998</v>
      </c>
      <c r="AT126" s="325">
        <f t="shared" si="9"/>
        <v>14.5</v>
      </c>
      <c r="AU126" s="306"/>
      <c r="AV126" s="306"/>
      <c r="AW126" s="302"/>
      <c r="AX126" s="302"/>
    </row>
    <row r="127" spans="1:50" s="327" customFormat="1" ht="18.75" customHeight="1">
      <c r="A127" s="421" t="s">
        <v>309</v>
      </c>
      <c r="B127" s="324"/>
      <c r="C127" s="324"/>
      <c r="D127" s="324"/>
      <c r="E127" s="324">
        <v>144.16999999999999</v>
      </c>
      <c r="F127" s="324">
        <v>142.84299999999999</v>
      </c>
      <c r="G127" s="325">
        <f t="shared" si="33"/>
        <v>-0.9</v>
      </c>
      <c r="H127" s="324"/>
      <c r="I127" s="324"/>
      <c r="J127" s="325"/>
      <c r="K127" s="324"/>
      <c r="L127" s="324"/>
      <c r="M127" s="324"/>
      <c r="N127" s="324"/>
      <c r="O127" s="324"/>
      <c r="P127" s="325"/>
      <c r="Q127" s="324">
        <v>695.38634828678437</v>
      </c>
      <c r="R127" s="324">
        <v>20041.680433253219</v>
      </c>
      <c r="S127" s="325">
        <f t="shared" si="34"/>
        <v>999</v>
      </c>
      <c r="T127" s="324"/>
      <c r="U127" s="324"/>
      <c r="V127" s="325"/>
      <c r="W127" s="324"/>
      <c r="X127" s="324"/>
      <c r="Y127" s="325"/>
      <c r="Z127" s="324">
        <v>207</v>
      </c>
      <c r="AA127" s="324">
        <v>1074</v>
      </c>
      <c r="AB127" s="325">
        <f t="shared" si="35"/>
        <v>418.8</v>
      </c>
      <c r="AC127" s="324"/>
      <c r="AD127" s="324"/>
      <c r="AE127" s="325"/>
      <c r="AF127" s="324"/>
      <c r="AG127" s="324"/>
      <c r="AH127" s="325"/>
      <c r="AI127" s="324"/>
      <c r="AJ127" s="324"/>
      <c r="AK127" s="325"/>
      <c r="AL127" s="324">
        <v>0.1</v>
      </c>
      <c r="AM127" s="324">
        <v>1</v>
      </c>
      <c r="AN127" s="325">
        <f t="shared" si="36"/>
        <v>900</v>
      </c>
      <c r="AO127" s="324">
        <f t="shared" si="25"/>
        <v>1046.6563482867841</v>
      </c>
      <c r="AP127" s="324">
        <f t="shared" si="25"/>
        <v>21259.52343325322</v>
      </c>
      <c r="AQ127" s="325">
        <f t="shared" si="8"/>
        <v>999</v>
      </c>
      <c r="AR127" s="158">
        <f t="shared" si="26"/>
        <v>1046.6563482867841</v>
      </c>
      <c r="AS127" s="158">
        <f t="shared" si="26"/>
        <v>21259.52343325322</v>
      </c>
      <c r="AT127" s="325">
        <f t="shared" si="9"/>
        <v>999</v>
      </c>
      <c r="AU127" s="306"/>
      <c r="AV127" s="306"/>
      <c r="AW127" s="302"/>
      <c r="AX127" s="302"/>
    </row>
    <row r="128" spans="1:50" s="327" customFormat="1" ht="18.75" customHeight="1">
      <c r="A128" s="421" t="s">
        <v>178</v>
      </c>
      <c r="B128" s="324"/>
      <c r="C128" s="324"/>
      <c r="D128" s="324"/>
      <c r="E128" s="324">
        <v>72.084999999999994</v>
      </c>
      <c r="F128" s="324"/>
      <c r="G128" s="325">
        <f t="shared" si="33"/>
        <v>-100</v>
      </c>
      <c r="H128" s="324"/>
      <c r="I128" s="324"/>
      <c r="J128" s="325"/>
      <c r="K128" s="324"/>
      <c r="L128" s="324"/>
      <c r="M128" s="324"/>
      <c r="N128" s="324"/>
      <c r="O128" s="324"/>
      <c r="P128" s="325"/>
      <c r="Q128" s="324">
        <v>347.69317599999999</v>
      </c>
      <c r="R128" s="324">
        <v>2799.48511225322</v>
      </c>
      <c r="S128" s="325">
        <f t="shared" si="34"/>
        <v>705.2</v>
      </c>
      <c r="T128" s="324"/>
      <c r="U128" s="324"/>
      <c r="V128" s="325"/>
      <c r="W128" s="324"/>
      <c r="X128" s="324"/>
      <c r="Y128" s="325"/>
      <c r="Z128" s="324">
        <v>-103</v>
      </c>
      <c r="AA128" s="324">
        <v>-536</v>
      </c>
      <c r="AB128" s="325">
        <f t="shared" si="35"/>
        <v>420.4</v>
      </c>
      <c r="AC128" s="324"/>
      <c r="AD128" s="324"/>
      <c r="AE128" s="325"/>
      <c r="AF128" s="324"/>
      <c r="AG128" s="324"/>
      <c r="AH128" s="325"/>
      <c r="AI128" s="324"/>
      <c r="AJ128" s="324"/>
      <c r="AK128" s="325"/>
      <c r="AL128" s="324">
        <v>0.06</v>
      </c>
      <c r="AM128" s="324">
        <v>0.5</v>
      </c>
      <c r="AN128" s="325">
        <f t="shared" si="36"/>
        <v>733.3</v>
      </c>
      <c r="AO128" s="324">
        <f t="shared" si="25"/>
        <v>316.83817599999998</v>
      </c>
      <c r="AP128" s="324">
        <f t="shared" si="25"/>
        <v>2263.98511225322</v>
      </c>
      <c r="AQ128" s="325">
        <f t="shared" si="8"/>
        <v>614.6</v>
      </c>
      <c r="AR128" s="158">
        <f t="shared" si="26"/>
        <v>316.83817599999998</v>
      </c>
      <c r="AS128" s="158">
        <f t="shared" si="26"/>
        <v>2263.98511225322</v>
      </c>
      <c r="AT128" s="325">
        <f t="shared" si="9"/>
        <v>614.6</v>
      </c>
      <c r="AU128" s="306"/>
      <c r="AV128" s="306"/>
      <c r="AW128" s="302"/>
      <c r="AX128" s="302"/>
    </row>
    <row r="129" spans="1:50" s="327" customFormat="1" ht="18.75" customHeight="1">
      <c r="A129" s="421" t="s">
        <v>310</v>
      </c>
      <c r="B129" s="324"/>
      <c r="C129" s="324"/>
      <c r="D129" s="324"/>
      <c r="E129" s="324"/>
      <c r="F129" s="324"/>
      <c r="G129" s="325"/>
      <c r="H129" s="324"/>
      <c r="I129" s="324"/>
      <c r="J129" s="325"/>
      <c r="K129" s="324"/>
      <c r="L129" s="324"/>
      <c r="M129" s="324"/>
      <c r="N129" s="324"/>
      <c r="O129" s="324"/>
      <c r="P129" s="325"/>
      <c r="Q129" s="324"/>
      <c r="R129" s="324"/>
      <c r="S129" s="325"/>
      <c r="T129" s="324"/>
      <c r="U129" s="324"/>
      <c r="V129" s="325"/>
      <c r="W129" s="324"/>
      <c r="X129" s="324"/>
      <c r="Y129" s="325"/>
      <c r="Z129" s="324"/>
      <c r="AA129" s="324"/>
      <c r="AB129" s="325"/>
      <c r="AC129" s="324"/>
      <c r="AD129" s="324"/>
      <c r="AE129" s="325"/>
      <c r="AF129" s="324"/>
      <c r="AG129" s="324"/>
      <c r="AH129" s="325"/>
      <c r="AI129" s="324"/>
      <c r="AJ129" s="324"/>
      <c r="AK129" s="325"/>
      <c r="AL129" s="324">
        <v>-22.4</v>
      </c>
      <c r="AM129" s="324"/>
      <c r="AN129" s="325">
        <f t="shared" si="36"/>
        <v>-100</v>
      </c>
      <c r="AO129" s="324">
        <f t="shared" si="25"/>
        <v>-22.4</v>
      </c>
      <c r="AP129" s="324">
        <f t="shared" si="25"/>
        <v>0</v>
      </c>
      <c r="AQ129" s="325">
        <f t="shared" si="8"/>
        <v>-100</v>
      </c>
      <c r="AR129" s="158">
        <f t="shared" si="26"/>
        <v>-22.4</v>
      </c>
      <c r="AS129" s="158">
        <f t="shared" si="26"/>
        <v>0</v>
      </c>
      <c r="AT129" s="325">
        <f t="shared" si="9"/>
        <v>-100</v>
      </c>
      <c r="AU129" s="306"/>
      <c r="AV129" s="306"/>
      <c r="AW129" s="302"/>
      <c r="AX129" s="302"/>
    </row>
    <row r="130" spans="1:50" s="322" customFormat="1" ht="18.75" customHeight="1">
      <c r="A130" s="420" t="s">
        <v>41</v>
      </c>
      <c r="B130" s="318"/>
      <c r="C130" s="318"/>
      <c r="D130" s="318"/>
      <c r="E130" s="318">
        <v>625.46</v>
      </c>
      <c r="F130" s="318">
        <v>89.770999999999987</v>
      </c>
      <c r="G130" s="319">
        <f t="shared" si="33"/>
        <v>-85.6</v>
      </c>
      <c r="H130" s="318"/>
      <c r="I130" s="318"/>
      <c r="J130" s="319"/>
      <c r="K130" s="318"/>
      <c r="L130" s="318"/>
      <c r="M130" s="318"/>
      <c r="N130" s="318"/>
      <c r="O130" s="318"/>
      <c r="P130" s="319"/>
      <c r="Q130" s="318">
        <v>4630.3222598949751</v>
      </c>
      <c r="R130" s="318">
        <v>24576.226437666512</v>
      </c>
      <c r="S130" s="319">
        <f t="shared" si="34"/>
        <v>430.8</v>
      </c>
      <c r="T130" s="318"/>
      <c r="U130" s="318"/>
      <c r="V130" s="319"/>
      <c r="W130" s="318"/>
      <c r="X130" s="318"/>
      <c r="Y130" s="319"/>
      <c r="Z130" s="318">
        <v>1026</v>
      </c>
      <c r="AA130" s="318">
        <v>1707</v>
      </c>
      <c r="AB130" s="325">
        <f t="shared" si="35"/>
        <v>66.400000000000006</v>
      </c>
      <c r="AC130" s="318"/>
      <c r="AD130" s="318"/>
      <c r="AE130" s="319"/>
      <c r="AF130" s="318"/>
      <c r="AG130" s="318"/>
      <c r="AH130" s="319"/>
      <c r="AI130" s="318"/>
      <c r="AJ130" s="318"/>
      <c r="AK130" s="319"/>
      <c r="AL130" s="318">
        <v>114.19999999999999</v>
      </c>
      <c r="AM130" s="318">
        <v>-12</v>
      </c>
      <c r="AN130" s="319">
        <f t="shared" si="36"/>
        <v>-110.5</v>
      </c>
      <c r="AO130" s="318">
        <f t="shared" si="25"/>
        <v>6395.982259894975</v>
      </c>
      <c r="AP130" s="318">
        <f t="shared" si="25"/>
        <v>26360.997437666512</v>
      </c>
      <c r="AQ130" s="319">
        <f t="shared" si="8"/>
        <v>312.10000000000002</v>
      </c>
      <c r="AR130" s="134">
        <f t="shared" si="26"/>
        <v>6395.982259894975</v>
      </c>
      <c r="AS130" s="134">
        <f t="shared" si="26"/>
        <v>26360.997437666512</v>
      </c>
      <c r="AT130" s="319">
        <f t="shared" si="9"/>
        <v>312.10000000000002</v>
      </c>
      <c r="AU130" s="320"/>
      <c r="AV130" s="320"/>
      <c r="AW130" s="321"/>
      <c r="AX130" s="321"/>
    </row>
    <row r="131" spans="1:50" s="327" customFormat="1" ht="18.75" customHeight="1">
      <c r="A131" s="421" t="s">
        <v>311</v>
      </c>
      <c r="B131" s="324"/>
      <c r="C131" s="324"/>
      <c r="D131" s="324"/>
      <c r="E131" s="324">
        <v>832.22</v>
      </c>
      <c r="F131" s="324">
        <v>137.315</v>
      </c>
      <c r="G131" s="325">
        <f t="shared" si="33"/>
        <v>-83.5</v>
      </c>
      <c r="H131" s="324"/>
      <c r="I131" s="324"/>
      <c r="J131" s="325"/>
      <c r="K131" s="324"/>
      <c r="L131" s="324"/>
      <c r="M131" s="324"/>
      <c r="N131" s="324"/>
      <c r="O131" s="324"/>
      <c r="P131" s="325"/>
      <c r="Q131" s="324">
        <v>4873.3188247143426</v>
      </c>
      <c r="R131" s="324">
        <v>20537.262693057542</v>
      </c>
      <c r="S131" s="325">
        <f t="shared" si="34"/>
        <v>321.39999999999998</v>
      </c>
      <c r="T131" s="324"/>
      <c r="U131" s="324"/>
      <c r="V131" s="325"/>
      <c r="W131" s="324"/>
      <c r="X131" s="324"/>
      <c r="Y131" s="325"/>
      <c r="Z131" s="324">
        <v>418</v>
      </c>
      <c r="AA131" s="324">
        <v>619</v>
      </c>
      <c r="AB131" s="325">
        <f t="shared" si="35"/>
        <v>48.1</v>
      </c>
      <c r="AC131" s="324"/>
      <c r="AD131" s="324"/>
      <c r="AE131" s="325"/>
      <c r="AF131" s="324"/>
      <c r="AG131" s="324"/>
      <c r="AH131" s="325"/>
      <c r="AI131" s="324"/>
      <c r="AJ131" s="324"/>
      <c r="AK131" s="325"/>
      <c r="AL131" s="324">
        <v>105.8</v>
      </c>
      <c r="AM131" s="324">
        <v>50</v>
      </c>
      <c r="AN131" s="325">
        <f t="shared" si="36"/>
        <v>-52.7</v>
      </c>
      <c r="AO131" s="324">
        <f t="shared" si="25"/>
        <v>6229.338824714343</v>
      </c>
      <c r="AP131" s="324">
        <f t="shared" si="25"/>
        <v>21343.577693057541</v>
      </c>
      <c r="AQ131" s="325">
        <f t="shared" si="8"/>
        <v>242.6</v>
      </c>
      <c r="AR131" s="158">
        <f t="shared" si="26"/>
        <v>6229.338824714343</v>
      </c>
      <c r="AS131" s="158">
        <f t="shared" si="26"/>
        <v>21343.577693057541</v>
      </c>
      <c r="AT131" s="325">
        <f t="shared" si="9"/>
        <v>242.6</v>
      </c>
      <c r="AU131" s="306"/>
      <c r="AV131" s="306"/>
      <c r="AW131" s="302"/>
      <c r="AX131" s="302"/>
    </row>
    <row r="132" spans="1:50" s="327" customFormat="1" ht="18.75" customHeight="1">
      <c r="A132" s="421" t="s">
        <v>312</v>
      </c>
      <c r="B132" s="324"/>
      <c r="C132" s="324"/>
      <c r="D132" s="324"/>
      <c r="E132" s="324">
        <v>-206.76</v>
      </c>
      <c r="F132" s="324">
        <v>-47.544000000000011</v>
      </c>
      <c r="G132" s="325">
        <f t="shared" si="33"/>
        <v>-77</v>
      </c>
      <c r="H132" s="324"/>
      <c r="I132" s="324"/>
      <c r="J132" s="325"/>
      <c r="K132" s="324"/>
      <c r="L132" s="324"/>
      <c r="M132" s="324"/>
      <c r="N132" s="324"/>
      <c r="O132" s="324"/>
      <c r="P132" s="325"/>
      <c r="Q132" s="324">
        <v>-242.99656481936788</v>
      </c>
      <c r="R132" s="324">
        <v>4038.9637446089705</v>
      </c>
      <c r="S132" s="325">
        <f t="shared" si="34"/>
        <v>-999</v>
      </c>
      <c r="T132" s="324"/>
      <c r="U132" s="324"/>
      <c r="V132" s="325"/>
      <c r="W132" s="324"/>
      <c r="X132" s="324"/>
      <c r="Y132" s="325"/>
      <c r="Z132" s="324">
        <v>608</v>
      </c>
      <c r="AA132" s="324">
        <v>1088</v>
      </c>
      <c r="AB132" s="325">
        <f t="shared" si="35"/>
        <v>78.900000000000006</v>
      </c>
      <c r="AC132" s="324"/>
      <c r="AD132" s="324"/>
      <c r="AE132" s="325"/>
      <c r="AF132" s="324"/>
      <c r="AG132" s="324"/>
      <c r="AH132" s="325"/>
      <c r="AI132" s="324"/>
      <c r="AJ132" s="324"/>
      <c r="AK132" s="325"/>
      <c r="AL132" s="324">
        <v>8.4</v>
      </c>
      <c r="AM132" s="324">
        <v>-62</v>
      </c>
      <c r="AN132" s="325">
        <f t="shared" si="36"/>
        <v>-838.1</v>
      </c>
      <c r="AO132" s="324">
        <f t="shared" si="25"/>
        <v>166.64343518063211</v>
      </c>
      <c r="AP132" s="324">
        <f t="shared" si="25"/>
        <v>5017.4197446089711</v>
      </c>
      <c r="AQ132" s="325">
        <f t="shared" si="8"/>
        <v>999</v>
      </c>
      <c r="AR132" s="324">
        <f t="shared" si="26"/>
        <v>166.64343518063211</v>
      </c>
      <c r="AS132" s="324">
        <f t="shared" si="26"/>
        <v>5017.4197446089711</v>
      </c>
      <c r="AT132" s="325">
        <f t="shared" si="9"/>
        <v>999</v>
      </c>
      <c r="AU132" s="306"/>
      <c r="AV132" s="306"/>
      <c r="AW132" s="302"/>
      <c r="AX132" s="302"/>
    </row>
    <row r="133" spans="1:50" s="327" customFormat="1" ht="18.75" customHeight="1">
      <c r="A133" s="420" t="s">
        <v>192</v>
      </c>
      <c r="B133" s="324"/>
      <c r="C133" s="324"/>
      <c r="D133" s="324"/>
      <c r="E133" s="324"/>
      <c r="F133" s="324"/>
      <c r="G133" s="325"/>
      <c r="H133" s="324"/>
      <c r="I133" s="324"/>
      <c r="J133" s="325"/>
      <c r="K133" s="324"/>
      <c r="L133" s="324"/>
      <c r="M133" s="324"/>
      <c r="N133" s="324"/>
      <c r="O133" s="324"/>
      <c r="P133" s="325"/>
      <c r="Q133" s="324"/>
      <c r="R133" s="324"/>
      <c r="S133" s="325"/>
      <c r="T133" s="324"/>
      <c r="U133" s="324"/>
      <c r="V133" s="325"/>
      <c r="W133" s="324"/>
      <c r="X133" s="324"/>
      <c r="Y133" s="325"/>
      <c r="Z133" s="324"/>
      <c r="AA133" s="324"/>
      <c r="AB133" s="325"/>
      <c r="AC133" s="324"/>
      <c r="AD133" s="324"/>
      <c r="AE133" s="325"/>
      <c r="AF133" s="324"/>
      <c r="AG133" s="324"/>
      <c r="AH133" s="325"/>
      <c r="AI133" s="324"/>
      <c r="AJ133" s="324"/>
      <c r="AK133" s="325"/>
      <c r="AL133" s="324"/>
      <c r="AM133" s="324"/>
      <c r="AN133" s="325"/>
      <c r="AO133" s="324"/>
      <c r="AP133" s="324"/>
      <c r="AQ133" s="325"/>
      <c r="AR133" s="324"/>
      <c r="AS133" s="324"/>
      <c r="AT133" s="325"/>
      <c r="AU133" s="306"/>
      <c r="AV133" s="306"/>
      <c r="AW133" s="302"/>
      <c r="AX133" s="302"/>
    </row>
    <row r="134" spans="1:50" s="327" customFormat="1" ht="18.75" customHeight="1">
      <c r="A134" s="421" t="s">
        <v>365</v>
      </c>
      <c r="B134" s="324"/>
      <c r="C134" s="324"/>
      <c r="D134" s="324"/>
      <c r="E134" s="324"/>
      <c r="F134" s="324"/>
      <c r="G134" s="325"/>
      <c r="H134" s="324"/>
      <c r="I134" s="324"/>
      <c r="J134" s="325"/>
      <c r="K134" s="324"/>
      <c r="L134" s="324"/>
      <c r="M134" s="324"/>
      <c r="N134" s="324"/>
      <c r="O134" s="324"/>
      <c r="P134" s="325"/>
      <c r="Q134" s="324">
        <v>69.364908830000005</v>
      </c>
      <c r="R134" s="324">
        <v>26.651703950000002</v>
      </c>
      <c r="S134" s="325">
        <f t="shared" si="34"/>
        <v>-61.6</v>
      </c>
      <c r="T134" s="324"/>
      <c r="U134" s="324"/>
      <c r="V134" s="325"/>
      <c r="W134" s="324"/>
      <c r="X134" s="324"/>
      <c r="Y134" s="325"/>
      <c r="Z134" s="324"/>
      <c r="AA134" s="324"/>
      <c r="AB134" s="325"/>
      <c r="AC134" s="324"/>
      <c r="AD134" s="324"/>
      <c r="AE134" s="325"/>
      <c r="AF134" s="324"/>
      <c r="AG134" s="324"/>
      <c r="AH134" s="325"/>
      <c r="AI134" s="324"/>
      <c r="AJ134" s="324"/>
      <c r="AK134" s="325"/>
      <c r="AL134" s="324"/>
      <c r="AM134" s="324"/>
      <c r="AN134" s="325"/>
      <c r="AO134" s="324">
        <f t="shared" si="25"/>
        <v>69.364908830000005</v>
      </c>
      <c r="AP134" s="324">
        <f t="shared" si="25"/>
        <v>26.651703950000002</v>
      </c>
      <c r="AQ134" s="325">
        <f t="shared" si="8"/>
        <v>-61.6</v>
      </c>
      <c r="AR134" s="324">
        <f t="shared" si="26"/>
        <v>69.364908830000005</v>
      </c>
      <c r="AS134" s="324">
        <f t="shared" si="26"/>
        <v>26.651703950000002</v>
      </c>
      <c r="AT134" s="325">
        <f t="shared" si="9"/>
        <v>-61.6</v>
      </c>
      <c r="AU134" s="306"/>
      <c r="AV134" s="306"/>
      <c r="AW134" s="302"/>
      <c r="AX134" s="302"/>
    </row>
    <row r="135" spans="1:50" s="327" customFormat="1" ht="18.75" customHeight="1">
      <c r="A135" s="421" t="s">
        <v>308</v>
      </c>
      <c r="B135" s="324"/>
      <c r="C135" s="324"/>
      <c r="D135" s="324"/>
      <c r="E135" s="324"/>
      <c r="F135" s="324"/>
      <c r="G135" s="325"/>
      <c r="H135" s="324"/>
      <c r="I135" s="324"/>
      <c r="J135" s="325"/>
      <c r="K135" s="324"/>
      <c r="L135" s="324"/>
      <c r="M135" s="324"/>
      <c r="N135" s="324"/>
      <c r="O135" s="324"/>
      <c r="P135" s="325"/>
      <c r="Q135" s="324">
        <v>-33.801439000000002</v>
      </c>
      <c r="R135" s="324">
        <v>-1.4590840500000044</v>
      </c>
      <c r="S135" s="325">
        <f t="shared" si="34"/>
        <v>-95.7</v>
      </c>
      <c r="T135" s="324"/>
      <c r="U135" s="324"/>
      <c r="V135" s="325"/>
      <c r="W135" s="324"/>
      <c r="X135" s="324"/>
      <c r="Y135" s="325"/>
      <c r="Z135" s="324"/>
      <c r="AA135" s="324"/>
      <c r="AB135" s="325"/>
      <c r="AC135" s="324"/>
      <c r="AD135" s="324"/>
      <c r="AE135" s="325"/>
      <c r="AF135" s="324"/>
      <c r="AG135" s="324"/>
      <c r="AH135" s="325"/>
      <c r="AI135" s="324"/>
      <c r="AJ135" s="324"/>
      <c r="AK135" s="325"/>
      <c r="AL135" s="324"/>
      <c r="AM135" s="324"/>
      <c r="AN135" s="325"/>
      <c r="AO135" s="324">
        <f t="shared" si="25"/>
        <v>-33.801439000000002</v>
      </c>
      <c r="AP135" s="324">
        <f t="shared" si="25"/>
        <v>-1.4590840500000044</v>
      </c>
      <c r="AQ135" s="325">
        <f t="shared" si="8"/>
        <v>-95.7</v>
      </c>
      <c r="AR135" s="324">
        <f t="shared" si="26"/>
        <v>-33.801439000000002</v>
      </c>
      <c r="AS135" s="324">
        <f t="shared" si="26"/>
        <v>-1.4590840500000044</v>
      </c>
      <c r="AT135" s="325">
        <f t="shared" si="9"/>
        <v>-95.7</v>
      </c>
      <c r="AU135" s="306"/>
      <c r="AV135" s="306"/>
      <c r="AW135" s="302"/>
      <c r="AX135" s="302"/>
    </row>
    <row r="136" spans="1:50" s="327" customFormat="1" ht="18.75" customHeight="1">
      <c r="A136" s="421" t="s">
        <v>182</v>
      </c>
      <c r="B136" s="324"/>
      <c r="C136" s="324"/>
      <c r="D136" s="324"/>
      <c r="E136" s="324"/>
      <c r="F136" s="324"/>
      <c r="G136" s="325"/>
      <c r="H136" s="324"/>
      <c r="I136" s="324"/>
      <c r="J136" s="325"/>
      <c r="K136" s="324"/>
      <c r="L136" s="324"/>
      <c r="M136" s="324"/>
      <c r="N136" s="324"/>
      <c r="O136" s="324"/>
      <c r="P136" s="325"/>
      <c r="Q136" s="324">
        <v>1.8868114172187802</v>
      </c>
      <c r="R136" s="324">
        <v>1.2556679595999718</v>
      </c>
      <c r="S136" s="325">
        <f t="shared" si="34"/>
        <v>-33.5</v>
      </c>
      <c r="T136" s="324"/>
      <c r="U136" s="324"/>
      <c r="V136" s="325"/>
      <c r="W136" s="324"/>
      <c r="X136" s="324"/>
      <c r="Y136" s="325"/>
      <c r="Z136" s="324"/>
      <c r="AA136" s="324"/>
      <c r="AB136" s="325"/>
      <c r="AC136" s="324"/>
      <c r="AD136" s="324"/>
      <c r="AE136" s="325"/>
      <c r="AF136" s="324"/>
      <c r="AG136" s="324"/>
      <c r="AH136" s="325"/>
      <c r="AI136" s="324"/>
      <c r="AJ136" s="324"/>
      <c r="AK136" s="325"/>
      <c r="AL136" s="324"/>
      <c r="AM136" s="324"/>
      <c r="AN136" s="325"/>
      <c r="AO136" s="324">
        <f t="shared" si="25"/>
        <v>1.8868114172187802</v>
      </c>
      <c r="AP136" s="324">
        <f t="shared" si="25"/>
        <v>1.2556679595999718</v>
      </c>
      <c r="AQ136" s="325">
        <f t="shared" si="8"/>
        <v>-33.5</v>
      </c>
      <c r="AR136" s="324">
        <f t="shared" si="26"/>
        <v>1.8868114172187802</v>
      </c>
      <c r="AS136" s="324">
        <f t="shared" si="26"/>
        <v>1.2556679595999718</v>
      </c>
      <c r="AT136" s="325">
        <f t="shared" si="9"/>
        <v>-33.5</v>
      </c>
      <c r="AU136" s="306"/>
      <c r="AV136" s="306"/>
      <c r="AW136" s="302"/>
      <c r="AX136" s="302"/>
    </row>
    <row r="137" spans="1:50" s="327" customFormat="1" ht="18.75" customHeight="1">
      <c r="A137" s="421" t="s">
        <v>176</v>
      </c>
      <c r="B137" s="324"/>
      <c r="C137" s="324"/>
      <c r="D137" s="324"/>
      <c r="E137" s="324"/>
      <c r="F137" s="324"/>
      <c r="G137" s="325"/>
      <c r="H137" s="324"/>
      <c r="I137" s="324"/>
      <c r="J137" s="325"/>
      <c r="K137" s="324"/>
      <c r="L137" s="324"/>
      <c r="M137" s="324"/>
      <c r="N137" s="324"/>
      <c r="O137" s="324"/>
      <c r="P137" s="325"/>
      <c r="Q137" s="324"/>
      <c r="R137" s="324"/>
      <c r="S137" s="325"/>
      <c r="T137" s="324"/>
      <c r="U137" s="324"/>
      <c r="V137" s="325"/>
      <c r="W137" s="324"/>
      <c r="X137" s="324"/>
      <c r="Y137" s="325"/>
      <c r="Z137" s="324"/>
      <c r="AA137" s="324"/>
      <c r="AB137" s="325"/>
      <c r="AC137" s="324"/>
      <c r="AD137" s="324"/>
      <c r="AE137" s="325"/>
      <c r="AF137" s="324"/>
      <c r="AG137" s="324"/>
      <c r="AH137" s="325"/>
      <c r="AI137" s="324"/>
      <c r="AJ137" s="324"/>
      <c r="AK137" s="325"/>
      <c r="AL137" s="324"/>
      <c r="AM137" s="324"/>
      <c r="AN137" s="325"/>
      <c r="AO137" s="324">
        <f t="shared" si="25"/>
        <v>0</v>
      </c>
      <c r="AP137" s="324">
        <f t="shared" si="25"/>
        <v>0</v>
      </c>
      <c r="AQ137" s="325" t="str">
        <f t="shared" si="8"/>
        <v xml:space="preserve">    ---- </v>
      </c>
      <c r="AR137" s="324">
        <f t="shared" si="26"/>
        <v>0</v>
      </c>
      <c r="AS137" s="324">
        <f t="shared" si="26"/>
        <v>0</v>
      </c>
      <c r="AT137" s="325" t="str">
        <f t="shared" si="9"/>
        <v xml:space="preserve">    ---- </v>
      </c>
      <c r="AU137" s="306"/>
      <c r="AV137" s="306"/>
      <c r="AW137" s="302"/>
      <c r="AX137" s="302"/>
    </row>
    <row r="138" spans="1:50" s="327" customFormat="1" ht="18.75" customHeight="1">
      <c r="A138" s="421" t="s">
        <v>179</v>
      </c>
      <c r="B138" s="324"/>
      <c r="C138" s="324"/>
      <c r="D138" s="324"/>
      <c r="E138" s="324"/>
      <c r="F138" s="324"/>
      <c r="G138" s="325"/>
      <c r="H138" s="324"/>
      <c r="I138" s="324"/>
      <c r="J138" s="325"/>
      <c r="K138" s="324"/>
      <c r="L138" s="324"/>
      <c r="M138" s="324"/>
      <c r="N138" s="324"/>
      <c r="O138" s="324"/>
      <c r="P138" s="325"/>
      <c r="Q138" s="324">
        <v>1.7452129999999999</v>
      </c>
      <c r="R138" s="324">
        <v>1.8856189999999999</v>
      </c>
      <c r="S138" s="325">
        <f t="shared" si="34"/>
        <v>8</v>
      </c>
      <c r="T138" s="324"/>
      <c r="U138" s="324"/>
      <c r="V138" s="325"/>
      <c r="W138" s="324"/>
      <c r="X138" s="324"/>
      <c r="Y138" s="325"/>
      <c r="Z138" s="324"/>
      <c r="AA138" s="324"/>
      <c r="AB138" s="325"/>
      <c r="AC138" s="324"/>
      <c r="AD138" s="324"/>
      <c r="AE138" s="325"/>
      <c r="AF138" s="324"/>
      <c r="AG138" s="324"/>
      <c r="AH138" s="325"/>
      <c r="AI138" s="324"/>
      <c r="AJ138" s="324"/>
      <c r="AK138" s="325"/>
      <c r="AL138" s="324"/>
      <c r="AM138" s="324"/>
      <c r="AN138" s="325"/>
      <c r="AO138" s="324">
        <f t="shared" si="25"/>
        <v>1.7452129999999999</v>
      </c>
      <c r="AP138" s="324">
        <f t="shared" si="25"/>
        <v>1.8856189999999999</v>
      </c>
      <c r="AQ138" s="325">
        <f t="shared" si="8"/>
        <v>8</v>
      </c>
      <c r="AR138" s="324">
        <f t="shared" si="26"/>
        <v>1.7452129999999999</v>
      </c>
      <c r="AS138" s="324">
        <f t="shared" si="26"/>
        <v>1.8856189999999999</v>
      </c>
      <c r="AT138" s="325">
        <f t="shared" si="9"/>
        <v>8</v>
      </c>
      <c r="AU138" s="306"/>
      <c r="AV138" s="306"/>
      <c r="AW138" s="302"/>
      <c r="AX138" s="302"/>
    </row>
    <row r="139" spans="1:50" s="327" customFormat="1" ht="18.75" customHeight="1">
      <c r="A139" s="421" t="s">
        <v>309</v>
      </c>
      <c r="B139" s="324"/>
      <c r="C139" s="324"/>
      <c r="D139" s="324"/>
      <c r="E139" s="324"/>
      <c r="F139" s="324"/>
      <c r="G139" s="325"/>
      <c r="H139" s="324"/>
      <c r="I139" s="324"/>
      <c r="J139" s="325"/>
      <c r="K139" s="324"/>
      <c r="L139" s="324"/>
      <c r="M139" s="324"/>
      <c r="N139" s="324"/>
      <c r="O139" s="324"/>
      <c r="P139" s="325"/>
      <c r="Q139" s="324">
        <v>3.4982017132155354</v>
      </c>
      <c r="R139" s="324">
        <v>101.32281641344524</v>
      </c>
      <c r="S139" s="325">
        <f t="shared" si="34"/>
        <v>999</v>
      </c>
      <c r="T139" s="324"/>
      <c r="U139" s="324"/>
      <c r="V139" s="325"/>
      <c r="W139" s="324"/>
      <c r="X139" s="324"/>
      <c r="Y139" s="325"/>
      <c r="Z139" s="324"/>
      <c r="AA139" s="324"/>
      <c r="AB139" s="325"/>
      <c r="AC139" s="324"/>
      <c r="AD139" s="324"/>
      <c r="AE139" s="325"/>
      <c r="AF139" s="324"/>
      <c r="AG139" s="324"/>
      <c r="AH139" s="325"/>
      <c r="AI139" s="324"/>
      <c r="AJ139" s="324"/>
      <c r="AK139" s="325"/>
      <c r="AL139" s="324"/>
      <c r="AM139" s="324"/>
      <c r="AN139" s="325"/>
      <c r="AO139" s="324">
        <f t="shared" si="25"/>
        <v>3.4982017132155354</v>
      </c>
      <c r="AP139" s="324">
        <f t="shared" si="25"/>
        <v>101.32281641344524</v>
      </c>
      <c r="AQ139" s="325">
        <f t="shared" si="8"/>
        <v>999</v>
      </c>
      <c r="AR139" s="324">
        <f t="shared" si="26"/>
        <v>3.4982017132155354</v>
      </c>
      <c r="AS139" s="324">
        <f t="shared" si="26"/>
        <v>101.32281641344524</v>
      </c>
      <c r="AT139" s="325">
        <f t="shared" si="9"/>
        <v>999</v>
      </c>
      <c r="AU139" s="306"/>
      <c r="AV139" s="306"/>
      <c r="AW139" s="302"/>
      <c r="AX139" s="302"/>
    </row>
    <row r="140" spans="1:50" s="327" customFormat="1" ht="18.75" customHeight="1">
      <c r="A140" s="421" t="s">
        <v>178</v>
      </c>
      <c r="B140" s="324"/>
      <c r="C140" s="324"/>
      <c r="D140" s="324"/>
      <c r="E140" s="324"/>
      <c r="F140" s="324"/>
      <c r="G140" s="325"/>
      <c r="H140" s="324"/>
      <c r="I140" s="324"/>
      <c r="J140" s="325"/>
      <c r="K140" s="324"/>
      <c r="L140" s="324"/>
      <c r="M140" s="324"/>
      <c r="N140" s="324"/>
      <c r="O140" s="324"/>
      <c r="P140" s="325"/>
      <c r="Q140" s="324">
        <v>1.749101</v>
      </c>
      <c r="R140" s="324">
        <v>17.669161331722609</v>
      </c>
      <c r="S140" s="325">
        <f t="shared" si="34"/>
        <v>910.2</v>
      </c>
      <c r="T140" s="324"/>
      <c r="U140" s="324"/>
      <c r="V140" s="325"/>
      <c r="W140" s="324"/>
      <c r="X140" s="324"/>
      <c r="Y140" s="325"/>
      <c r="Z140" s="324"/>
      <c r="AA140" s="324"/>
      <c r="AB140" s="325"/>
      <c r="AC140" s="324"/>
      <c r="AD140" s="324"/>
      <c r="AE140" s="325"/>
      <c r="AF140" s="324"/>
      <c r="AG140" s="324"/>
      <c r="AH140" s="325"/>
      <c r="AI140" s="324"/>
      <c r="AJ140" s="324"/>
      <c r="AK140" s="325"/>
      <c r="AL140" s="324"/>
      <c r="AM140" s="324"/>
      <c r="AN140" s="325"/>
      <c r="AO140" s="324">
        <f t="shared" si="25"/>
        <v>1.749101</v>
      </c>
      <c r="AP140" s="324">
        <f t="shared" si="25"/>
        <v>17.669161331722609</v>
      </c>
      <c r="AQ140" s="325">
        <f t="shared" si="8"/>
        <v>910.2</v>
      </c>
      <c r="AR140" s="324">
        <f t="shared" si="26"/>
        <v>1.749101</v>
      </c>
      <c r="AS140" s="324">
        <f t="shared" si="26"/>
        <v>17.669161331722609</v>
      </c>
      <c r="AT140" s="325">
        <f t="shared" si="9"/>
        <v>910.2</v>
      </c>
      <c r="AU140" s="306"/>
      <c r="AV140" s="306"/>
      <c r="AW140" s="302"/>
      <c r="AX140" s="302"/>
    </row>
    <row r="141" spans="1:50" s="327" customFormat="1" ht="18.75" customHeight="1">
      <c r="A141" s="421" t="s">
        <v>310</v>
      </c>
      <c r="B141" s="324"/>
      <c r="C141" s="324"/>
      <c r="D141" s="324"/>
      <c r="E141" s="324"/>
      <c r="F141" s="324"/>
      <c r="G141" s="325"/>
      <c r="H141" s="324"/>
      <c r="I141" s="324"/>
      <c r="J141" s="325"/>
      <c r="K141" s="324"/>
      <c r="L141" s="324"/>
      <c r="M141" s="324"/>
      <c r="N141" s="324"/>
      <c r="O141" s="324"/>
      <c r="P141" s="325"/>
      <c r="Q141" s="324"/>
      <c r="R141" s="324"/>
      <c r="S141" s="325"/>
      <c r="T141" s="324"/>
      <c r="U141" s="324"/>
      <c r="V141" s="325"/>
      <c r="W141" s="324"/>
      <c r="X141" s="324"/>
      <c r="Y141" s="325"/>
      <c r="Z141" s="324"/>
      <c r="AA141" s="324"/>
      <c r="AB141" s="325"/>
      <c r="AC141" s="324"/>
      <c r="AD141" s="324"/>
      <c r="AE141" s="325"/>
      <c r="AF141" s="324"/>
      <c r="AG141" s="324"/>
      <c r="AH141" s="325"/>
      <c r="AI141" s="324"/>
      <c r="AJ141" s="324"/>
      <c r="AK141" s="325"/>
      <c r="AL141" s="324"/>
      <c r="AM141" s="324"/>
      <c r="AN141" s="325"/>
      <c r="AO141" s="324">
        <f t="shared" si="25"/>
        <v>0</v>
      </c>
      <c r="AP141" s="324">
        <f t="shared" si="25"/>
        <v>0</v>
      </c>
      <c r="AQ141" s="325" t="str">
        <f t="shared" si="8"/>
        <v xml:space="preserve">    ---- </v>
      </c>
      <c r="AR141" s="324">
        <f t="shared" si="26"/>
        <v>0</v>
      </c>
      <c r="AS141" s="324">
        <f t="shared" si="26"/>
        <v>0</v>
      </c>
      <c r="AT141" s="325" t="str">
        <f t="shared" si="9"/>
        <v xml:space="preserve">    ---- </v>
      </c>
      <c r="AU141" s="306"/>
      <c r="AV141" s="306"/>
      <c r="AW141" s="302"/>
      <c r="AX141" s="302"/>
    </row>
    <row r="142" spans="1:50" s="322" customFormat="1" ht="18.75" customHeight="1">
      <c r="A142" s="420" t="s">
        <v>41</v>
      </c>
      <c r="B142" s="318"/>
      <c r="C142" s="318"/>
      <c r="D142" s="318"/>
      <c r="E142" s="318"/>
      <c r="F142" s="318"/>
      <c r="G142" s="319"/>
      <c r="H142" s="318"/>
      <c r="I142" s="318"/>
      <c r="J142" s="319"/>
      <c r="K142" s="318"/>
      <c r="L142" s="318"/>
      <c r="M142" s="318"/>
      <c r="N142" s="318"/>
      <c r="O142" s="318"/>
      <c r="P142" s="319"/>
      <c r="Q142" s="318">
        <v>42.693695960434319</v>
      </c>
      <c r="R142" s="318">
        <v>129.6567232730452</v>
      </c>
      <c r="S142" s="319">
        <f t="shared" si="34"/>
        <v>203.7</v>
      </c>
      <c r="T142" s="318"/>
      <c r="U142" s="318"/>
      <c r="V142" s="319"/>
      <c r="W142" s="318"/>
      <c r="X142" s="318"/>
      <c r="Y142" s="319"/>
      <c r="Z142" s="318"/>
      <c r="AA142" s="318"/>
      <c r="AB142" s="319"/>
      <c r="AC142" s="318"/>
      <c r="AD142" s="318"/>
      <c r="AE142" s="319"/>
      <c r="AF142" s="318"/>
      <c r="AG142" s="318"/>
      <c r="AH142" s="319"/>
      <c r="AI142" s="318"/>
      <c r="AJ142" s="318"/>
      <c r="AK142" s="319"/>
      <c r="AL142" s="318"/>
      <c r="AM142" s="318"/>
      <c r="AN142" s="319"/>
      <c r="AO142" s="318">
        <f t="shared" si="25"/>
        <v>42.693695960434319</v>
      </c>
      <c r="AP142" s="318">
        <f t="shared" si="25"/>
        <v>129.6567232730452</v>
      </c>
      <c r="AQ142" s="319">
        <f t="shared" si="8"/>
        <v>203.7</v>
      </c>
      <c r="AR142" s="318">
        <f t="shared" si="26"/>
        <v>42.693695960434319</v>
      </c>
      <c r="AS142" s="318">
        <f t="shared" si="26"/>
        <v>129.6567232730452</v>
      </c>
      <c r="AT142" s="319">
        <f t="shared" si="9"/>
        <v>203.7</v>
      </c>
      <c r="AU142" s="320"/>
      <c r="AV142" s="320"/>
      <c r="AW142" s="321"/>
      <c r="AX142" s="321"/>
    </row>
    <row r="143" spans="1:50" s="327" customFormat="1" ht="18.75" customHeight="1">
      <c r="A143" s="421" t="s">
        <v>311</v>
      </c>
      <c r="B143" s="324"/>
      <c r="C143" s="324"/>
      <c r="D143" s="324"/>
      <c r="E143" s="324"/>
      <c r="F143" s="324"/>
      <c r="G143" s="325"/>
      <c r="H143" s="324"/>
      <c r="I143" s="324"/>
      <c r="J143" s="325"/>
      <c r="K143" s="324"/>
      <c r="L143" s="324"/>
      <c r="M143" s="324"/>
      <c r="N143" s="324"/>
      <c r="O143" s="324"/>
      <c r="P143" s="325"/>
      <c r="Q143" s="324">
        <v>53.646646285657553</v>
      </c>
      <c r="R143" s="324">
        <v>112.4211804044416</v>
      </c>
      <c r="S143" s="325">
        <f t="shared" si="34"/>
        <v>109.6</v>
      </c>
      <c r="T143" s="324"/>
      <c r="U143" s="324"/>
      <c r="V143" s="325"/>
      <c r="W143" s="324"/>
      <c r="X143" s="324"/>
      <c r="Y143" s="325"/>
      <c r="Z143" s="324"/>
      <c r="AA143" s="324"/>
      <c r="AB143" s="325"/>
      <c r="AC143" s="324"/>
      <c r="AD143" s="324"/>
      <c r="AE143" s="325"/>
      <c r="AF143" s="324"/>
      <c r="AG143" s="324"/>
      <c r="AH143" s="325"/>
      <c r="AI143" s="324"/>
      <c r="AJ143" s="324"/>
      <c r="AK143" s="325"/>
      <c r="AL143" s="324"/>
      <c r="AM143" s="324"/>
      <c r="AN143" s="325"/>
      <c r="AO143" s="324">
        <f t="shared" si="25"/>
        <v>53.646646285657553</v>
      </c>
      <c r="AP143" s="324">
        <f t="shared" si="25"/>
        <v>112.4211804044416</v>
      </c>
      <c r="AQ143" s="325">
        <f t="shared" si="8"/>
        <v>109.6</v>
      </c>
      <c r="AR143" s="324">
        <f t="shared" si="26"/>
        <v>53.646646285657553</v>
      </c>
      <c r="AS143" s="324">
        <f t="shared" si="26"/>
        <v>112.4211804044416</v>
      </c>
      <c r="AT143" s="325">
        <f t="shared" si="9"/>
        <v>109.6</v>
      </c>
      <c r="AU143" s="306"/>
      <c r="AV143" s="306"/>
      <c r="AW143" s="302"/>
      <c r="AX143" s="302"/>
    </row>
    <row r="144" spans="1:50" s="302" customFormat="1" ht="18.75" customHeight="1">
      <c r="A144" s="422" t="s">
        <v>312</v>
      </c>
      <c r="B144" s="328"/>
      <c r="C144" s="328"/>
      <c r="D144" s="328"/>
      <c r="E144" s="328"/>
      <c r="F144" s="328"/>
      <c r="G144" s="329"/>
      <c r="H144" s="328"/>
      <c r="I144" s="328"/>
      <c r="J144" s="329"/>
      <c r="K144" s="328"/>
      <c r="L144" s="328"/>
      <c r="M144" s="328"/>
      <c r="N144" s="328"/>
      <c r="O144" s="328"/>
      <c r="P144" s="329"/>
      <c r="Q144" s="328">
        <v>-10.95295032522324</v>
      </c>
      <c r="R144" s="328">
        <v>17.235542868603623</v>
      </c>
      <c r="S144" s="329">
        <f t="shared" si="34"/>
        <v>-257.39999999999998</v>
      </c>
      <c r="T144" s="328"/>
      <c r="U144" s="328"/>
      <c r="V144" s="329"/>
      <c r="W144" s="328"/>
      <c r="X144" s="328"/>
      <c r="Y144" s="329"/>
      <c r="Z144" s="328"/>
      <c r="AA144" s="328"/>
      <c r="AB144" s="329"/>
      <c r="AC144" s="328"/>
      <c r="AD144" s="328"/>
      <c r="AE144" s="329"/>
      <c r="AF144" s="328"/>
      <c r="AG144" s="328"/>
      <c r="AH144" s="329"/>
      <c r="AI144" s="328"/>
      <c r="AJ144" s="328"/>
      <c r="AK144" s="329"/>
      <c r="AL144" s="328"/>
      <c r="AM144" s="328"/>
      <c r="AN144" s="329"/>
      <c r="AO144" s="328">
        <f t="shared" si="25"/>
        <v>-10.95295032522324</v>
      </c>
      <c r="AP144" s="328">
        <f t="shared" si="25"/>
        <v>17.235542868603623</v>
      </c>
      <c r="AQ144" s="329">
        <f t="shared" si="8"/>
        <v>-257.39999999999998</v>
      </c>
      <c r="AR144" s="328">
        <f t="shared" si="26"/>
        <v>-10.95295032522324</v>
      </c>
      <c r="AS144" s="328">
        <f t="shared" si="26"/>
        <v>17.235542868603623</v>
      </c>
      <c r="AT144" s="329">
        <f t="shared" si="9"/>
        <v>-257.39999999999998</v>
      </c>
      <c r="AU144" s="306"/>
      <c r="AV144" s="306"/>
    </row>
    <row r="145" spans="1:50" s="330" customFormat="1" ht="18.75" customHeight="1">
      <c r="A145" s="302" t="s">
        <v>39</v>
      </c>
      <c r="B145" s="110"/>
      <c r="C145" s="331"/>
      <c r="D145" s="331"/>
      <c r="E145" s="331"/>
      <c r="F145" s="331"/>
      <c r="G145" s="331"/>
      <c r="H145" s="306"/>
      <c r="I145" s="302"/>
      <c r="J145" s="302"/>
      <c r="K145" s="302"/>
      <c r="L145" s="302"/>
      <c r="M145" s="302"/>
      <c r="N145" s="302"/>
      <c r="O145" s="302"/>
      <c r="P145" s="302"/>
      <c r="Q145" s="302"/>
      <c r="R145" s="302"/>
      <c r="S145" s="302"/>
      <c r="T145" s="302"/>
      <c r="U145" s="302"/>
      <c r="V145" s="302"/>
      <c r="X145" s="302"/>
      <c r="Y145" s="302"/>
      <c r="Z145" s="302"/>
      <c r="AA145" s="302"/>
      <c r="AB145" s="302"/>
      <c r="AD145" s="302"/>
      <c r="AE145" s="302"/>
      <c r="AF145" s="302"/>
      <c r="AG145" s="302"/>
      <c r="AH145" s="302"/>
      <c r="AI145" s="302"/>
      <c r="AJ145" s="302"/>
      <c r="AK145" s="302"/>
      <c r="AM145" s="302"/>
      <c r="AN145" s="302"/>
      <c r="AO145" s="302"/>
      <c r="AP145" s="302"/>
      <c r="AQ145" s="302"/>
      <c r="AR145" s="306"/>
      <c r="AS145" s="306"/>
      <c r="AT145" s="306"/>
      <c r="AU145" s="332"/>
      <c r="AV145" s="333"/>
      <c r="AW145" s="332"/>
      <c r="AX145" s="332"/>
    </row>
    <row r="146" spans="1:50" s="330" customFormat="1" ht="18.75" customHeight="1">
      <c r="A146" s="302"/>
      <c r="D146" s="331"/>
      <c r="G146" s="331"/>
      <c r="J146" s="331"/>
      <c r="M146" s="331"/>
      <c r="P146" s="331"/>
      <c r="S146" s="331"/>
      <c r="V146" s="331"/>
      <c r="Y146" s="331"/>
      <c r="AB146" s="331"/>
      <c r="AE146" s="331"/>
      <c r="AH146" s="331"/>
      <c r="AK146" s="331"/>
      <c r="AN146" s="331"/>
      <c r="AQ146" s="331"/>
      <c r="AT146" s="331"/>
      <c r="AU146" s="332"/>
      <c r="AV146" s="333"/>
      <c r="AW146" s="332"/>
      <c r="AX146" s="332"/>
    </row>
    <row r="147" spans="1:50" s="330" customFormat="1" ht="18.75" customHeight="1">
      <c r="A147" s="302"/>
      <c r="B147" s="332"/>
      <c r="C147" s="332"/>
      <c r="D147" s="331"/>
      <c r="E147" s="332"/>
      <c r="F147" s="332"/>
      <c r="G147" s="331"/>
      <c r="H147" s="332"/>
      <c r="I147" s="332"/>
      <c r="J147" s="331"/>
      <c r="K147" s="332"/>
      <c r="L147" s="332"/>
      <c r="M147" s="331"/>
      <c r="N147" s="332"/>
      <c r="O147" s="332"/>
      <c r="P147" s="331"/>
      <c r="Q147" s="332"/>
      <c r="R147" s="332"/>
      <c r="S147" s="331"/>
      <c r="T147" s="332"/>
      <c r="U147" s="332"/>
      <c r="V147" s="331"/>
      <c r="W147" s="332"/>
      <c r="X147" s="332"/>
      <c r="Y147" s="331"/>
      <c r="Z147" s="332"/>
      <c r="AA147" s="332"/>
      <c r="AB147" s="331"/>
      <c r="AC147" s="332"/>
      <c r="AD147" s="332"/>
      <c r="AE147" s="331"/>
      <c r="AF147" s="332"/>
      <c r="AG147" s="332"/>
      <c r="AH147" s="331"/>
      <c r="AI147" s="332"/>
      <c r="AJ147" s="332"/>
      <c r="AK147" s="331"/>
      <c r="AL147" s="332"/>
      <c r="AM147" s="332"/>
      <c r="AN147" s="331"/>
      <c r="AO147" s="332"/>
      <c r="AP147" s="332"/>
      <c r="AQ147" s="331"/>
      <c r="AR147" s="332"/>
      <c r="AS147" s="332"/>
      <c r="AT147" s="331"/>
      <c r="AU147" s="332"/>
      <c r="AV147" s="333"/>
      <c r="AW147" s="332"/>
      <c r="AX147" s="332"/>
    </row>
    <row r="148" spans="1:50" s="330" customFormat="1" ht="18.75">
      <c r="A148" s="332"/>
      <c r="B148" s="109"/>
      <c r="C148" s="109"/>
      <c r="D148" s="331"/>
      <c r="E148" s="109"/>
      <c r="F148" s="109"/>
      <c r="G148" s="331"/>
      <c r="H148" s="109"/>
      <c r="I148" s="109"/>
      <c r="J148" s="331"/>
      <c r="K148" s="109"/>
      <c r="L148" s="109"/>
      <c r="M148" s="331"/>
      <c r="N148" s="109"/>
      <c r="O148" s="109"/>
      <c r="P148" s="331"/>
      <c r="Q148" s="109"/>
      <c r="R148" s="109"/>
      <c r="S148" s="331"/>
      <c r="T148" s="109"/>
      <c r="U148" s="109"/>
      <c r="V148" s="331"/>
      <c r="W148" s="109"/>
      <c r="X148" s="109"/>
      <c r="Y148" s="331"/>
      <c r="Z148" s="109"/>
      <c r="AA148" s="109"/>
      <c r="AB148" s="331"/>
      <c r="AC148" s="109"/>
      <c r="AD148" s="109"/>
      <c r="AE148" s="331"/>
      <c r="AF148" s="109"/>
      <c r="AG148" s="109"/>
      <c r="AH148" s="331"/>
      <c r="AI148" s="109"/>
      <c r="AJ148" s="109"/>
      <c r="AK148" s="331"/>
      <c r="AL148" s="109"/>
      <c r="AM148" s="109"/>
      <c r="AN148" s="331"/>
      <c r="AO148" s="109"/>
      <c r="AP148" s="109"/>
      <c r="AQ148" s="331"/>
      <c r="AR148" s="109"/>
      <c r="AS148" s="109"/>
      <c r="AT148" s="331"/>
      <c r="AU148" s="332"/>
      <c r="AV148" s="333"/>
      <c r="AW148" s="332"/>
      <c r="AX148" s="332"/>
    </row>
    <row r="149" spans="1:50" s="330" customFormat="1" ht="18.75">
      <c r="A149" s="332"/>
      <c r="B149" s="109"/>
      <c r="C149" s="109"/>
      <c r="D149" s="331"/>
      <c r="E149" s="109"/>
      <c r="F149" s="109"/>
      <c r="G149" s="331"/>
      <c r="H149" s="109"/>
      <c r="I149" s="109"/>
      <c r="J149" s="331"/>
      <c r="K149" s="109"/>
      <c r="L149" s="109"/>
      <c r="M149" s="331"/>
      <c r="N149" s="109"/>
      <c r="O149" s="109"/>
      <c r="P149" s="331"/>
      <c r="Q149" s="109"/>
      <c r="R149" s="109"/>
      <c r="S149" s="331"/>
      <c r="T149" s="109"/>
      <c r="U149" s="109"/>
      <c r="V149" s="331"/>
      <c r="W149" s="109"/>
      <c r="X149" s="109"/>
      <c r="Y149" s="331"/>
      <c r="Z149" s="109"/>
      <c r="AA149" s="109"/>
      <c r="AB149" s="331"/>
      <c r="AC149" s="109"/>
      <c r="AD149" s="109"/>
      <c r="AE149" s="331"/>
      <c r="AF149" s="109"/>
      <c r="AG149" s="109"/>
      <c r="AH149" s="331"/>
      <c r="AI149" s="109"/>
      <c r="AJ149" s="109"/>
      <c r="AK149" s="331"/>
      <c r="AL149" s="109"/>
      <c r="AM149" s="109"/>
      <c r="AN149" s="331"/>
      <c r="AO149" s="109"/>
      <c r="AP149" s="109"/>
      <c r="AQ149" s="331"/>
      <c r="AR149" s="109"/>
      <c r="AS149" s="109"/>
      <c r="AT149" s="331"/>
      <c r="AU149" s="332"/>
      <c r="AV149" s="333"/>
      <c r="AW149" s="332"/>
      <c r="AX149" s="332"/>
    </row>
    <row r="150" spans="1:50" s="330" customFormat="1" ht="18.75">
      <c r="A150" s="332"/>
      <c r="B150" s="109"/>
      <c r="C150" s="109"/>
      <c r="D150" s="331"/>
      <c r="E150" s="109"/>
      <c r="F150" s="109"/>
      <c r="G150" s="331"/>
      <c r="H150" s="109"/>
      <c r="I150" s="109"/>
      <c r="J150" s="331"/>
      <c r="K150" s="109"/>
      <c r="L150" s="109"/>
      <c r="M150" s="331"/>
      <c r="N150" s="109"/>
      <c r="O150" s="109"/>
      <c r="P150" s="331"/>
      <c r="Q150" s="109"/>
      <c r="R150" s="109"/>
      <c r="S150" s="331"/>
      <c r="T150" s="109"/>
      <c r="U150" s="109"/>
      <c r="V150" s="331"/>
      <c r="W150" s="109"/>
      <c r="X150" s="109"/>
      <c r="Y150" s="331"/>
      <c r="Z150" s="109"/>
      <c r="AA150" s="109"/>
      <c r="AB150" s="331"/>
      <c r="AC150" s="109"/>
      <c r="AD150" s="109"/>
      <c r="AE150" s="331"/>
      <c r="AF150" s="109"/>
      <c r="AG150" s="109"/>
      <c r="AH150" s="331"/>
      <c r="AI150" s="109"/>
      <c r="AJ150" s="109"/>
      <c r="AK150" s="331"/>
      <c r="AL150" s="109"/>
      <c r="AM150" s="109"/>
      <c r="AN150" s="331"/>
      <c r="AO150" s="109"/>
      <c r="AP150" s="109"/>
      <c r="AQ150" s="331"/>
      <c r="AR150" s="109"/>
      <c r="AS150" s="109"/>
      <c r="AT150" s="331"/>
      <c r="AU150" s="332"/>
      <c r="AV150" s="333"/>
      <c r="AW150" s="332"/>
      <c r="AX150" s="332"/>
    </row>
    <row r="151" spans="1:50" s="330" customFormat="1" ht="18.75">
      <c r="A151" s="332"/>
      <c r="B151" s="109"/>
      <c r="C151" s="109"/>
      <c r="D151" s="331"/>
      <c r="E151" s="109"/>
      <c r="F151" s="109"/>
      <c r="G151" s="331"/>
      <c r="H151" s="109"/>
      <c r="I151" s="109"/>
      <c r="J151" s="331"/>
      <c r="K151" s="109"/>
      <c r="L151" s="109"/>
      <c r="M151" s="331"/>
      <c r="N151" s="109"/>
      <c r="O151" s="109"/>
      <c r="P151" s="331"/>
      <c r="Q151" s="109"/>
      <c r="R151" s="109"/>
      <c r="S151" s="331"/>
      <c r="T151" s="109"/>
      <c r="U151" s="109"/>
      <c r="V151" s="331"/>
      <c r="W151" s="109"/>
      <c r="X151" s="109"/>
      <c r="Y151" s="331"/>
      <c r="Z151" s="109"/>
      <c r="AA151" s="109"/>
      <c r="AB151" s="331"/>
      <c r="AC151" s="109"/>
      <c r="AD151" s="109"/>
      <c r="AE151" s="331"/>
      <c r="AF151" s="109"/>
      <c r="AG151" s="109"/>
      <c r="AH151" s="331"/>
      <c r="AI151" s="109"/>
      <c r="AJ151" s="109"/>
      <c r="AK151" s="331"/>
      <c r="AL151" s="109"/>
      <c r="AM151" s="109"/>
      <c r="AN151" s="331"/>
      <c r="AO151" s="109"/>
      <c r="AP151" s="109"/>
      <c r="AQ151" s="331"/>
      <c r="AR151" s="109"/>
      <c r="AS151" s="109"/>
      <c r="AT151" s="331"/>
      <c r="AU151" s="332"/>
      <c r="AV151" s="333"/>
      <c r="AW151" s="332"/>
      <c r="AX151" s="332"/>
    </row>
    <row r="152" spans="1:50" s="330" customFormat="1" ht="18.75">
      <c r="A152" s="332"/>
      <c r="B152" s="109"/>
      <c r="C152" s="109"/>
      <c r="D152" s="331"/>
      <c r="E152" s="109"/>
      <c r="F152" s="109"/>
      <c r="G152" s="331"/>
      <c r="H152" s="109"/>
      <c r="I152" s="109"/>
      <c r="J152" s="331"/>
      <c r="K152" s="109"/>
      <c r="L152" s="109"/>
      <c r="M152" s="331"/>
      <c r="N152" s="109"/>
      <c r="O152" s="109"/>
      <c r="P152" s="331"/>
      <c r="Q152" s="109"/>
      <c r="R152" s="109"/>
      <c r="S152" s="331"/>
      <c r="T152" s="109"/>
      <c r="U152" s="109"/>
      <c r="V152" s="331"/>
      <c r="W152" s="109"/>
      <c r="X152" s="109"/>
      <c r="Y152" s="331"/>
      <c r="Z152" s="109"/>
      <c r="AA152" s="109"/>
      <c r="AB152" s="331"/>
      <c r="AC152" s="109"/>
      <c r="AD152" s="109"/>
      <c r="AE152" s="331"/>
      <c r="AF152" s="109"/>
      <c r="AG152" s="109"/>
      <c r="AH152" s="331"/>
      <c r="AI152" s="109"/>
      <c r="AJ152" s="109"/>
      <c r="AK152" s="331"/>
      <c r="AL152" s="109"/>
      <c r="AM152" s="109"/>
      <c r="AN152" s="331"/>
      <c r="AO152" s="109"/>
      <c r="AP152" s="109"/>
      <c r="AQ152" s="331"/>
      <c r="AR152" s="109"/>
      <c r="AS152" s="109"/>
      <c r="AT152" s="331"/>
      <c r="AU152" s="332"/>
      <c r="AV152" s="333"/>
      <c r="AW152" s="332"/>
      <c r="AX152" s="332"/>
    </row>
    <row r="153" spans="1:50" s="330" customFormat="1" ht="18.75">
      <c r="A153" s="332"/>
      <c r="B153" s="109"/>
      <c r="C153" s="109"/>
      <c r="D153" s="331"/>
      <c r="E153" s="109"/>
      <c r="F153" s="109"/>
      <c r="G153" s="331"/>
      <c r="H153" s="109"/>
      <c r="I153" s="109"/>
      <c r="J153" s="331"/>
      <c r="K153" s="109"/>
      <c r="L153" s="109"/>
      <c r="M153" s="331"/>
      <c r="N153" s="109"/>
      <c r="O153" s="109"/>
      <c r="P153" s="331"/>
      <c r="Q153" s="109"/>
      <c r="R153" s="109"/>
      <c r="S153" s="331"/>
      <c r="T153" s="109"/>
      <c r="U153" s="109"/>
      <c r="V153" s="331"/>
      <c r="W153" s="109"/>
      <c r="X153" s="109"/>
      <c r="Y153" s="331"/>
      <c r="Z153" s="109"/>
      <c r="AA153" s="109"/>
      <c r="AB153" s="331"/>
      <c r="AC153" s="109"/>
      <c r="AD153" s="109"/>
      <c r="AE153" s="331"/>
      <c r="AF153" s="109"/>
      <c r="AG153" s="109"/>
      <c r="AH153" s="331"/>
      <c r="AI153" s="109"/>
      <c r="AJ153" s="109"/>
      <c r="AK153" s="331"/>
      <c r="AL153" s="109"/>
      <c r="AM153" s="109"/>
      <c r="AN153" s="331"/>
      <c r="AO153" s="109"/>
      <c r="AP153" s="109"/>
      <c r="AQ153" s="331"/>
      <c r="AR153" s="109"/>
      <c r="AS153" s="109"/>
      <c r="AT153" s="331"/>
      <c r="AU153" s="332"/>
      <c r="AV153" s="333"/>
      <c r="AW153" s="332"/>
      <c r="AX153" s="332"/>
    </row>
    <row r="154" spans="1:50" s="330" customFormat="1" ht="18.75">
      <c r="A154" s="332"/>
      <c r="B154" s="109"/>
      <c r="C154" s="109"/>
      <c r="D154" s="331"/>
      <c r="E154" s="109"/>
      <c r="F154" s="109"/>
      <c r="G154" s="331"/>
      <c r="H154" s="109"/>
      <c r="I154" s="109"/>
      <c r="J154" s="331"/>
      <c r="K154" s="109"/>
      <c r="L154" s="109"/>
      <c r="M154" s="331"/>
      <c r="N154" s="109"/>
      <c r="O154" s="109"/>
      <c r="P154" s="331"/>
      <c r="Q154" s="109"/>
      <c r="R154" s="109"/>
      <c r="S154" s="331"/>
      <c r="T154" s="109"/>
      <c r="U154" s="109"/>
      <c r="V154" s="331"/>
      <c r="W154" s="109"/>
      <c r="X154" s="109"/>
      <c r="Y154" s="331"/>
      <c r="Z154" s="109"/>
      <c r="AA154" s="109"/>
      <c r="AB154" s="331"/>
      <c r="AC154" s="109"/>
      <c r="AD154" s="109"/>
      <c r="AE154" s="331"/>
      <c r="AF154" s="109"/>
      <c r="AG154" s="109"/>
      <c r="AH154" s="331"/>
      <c r="AI154" s="109"/>
      <c r="AJ154" s="109"/>
      <c r="AK154" s="331"/>
      <c r="AL154" s="109"/>
      <c r="AM154" s="109"/>
      <c r="AN154" s="331"/>
      <c r="AO154" s="109"/>
      <c r="AP154" s="109"/>
      <c r="AQ154" s="331"/>
      <c r="AR154" s="109"/>
      <c r="AS154" s="109"/>
      <c r="AT154" s="331"/>
      <c r="AU154" s="332"/>
      <c r="AV154" s="333"/>
      <c r="AW154" s="332"/>
      <c r="AX154" s="332"/>
    </row>
    <row r="155" spans="1:50" s="330" customFormat="1" ht="18.75">
      <c r="A155" s="332"/>
      <c r="B155" s="109"/>
      <c r="C155" s="109"/>
      <c r="D155" s="331"/>
      <c r="E155" s="109"/>
      <c r="F155" s="109"/>
      <c r="G155" s="331"/>
      <c r="H155" s="109"/>
      <c r="I155" s="109"/>
      <c r="J155" s="331"/>
      <c r="K155" s="109"/>
      <c r="L155" s="109"/>
      <c r="M155" s="331"/>
      <c r="N155" s="109"/>
      <c r="O155" s="109"/>
      <c r="P155" s="331"/>
      <c r="Q155" s="109"/>
      <c r="R155" s="109"/>
      <c r="S155" s="331"/>
      <c r="T155" s="109"/>
      <c r="U155" s="109"/>
      <c r="V155" s="331"/>
      <c r="W155" s="109"/>
      <c r="X155" s="109"/>
      <c r="Y155" s="331"/>
      <c r="Z155" s="109"/>
      <c r="AA155" s="109"/>
      <c r="AB155" s="331"/>
      <c r="AC155" s="109"/>
      <c r="AD155" s="109"/>
      <c r="AE155" s="331"/>
      <c r="AF155" s="109"/>
      <c r="AG155" s="109"/>
      <c r="AH155" s="331"/>
      <c r="AI155" s="109"/>
      <c r="AJ155" s="109"/>
      <c r="AK155" s="331"/>
      <c r="AL155" s="109"/>
      <c r="AM155" s="109"/>
      <c r="AN155" s="331"/>
      <c r="AO155" s="109"/>
      <c r="AP155" s="109"/>
      <c r="AQ155" s="331"/>
      <c r="AR155" s="109"/>
      <c r="AS155" s="109"/>
      <c r="AT155" s="331"/>
      <c r="AU155" s="332"/>
      <c r="AV155" s="333"/>
      <c r="AW155" s="332"/>
      <c r="AX155" s="332"/>
    </row>
    <row r="156" spans="1:50" s="330" customFormat="1" ht="18.75">
      <c r="A156" s="332"/>
      <c r="B156" s="109"/>
      <c r="C156" s="109"/>
      <c r="D156" s="331"/>
      <c r="E156" s="109"/>
      <c r="F156" s="109"/>
      <c r="G156" s="331"/>
      <c r="H156" s="109"/>
      <c r="I156" s="109"/>
      <c r="J156" s="331"/>
      <c r="K156" s="109"/>
      <c r="L156" s="109"/>
      <c r="M156" s="331"/>
      <c r="N156" s="109"/>
      <c r="O156" s="109"/>
      <c r="P156" s="331"/>
      <c r="Q156" s="109"/>
      <c r="R156" s="109"/>
      <c r="S156" s="331"/>
      <c r="T156" s="109"/>
      <c r="U156" s="109"/>
      <c r="V156" s="331"/>
      <c r="W156" s="109"/>
      <c r="X156" s="109"/>
      <c r="Y156" s="331"/>
      <c r="Z156" s="109"/>
      <c r="AA156" s="109"/>
      <c r="AB156" s="331"/>
      <c r="AC156" s="109"/>
      <c r="AD156" s="109"/>
      <c r="AE156" s="331"/>
      <c r="AF156" s="109"/>
      <c r="AG156" s="109"/>
      <c r="AH156" s="331"/>
      <c r="AI156" s="109"/>
      <c r="AJ156" s="109"/>
      <c r="AK156" s="331"/>
      <c r="AL156" s="109"/>
      <c r="AM156" s="109"/>
      <c r="AN156" s="331"/>
      <c r="AO156" s="109"/>
      <c r="AP156" s="109"/>
      <c r="AQ156" s="331"/>
      <c r="AR156" s="109"/>
      <c r="AS156" s="109"/>
      <c r="AT156" s="331"/>
      <c r="AU156" s="332"/>
      <c r="AV156" s="333"/>
      <c r="AW156" s="332"/>
      <c r="AX156" s="332"/>
    </row>
    <row r="157" spans="1:50" s="330" customFormat="1" ht="18.75">
      <c r="A157" s="332"/>
      <c r="B157" s="109"/>
      <c r="C157" s="109"/>
      <c r="D157" s="331"/>
      <c r="E157" s="109"/>
      <c r="F157" s="109"/>
      <c r="G157" s="331"/>
      <c r="H157" s="109"/>
      <c r="I157" s="109"/>
      <c r="J157" s="331"/>
      <c r="K157" s="109"/>
      <c r="L157" s="109"/>
      <c r="M157" s="331"/>
      <c r="N157" s="109"/>
      <c r="O157" s="109"/>
      <c r="P157" s="331"/>
      <c r="Q157" s="109"/>
      <c r="R157" s="109"/>
      <c r="S157" s="331"/>
      <c r="T157" s="109"/>
      <c r="U157" s="109"/>
      <c r="V157" s="331"/>
      <c r="W157" s="109"/>
      <c r="X157" s="109"/>
      <c r="Y157" s="331"/>
      <c r="Z157" s="109"/>
      <c r="AA157" s="109"/>
      <c r="AB157" s="331"/>
      <c r="AC157" s="109"/>
      <c r="AD157" s="109"/>
      <c r="AE157" s="331"/>
      <c r="AF157" s="109"/>
      <c r="AG157" s="109"/>
      <c r="AH157" s="331"/>
      <c r="AI157" s="109"/>
      <c r="AJ157" s="109"/>
      <c r="AK157" s="331"/>
      <c r="AL157" s="109"/>
      <c r="AM157" s="109"/>
      <c r="AN157" s="331"/>
      <c r="AO157" s="109"/>
      <c r="AP157" s="109"/>
      <c r="AQ157" s="331"/>
      <c r="AR157" s="109"/>
      <c r="AS157" s="109"/>
      <c r="AT157" s="331"/>
      <c r="AU157" s="332"/>
      <c r="AV157" s="333"/>
      <c r="AW157" s="332"/>
      <c r="AX157" s="332"/>
    </row>
    <row r="158" spans="1:50" s="330" customFormat="1" ht="18.75">
      <c r="A158" s="332"/>
      <c r="B158" s="109"/>
      <c r="C158" s="109"/>
      <c r="D158" s="331"/>
      <c r="E158" s="109"/>
      <c r="F158" s="109"/>
      <c r="G158" s="331"/>
      <c r="H158" s="109"/>
      <c r="I158" s="109"/>
      <c r="J158" s="331"/>
      <c r="K158" s="109"/>
      <c r="L158" s="109"/>
      <c r="M158" s="331"/>
      <c r="N158" s="109"/>
      <c r="O158" s="109"/>
      <c r="P158" s="331"/>
      <c r="Q158" s="109"/>
      <c r="R158" s="109"/>
      <c r="S158" s="331"/>
      <c r="T158" s="109"/>
      <c r="U158" s="109"/>
      <c r="V158" s="331"/>
      <c r="W158" s="109"/>
      <c r="X158" s="109"/>
      <c r="Y158" s="331"/>
      <c r="Z158" s="109"/>
      <c r="AA158" s="109"/>
      <c r="AB158" s="331"/>
      <c r="AC158" s="109"/>
      <c r="AD158" s="109"/>
      <c r="AE158" s="331"/>
      <c r="AF158" s="109"/>
      <c r="AG158" s="109"/>
      <c r="AH158" s="331"/>
      <c r="AI158" s="109"/>
      <c r="AJ158" s="109"/>
      <c r="AK158" s="331"/>
      <c r="AL158" s="109"/>
      <c r="AM158" s="109"/>
      <c r="AN158" s="331"/>
      <c r="AO158" s="109"/>
      <c r="AP158" s="109"/>
      <c r="AQ158" s="331"/>
      <c r="AR158" s="109"/>
      <c r="AS158" s="109"/>
      <c r="AT158" s="331"/>
      <c r="AU158" s="332"/>
      <c r="AV158" s="333"/>
      <c r="AW158" s="332"/>
      <c r="AX158" s="332"/>
    </row>
    <row r="159" spans="1:50" s="330" customFormat="1" ht="18.75">
      <c r="A159" s="332"/>
      <c r="B159" s="109"/>
      <c r="C159" s="109"/>
      <c r="D159" s="331"/>
      <c r="E159" s="109"/>
      <c r="F159" s="109"/>
      <c r="G159" s="331"/>
      <c r="H159" s="109"/>
      <c r="I159" s="109"/>
      <c r="J159" s="331"/>
      <c r="K159" s="109"/>
      <c r="L159" s="109"/>
      <c r="M159" s="331"/>
      <c r="N159" s="109"/>
      <c r="O159" s="109"/>
      <c r="P159" s="331"/>
      <c r="Q159" s="109"/>
      <c r="R159" s="109"/>
      <c r="S159" s="331"/>
      <c r="T159" s="109"/>
      <c r="U159" s="109"/>
      <c r="V159" s="331"/>
      <c r="W159" s="109"/>
      <c r="X159" s="109"/>
      <c r="Y159" s="331"/>
      <c r="Z159" s="109"/>
      <c r="AA159" s="109"/>
      <c r="AB159" s="331"/>
      <c r="AC159" s="109"/>
      <c r="AD159" s="109"/>
      <c r="AE159" s="331"/>
      <c r="AF159" s="109"/>
      <c r="AG159" s="109"/>
      <c r="AH159" s="331"/>
      <c r="AI159" s="109"/>
      <c r="AJ159" s="109"/>
      <c r="AK159" s="331"/>
      <c r="AL159" s="109"/>
      <c r="AM159" s="109"/>
      <c r="AN159" s="331"/>
      <c r="AO159" s="109"/>
      <c r="AP159" s="109"/>
      <c r="AQ159" s="331"/>
      <c r="AR159" s="109"/>
      <c r="AS159" s="109"/>
      <c r="AT159" s="331"/>
      <c r="AU159" s="332"/>
      <c r="AV159" s="333"/>
      <c r="AW159" s="332"/>
      <c r="AX159" s="332"/>
    </row>
    <row r="160" spans="1:50" s="330" customFormat="1" ht="18.75">
      <c r="A160" s="332"/>
      <c r="B160" s="109"/>
      <c r="C160" s="109"/>
      <c r="D160" s="331"/>
      <c r="E160" s="109"/>
      <c r="F160" s="109"/>
      <c r="G160" s="331"/>
      <c r="H160" s="109"/>
      <c r="I160" s="109"/>
      <c r="J160" s="331"/>
      <c r="K160" s="109"/>
      <c r="L160" s="109"/>
      <c r="M160" s="331"/>
      <c r="N160" s="109"/>
      <c r="O160" s="109"/>
      <c r="P160" s="331"/>
      <c r="Q160" s="109"/>
      <c r="R160" s="109"/>
      <c r="S160" s="331"/>
      <c r="T160" s="109"/>
      <c r="U160" s="109"/>
      <c r="V160" s="331"/>
      <c r="W160" s="109"/>
      <c r="X160" s="109"/>
      <c r="Y160" s="331"/>
      <c r="Z160" s="109"/>
      <c r="AA160" s="109"/>
      <c r="AB160" s="331"/>
      <c r="AC160" s="109"/>
      <c r="AD160" s="109"/>
      <c r="AE160" s="331"/>
      <c r="AF160" s="109"/>
      <c r="AG160" s="109"/>
      <c r="AH160" s="331"/>
      <c r="AI160" s="109"/>
      <c r="AJ160" s="109"/>
      <c r="AK160" s="331"/>
      <c r="AL160" s="109"/>
      <c r="AM160" s="109"/>
      <c r="AN160" s="331"/>
      <c r="AO160" s="109"/>
      <c r="AP160" s="109"/>
      <c r="AQ160" s="331"/>
      <c r="AR160" s="109"/>
      <c r="AS160" s="109"/>
      <c r="AT160" s="331"/>
      <c r="AU160" s="332"/>
      <c r="AV160" s="333"/>
      <c r="AW160" s="332"/>
      <c r="AX160" s="332"/>
    </row>
    <row r="161" spans="1:50" s="330" customFormat="1" ht="18.75">
      <c r="A161" s="332"/>
      <c r="B161" s="109"/>
      <c r="C161" s="109"/>
      <c r="D161" s="331"/>
      <c r="E161" s="109"/>
      <c r="F161" s="109"/>
      <c r="G161" s="331"/>
      <c r="H161" s="109"/>
      <c r="I161" s="109"/>
      <c r="J161" s="331"/>
      <c r="K161" s="109"/>
      <c r="L161" s="109"/>
      <c r="M161" s="331"/>
      <c r="N161" s="109"/>
      <c r="O161" s="109"/>
      <c r="P161" s="331"/>
      <c r="Q161" s="109"/>
      <c r="R161" s="109"/>
      <c r="S161" s="331"/>
      <c r="T161" s="109"/>
      <c r="U161" s="109"/>
      <c r="V161" s="331"/>
      <c r="W161" s="109"/>
      <c r="X161" s="109"/>
      <c r="Y161" s="331"/>
      <c r="Z161" s="109"/>
      <c r="AA161" s="109"/>
      <c r="AB161" s="331"/>
      <c r="AC161" s="109"/>
      <c r="AD161" s="109"/>
      <c r="AE161" s="331"/>
      <c r="AF161" s="109"/>
      <c r="AG161" s="109"/>
      <c r="AH161" s="331"/>
      <c r="AI161" s="109"/>
      <c r="AJ161" s="109"/>
      <c r="AK161" s="331"/>
      <c r="AL161" s="109"/>
      <c r="AM161" s="109"/>
      <c r="AN161" s="331"/>
      <c r="AO161" s="109"/>
      <c r="AP161" s="109"/>
      <c r="AQ161" s="331"/>
      <c r="AR161" s="109"/>
      <c r="AS161" s="109"/>
      <c r="AT161" s="331"/>
      <c r="AU161" s="332"/>
      <c r="AV161" s="333"/>
      <c r="AW161" s="332"/>
      <c r="AX161" s="332"/>
    </row>
    <row r="162" spans="1:50" s="330" customFormat="1" ht="18.75">
      <c r="A162" s="332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332"/>
      <c r="AV162" s="333"/>
      <c r="AW162" s="332"/>
      <c r="AX162" s="332"/>
    </row>
    <row r="163" spans="1:50" s="330" customFormat="1" ht="18.75">
      <c r="A163" s="332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332"/>
      <c r="AV163" s="333"/>
      <c r="AW163" s="332"/>
      <c r="AX163" s="332"/>
    </row>
    <row r="164" spans="1:50" s="330" customFormat="1" ht="18.75">
      <c r="A164" s="332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332"/>
      <c r="AV164" s="333"/>
      <c r="AW164" s="332"/>
      <c r="AX164" s="332"/>
    </row>
    <row r="165" spans="1:50" s="330" customFormat="1" ht="18.75">
      <c r="A165" s="332"/>
      <c r="B165" s="109"/>
      <c r="C165" s="109"/>
      <c r="D165" s="331"/>
      <c r="E165" s="109"/>
      <c r="F165" s="109"/>
      <c r="G165" s="331"/>
      <c r="H165" s="109"/>
      <c r="I165" s="109"/>
      <c r="J165" s="331"/>
      <c r="K165" s="109"/>
      <c r="L165" s="109"/>
      <c r="M165" s="331"/>
      <c r="N165" s="109"/>
      <c r="O165" s="109"/>
      <c r="P165" s="331"/>
      <c r="Q165" s="109"/>
      <c r="R165" s="109"/>
      <c r="S165" s="331"/>
      <c r="T165" s="109"/>
      <c r="U165" s="109"/>
      <c r="V165" s="331"/>
      <c r="W165" s="109"/>
      <c r="X165" s="109"/>
      <c r="Y165" s="331"/>
      <c r="Z165" s="109"/>
      <c r="AA165" s="109"/>
      <c r="AB165" s="331"/>
      <c r="AC165" s="109"/>
      <c r="AD165" s="109"/>
      <c r="AE165" s="331"/>
      <c r="AF165" s="109"/>
      <c r="AG165" s="109"/>
      <c r="AH165" s="331"/>
      <c r="AI165" s="109"/>
      <c r="AJ165" s="109"/>
      <c r="AK165" s="331"/>
      <c r="AL165" s="109"/>
      <c r="AM165" s="109"/>
      <c r="AN165" s="331"/>
      <c r="AO165" s="109"/>
      <c r="AP165" s="109"/>
      <c r="AQ165" s="331"/>
      <c r="AR165" s="109"/>
      <c r="AS165" s="109"/>
      <c r="AT165" s="331"/>
      <c r="AU165" s="332"/>
      <c r="AV165" s="333"/>
      <c r="AW165" s="332"/>
      <c r="AX165" s="332"/>
    </row>
    <row r="166" spans="1:50" s="330" customFormat="1" ht="18.75">
      <c r="A166" s="332"/>
      <c r="B166" s="109"/>
      <c r="C166" s="109"/>
      <c r="D166" s="331"/>
      <c r="E166" s="109"/>
      <c r="F166" s="109"/>
      <c r="G166" s="331"/>
      <c r="H166" s="109"/>
      <c r="I166" s="109"/>
      <c r="J166" s="331"/>
      <c r="K166" s="109"/>
      <c r="L166" s="109"/>
      <c r="M166" s="331"/>
      <c r="N166" s="109"/>
      <c r="O166" s="109"/>
      <c r="P166" s="331"/>
      <c r="Q166" s="109"/>
      <c r="R166" s="109"/>
      <c r="S166" s="331"/>
      <c r="T166" s="109"/>
      <c r="U166" s="109"/>
      <c r="V166" s="331"/>
      <c r="W166" s="109"/>
      <c r="X166" s="109"/>
      <c r="Y166" s="331"/>
      <c r="Z166" s="109"/>
      <c r="AA166" s="109"/>
      <c r="AB166" s="331"/>
      <c r="AC166" s="109"/>
      <c r="AD166" s="109"/>
      <c r="AE166" s="331"/>
      <c r="AF166" s="109"/>
      <c r="AG166" s="109"/>
      <c r="AH166" s="331"/>
      <c r="AI166" s="109"/>
      <c r="AJ166" s="109"/>
      <c r="AK166" s="331"/>
      <c r="AL166" s="109"/>
      <c r="AM166" s="109"/>
      <c r="AN166" s="331"/>
      <c r="AO166" s="109"/>
      <c r="AP166" s="109"/>
      <c r="AQ166" s="331"/>
      <c r="AR166" s="109"/>
      <c r="AS166" s="109"/>
      <c r="AT166" s="331"/>
      <c r="AU166" s="332"/>
      <c r="AV166" s="333"/>
      <c r="AW166" s="332"/>
      <c r="AX166" s="332"/>
    </row>
    <row r="167" spans="1:50" s="330" customFormat="1" ht="18.75">
      <c r="A167" s="332"/>
      <c r="B167" s="300"/>
      <c r="C167" s="300"/>
      <c r="D167" s="331"/>
      <c r="E167" s="300"/>
      <c r="F167" s="300"/>
      <c r="G167" s="331"/>
      <c r="H167" s="300"/>
      <c r="I167" s="300"/>
      <c r="J167" s="331"/>
      <c r="K167" s="300"/>
      <c r="L167" s="300"/>
      <c r="M167" s="331"/>
      <c r="N167" s="300"/>
      <c r="O167" s="300"/>
      <c r="P167" s="331"/>
      <c r="Q167" s="300"/>
      <c r="R167" s="300"/>
      <c r="S167" s="331"/>
      <c r="T167" s="300"/>
      <c r="U167" s="300"/>
      <c r="V167" s="331"/>
      <c r="W167" s="300"/>
      <c r="X167" s="300"/>
      <c r="Y167" s="331"/>
      <c r="Z167" s="300"/>
      <c r="AA167" s="300"/>
      <c r="AB167" s="331"/>
      <c r="AC167" s="300"/>
      <c r="AD167" s="300"/>
      <c r="AE167" s="331"/>
      <c r="AF167" s="300"/>
      <c r="AG167" s="300"/>
      <c r="AH167" s="331"/>
      <c r="AI167" s="300"/>
      <c r="AJ167" s="300"/>
      <c r="AK167" s="331"/>
      <c r="AL167" s="300"/>
      <c r="AM167" s="300"/>
      <c r="AN167" s="331"/>
      <c r="AO167" s="300"/>
      <c r="AP167" s="300"/>
      <c r="AQ167" s="331"/>
      <c r="AR167" s="300"/>
      <c r="AS167" s="300"/>
      <c r="AT167" s="331"/>
      <c r="AU167" s="332"/>
      <c r="AV167" s="333"/>
      <c r="AW167" s="332"/>
      <c r="AX167" s="332"/>
    </row>
    <row r="168" spans="1:50" s="330" customFormat="1" ht="18.75">
      <c r="A168" s="332"/>
      <c r="B168" s="109"/>
      <c r="C168" s="109"/>
      <c r="D168" s="331"/>
      <c r="E168" s="109"/>
      <c r="F168" s="109"/>
      <c r="G168" s="331"/>
      <c r="H168" s="109"/>
      <c r="I168" s="109"/>
      <c r="J168" s="331"/>
      <c r="K168" s="109"/>
      <c r="L168" s="109"/>
      <c r="M168" s="331"/>
      <c r="N168" s="109"/>
      <c r="O168" s="109"/>
      <c r="P168" s="331"/>
      <c r="Q168" s="109"/>
      <c r="R168" s="109"/>
      <c r="S168" s="331"/>
      <c r="T168" s="109"/>
      <c r="U168" s="109"/>
      <c r="V168" s="331"/>
      <c r="W168" s="109"/>
      <c r="X168" s="109"/>
      <c r="Y168" s="331"/>
      <c r="Z168" s="109"/>
      <c r="AA168" s="109"/>
      <c r="AB168" s="331"/>
      <c r="AC168" s="109"/>
      <c r="AD168" s="109"/>
      <c r="AE168" s="331"/>
      <c r="AF168" s="109"/>
      <c r="AG168" s="109"/>
      <c r="AH168" s="331"/>
      <c r="AI168" s="109"/>
      <c r="AJ168" s="109"/>
      <c r="AK168" s="331"/>
      <c r="AL168" s="109"/>
      <c r="AM168" s="109"/>
      <c r="AN168" s="331"/>
      <c r="AO168" s="109"/>
      <c r="AP168" s="109"/>
      <c r="AQ168" s="331"/>
      <c r="AR168" s="109"/>
      <c r="AS168" s="109"/>
      <c r="AT168" s="331"/>
      <c r="AU168" s="332"/>
      <c r="AV168" s="333"/>
      <c r="AW168" s="332"/>
      <c r="AX168" s="332"/>
    </row>
    <row r="169" spans="1:50" s="330" customFormat="1" ht="18.75">
      <c r="A169" s="332"/>
      <c r="B169" s="109"/>
      <c r="C169" s="109"/>
      <c r="D169" s="331"/>
      <c r="E169" s="109"/>
      <c r="F169" s="109"/>
      <c r="G169" s="331"/>
      <c r="H169" s="109"/>
      <c r="I169" s="109"/>
      <c r="J169" s="331"/>
      <c r="K169" s="109"/>
      <c r="L169" s="109"/>
      <c r="M169" s="331"/>
      <c r="N169" s="109"/>
      <c r="O169" s="109"/>
      <c r="P169" s="331"/>
      <c r="Q169" s="109"/>
      <c r="R169" s="109"/>
      <c r="S169" s="331"/>
      <c r="T169" s="109"/>
      <c r="U169" s="109"/>
      <c r="V169" s="331"/>
      <c r="W169" s="109"/>
      <c r="X169" s="109"/>
      <c r="Y169" s="331"/>
      <c r="Z169" s="109"/>
      <c r="AA169" s="109"/>
      <c r="AB169" s="331"/>
      <c r="AC169" s="109"/>
      <c r="AD169" s="109"/>
      <c r="AE169" s="331"/>
      <c r="AF169" s="109"/>
      <c r="AG169" s="109"/>
      <c r="AH169" s="331"/>
      <c r="AI169" s="109"/>
      <c r="AJ169" s="109"/>
      <c r="AK169" s="331"/>
      <c r="AL169" s="109"/>
      <c r="AM169" s="109"/>
      <c r="AN169" s="331"/>
      <c r="AO169" s="109"/>
      <c r="AP169" s="109"/>
      <c r="AQ169" s="331"/>
      <c r="AR169" s="109"/>
      <c r="AS169" s="109"/>
      <c r="AT169" s="331"/>
      <c r="AU169" s="332"/>
      <c r="AV169" s="333"/>
      <c r="AW169" s="332"/>
      <c r="AX169" s="332"/>
    </row>
    <row r="170" spans="1:50" s="330" customFormat="1" ht="18.75">
      <c r="A170" s="332"/>
      <c r="B170" s="109"/>
      <c r="C170" s="109"/>
      <c r="D170" s="331"/>
      <c r="E170" s="109"/>
      <c r="F170" s="109"/>
      <c r="G170" s="331"/>
      <c r="H170" s="109"/>
      <c r="I170" s="109"/>
      <c r="J170" s="331"/>
      <c r="K170" s="109"/>
      <c r="L170" s="109"/>
      <c r="M170" s="331"/>
      <c r="N170" s="109"/>
      <c r="O170" s="109"/>
      <c r="P170" s="331"/>
      <c r="Q170" s="109"/>
      <c r="R170" s="109"/>
      <c r="S170" s="331"/>
      <c r="T170" s="109"/>
      <c r="U170" s="109"/>
      <c r="V170" s="331"/>
      <c r="W170" s="109"/>
      <c r="X170" s="109"/>
      <c r="Y170" s="331"/>
      <c r="Z170" s="109"/>
      <c r="AA170" s="109"/>
      <c r="AB170" s="331"/>
      <c r="AC170" s="109"/>
      <c r="AD170" s="109"/>
      <c r="AE170" s="331"/>
      <c r="AF170" s="109"/>
      <c r="AG170" s="109"/>
      <c r="AH170" s="331"/>
      <c r="AI170" s="109"/>
      <c r="AJ170" s="109"/>
      <c r="AK170" s="331"/>
      <c r="AL170" s="109"/>
      <c r="AM170" s="109"/>
      <c r="AN170" s="331"/>
      <c r="AO170" s="109"/>
      <c r="AP170" s="109"/>
      <c r="AQ170" s="331"/>
      <c r="AR170" s="109"/>
      <c r="AS170" s="109"/>
      <c r="AT170" s="331"/>
      <c r="AU170" s="332"/>
      <c r="AV170" s="333"/>
      <c r="AW170" s="332"/>
      <c r="AX170" s="332"/>
    </row>
    <row r="171" spans="1:50" s="330" customFormat="1" ht="18.75">
      <c r="A171" s="332"/>
      <c r="B171" s="109"/>
      <c r="C171" s="109"/>
      <c r="D171" s="331"/>
      <c r="E171" s="109"/>
      <c r="F171" s="109"/>
      <c r="G171" s="331"/>
      <c r="H171" s="109"/>
      <c r="I171" s="109"/>
      <c r="J171" s="331"/>
      <c r="K171" s="109"/>
      <c r="L171" s="109"/>
      <c r="M171" s="331"/>
      <c r="N171" s="109"/>
      <c r="O171" s="109"/>
      <c r="P171" s="331"/>
      <c r="Q171" s="109"/>
      <c r="R171" s="109"/>
      <c r="S171" s="331"/>
      <c r="T171" s="109"/>
      <c r="U171" s="109"/>
      <c r="V171" s="331"/>
      <c r="W171" s="109"/>
      <c r="X171" s="109"/>
      <c r="Y171" s="331"/>
      <c r="Z171" s="109"/>
      <c r="AA171" s="109"/>
      <c r="AB171" s="331"/>
      <c r="AC171" s="109"/>
      <c r="AD171" s="109"/>
      <c r="AE171" s="331"/>
      <c r="AF171" s="109"/>
      <c r="AG171" s="109"/>
      <c r="AH171" s="331"/>
      <c r="AI171" s="109"/>
      <c r="AJ171" s="109"/>
      <c r="AK171" s="331"/>
      <c r="AL171" s="109"/>
      <c r="AM171" s="109"/>
      <c r="AN171" s="331"/>
      <c r="AO171" s="109"/>
      <c r="AP171" s="109"/>
      <c r="AQ171" s="331"/>
      <c r="AR171" s="109"/>
      <c r="AS171" s="109"/>
      <c r="AT171" s="331"/>
      <c r="AU171" s="332"/>
      <c r="AV171" s="333"/>
      <c r="AW171" s="332"/>
      <c r="AX171" s="332"/>
    </row>
    <row r="172" spans="1:50" s="330" customFormat="1" ht="18.75">
      <c r="A172" s="334"/>
      <c r="B172" s="301"/>
      <c r="C172" s="301"/>
      <c r="D172" s="335"/>
      <c r="E172" s="301"/>
      <c r="F172" s="301"/>
      <c r="G172" s="335"/>
      <c r="H172" s="301"/>
      <c r="I172" s="301"/>
      <c r="J172" s="335"/>
      <c r="K172" s="301"/>
      <c r="L172" s="301"/>
      <c r="M172" s="335"/>
      <c r="N172" s="301"/>
      <c r="O172" s="301"/>
      <c r="P172" s="335"/>
      <c r="Q172" s="301"/>
      <c r="R172" s="301"/>
      <c r="S172" s="335"/>
      <c r="T172" s="301"/>
      <c r="U172" s="301"/>
      <c r="V172" s="335"/>
      <c r="W172" s="301"/>
      <c r="X172" s="301"/>
      <c r="Y172" s="335"/>
      <c r="Z172" s="301"/>
      <c r="AA172" s="301"/>
      <c r="AB172" s="335"/>
      <c r="AC172" s="301"/>
      <c r="AD172" s="301"/>
      <c r="AE172" s="335"/>
      <c r="AF172" s="301"/>
      <c r="AG172" s="301"/>
      <c r="AH172" s="335"/>
      <c r="AI172" s="301"/>
      <c r="AJ172" s="301"/>
      <c r="AK172" s="335"/>
      <c r="AL172" s="301"/>
      <c r="AM172" s="301"/>
      <c r="AN172" s="335"/>
      <c r="AO172" s="301"/>
      <c r="AP172" s="301"/>
      <c r="AQ172" s="335"/>
      <c r="AR172" s="301"/>
      <c r="AS172" s="301"/>
      <c r="AT172" s="335"/>
      <c r="AU172" s="332"/>
      <c r="AV172" s="333"/>
      <c r="AW172" s="332"/>
      <c r="AX172" s="332"/>
    </row>
    <row r="173" spans="1:50" s="330" customFormat="1" ht="18.75">
      <c r="A173" s="332"/>
      <c r="B173" s="331"/>
      <c r="C173" s="331"/>
      <c r="D173" s="331"/>
      <c r="E173" s="331"/>
      <c r="F173" s="331"/>
      <c r="G173" s="331"/>
      <c r="H173" s="333"/>
      <c r="I173" s="332"/>
      <c r="J173" s="332"/>
      <c r="K173" s="332"/>
      <c r="L173" s="332"/>
      <c r="M173" s="332"/>
      <c r="N173" s="332"/>
      <c r="O173" s="332"/>
      <c r="P173" s="332"/>
      <c r="Q173" s="332"/>
      <c r="R173" s="332"/>
      <c r="S173" s="332"/>
      <c r="T173" s="332"/>
      <c r="U173" s="332"/>
      <c r="V173" s="332"/>
      <c r="W173" s="332"/>
      <c r="X173" s="332"/>
      <c r="Y173" s="332"/>
      <c r="Z173" s="332"/>
      <c r="AA173" s="332"/>
      <c r="AB173" s="332"/>
      <c r="AC173" s="332"/>
      <c r="AD173" s="332"/>
      <c r="AE173" s="332"/>
      <c r="AF173" s="332"/>
      <c r="AG173" s="332"/>
      <c r="AH173" s="332"/>
      <c r="AI173" s="332"/>
      <c r="AJ173" s="332"/>
      <c r="AK173" s="332"/>
      <c r="AL173" s="332"/>
      <c r="AM173" s="332"/>
      <c r="AN173" s="332"/>
      <c r="AO173" s="332"/>
      <c r="AP173" s="332"/>
      <c r="AQ173" s="332"/>
      <c r="AR173" s="332"/>
      <c r="AS173" s="332"/>
      <c r="AT173" s="332"/>
      <c r="AU173" s="332"/>
      <c r="AV173" s="333"/>
      <c r="AW173" s="332"/>
      <c r="AX173" s="332"/>
    </row>
    <row r="174" spans="1:50" s="330" customFormat="1" ht="18.75">
      <c r="A174" s="332"/>
      <c r="B174" s="331"/>
      <c r="C174" s="331"/>
      <c r="D174" s="331"/>
      <c r="E174" s="331"/>
      <c r="F174" s="331"/>
      <c r="G174" s="331"/>
      <c r="H174" s="333"/>
      <c r="I174" s="332"/>
      <c r="J174" s="332"/>
      <c r="K174" s="332"/>
      <c r="L174" s="332"/>
      <c r="M174" s="332"/>
      <c r="N174" s="332"/>
      <c r="O174" s="332"/>
      <c r="P174" s="332"/>
      <c r="Q174" s="332"/>
      <c r="R174" s="332"/>
      <c r="S174" s="332"/>
      <c r="T174" s="332"/>
      <c r="U174" s="332"/>
      <c r="V174" s="332"/>
      <c r="W174" s="332"/>
      <c r="X174" s="332"/>
      <c r="Y174" s="332"/>
      <c r="Z174" s="332"/>
      <c r="AA174" s="332"/>
      <c r="AB174" s="332"/>
      <c r="AC174" s="332"/>
      <c r="AD174" s="332"/>
      <c r="AE174" s="332"/>
      <c r="AF174" s="332"/>
      <c r="AG174" s="332"/>
      <c r="AH174" s="332"/>
      <c r="AI174" s="332"/>
      <c r="AJ174" s="332"/>
      <c r="AK174" s="332"/>
      <c r="AL174" s="332"/>
      <c r="AM174" s="332"/>
      <c r="AN174" s="332"/>
      <c r="AO174" s="332"/>
      <c r="AP174" s="332"/>
      <c r="AQ174" s="332"/>
      <c r="AR174" s="332"/>
      <c r="AS174" s="332"/>
      <c r="AT174" s="332"/>
      <c r="AU174" s="332"/>
      <c r="AV174" s="333"/>
      <c r="AW174" s="332"/>
      <c r="AX174" s="332"/>
    </row>
    <row r="175" spans="1:50" s="330" customFormat="1" ht="18.75">
      <c r="A175" s="332"/>
      <c r="B175" s="331"/>
      <c r="C175" s="331"/>
      <c r="D175" s="331"/>
      <c r="E175" s="331"/>
      <c r="F175" s="331"/>
      <c r="G175" s="331"/>
      <c r="H175" s="333"/>
      <c r="I175" s="332"/>
      <c r="J175" s="332"/>
      <c r="K175" s="332"/>
      <c r="L175" s="332"/>
      <c r="M175" s="332"/>
      <c r="N175" s="332"/>
      <c r="O175" s="332"/>
      <c r="P175" s="332"/>
      <c r="Q175" s="332"/>
      <c r="R175" s="332"/>
      <c r="S175" s="332"/>
      <c r="T175" s="332"/>
      <c r="U175" s="332"/>
      <c r="V175" s="332"/>
      <c r="W175" s="332"/>
      <c r="X175" s="332"/>
      <c r="Y175" s="332"/>
      <c r="Z175" s="332"/>
      <c r="AA175" s="332"/>
      <c r="AB175" s="332"/>
      <c r="AC175" s="332"/>
      <c r="AD175" s="332"/>
      <c r="AE175" s="332"/>
      <c r="AF175" s="332"/>
      <c r="AG175" s="332"/>
      <c r="AH175" s="332"/>
      <c r="AI175" s="332"/>
      <c r="AJ175" s="332"/>
      <c r="AK175" s="332"/>
      <c r="AL175" s="332"/>
      <c r="AM175" s="332"/>
      <c r="AN175" s="332"/>
      <c r="AO175" s="332"/>
      <c r="AP175" s="332"/>
      <c r="AQ175" s="332"/>
      <c r="AR175" s="332"/>
      <c r="AS175" s="332"/>
      <c r="AT175" s="332"/>
      <c r="AU175" s="332"/>
      <c r="AV175" s="333"/>
      <c r="AW175" s="332"/>
      <c r="AX175" s="332"/>
    </row>
    <row r="176" spans="1:50" s="330" customFormat="1" ht="18.75">
      <c r="A176" s="332"/>
      <c r="B176" s="331"/>
      <c r="C176" s="331"/>
      <c r="D176" s="331"/>
      <c r="E176" s="331"/>
      <c r="F176" s="331"/>
      <c r="G176" s="331"/>
      <c r="H176" s="336"/>
      <c r="AV176" s="336"/>
    </row>
    <row r="177" spans="1:48" s="330" customFormat="1" ht="18.75">
      <c r="A177" s="332"/>
      <c r="B177" s="337"/>
      <c r="C177" s="337"/>
      <c r="D177" s="331"/>
      <c r="E177" s="331"/>
      <c r="F177" s="331"/>
      <c r="G177" s="331"/>
      <c r="H177" s="336"/>
      <c r="AV177" s="336"/>
    </row>
    <row r="178" spans="1:48" s="330" customFormat="1" ht="18.75">
      <c r="A178" s="332"/>
      <c r="B178" s="331"/>
      <c r="C178" s="331"/>
      <c r="D178" s="331"/>
      <c r="E178" s="331"/>
      <c r="F178" s="331"/>
      <c r="G178" s="331"/>
      <c r="H178" s="336"/>
      <c r="AV178" s="336"/>
    </row>
    <row r="179" spans="1:48" s="330" customFormat="1" ht="18.75">
      <c r="A179" s="332"/>
      <c r="B179" s="331"/>
      <c r="C179" s="331"/>
      <c r="D179" s="331"/>
      <c r="E179" s="331"/>
      <c r="F179" s="331"/>
      <c r="G179" s="331"/>
      <c r="H179" s="336"/>
      <c r="AV179" s="336"/>
    </row>
    <row r="180" spans="1:48" s="330" customFormat="1" ht="18.75">
      <c r="A180" s="332"/>
      <c r="B180" s="331"/>
      <c r="C180" s="331"/>
      <c r="D180" s="331"/>
      <c r="E180" s="331"/>
      <c r="F180" s="331"/>
      <c r="G180" s="331"/>
      <c r="H180" s="336"/>
      <c r="AV180" s="336"/>
    </row>
    <row r="181" spans="1:48" s="330" customFormat="1" ht="18.75">
      <c r="A181" s="332"/>
      <c r="B181" s="331"/>
      <c r="C181" s="331"/>
      <c r="D181" s="331"/>
      <c r="E181" s="331"/>
      <c r="F181" s="331"/>
      <c r="G181" s="331"/>
      <c r="H181" s="336"/>
      <c r="AV181" s="336"/>
    </row>
    <row r="182" spans="1:48" s="330" customFormat="1" ht="18.75">
      <c r="A182" s="332"/>
      <c r="B182" s="331"/>
      <c r="C182" s="331"/>
      <c r="D182" s="331"/>
      <c r="E182" s="331"/>
      <c r="F182" s="331"/>
      <c r="G182" s="331"/>
      <c r="H182" s="336"/>
      <c r="AV182" s="336"/>
    </row>
    <row r="183" spans="1:48" s="330" customFormat="1" ht="18.75">
      <c r="A183" s="332"/>
      <c r="B183" s="306"/>
      <c r="C183" s="306"/>
      <c r="D183" s="331"/>
      <c r="E183" s="331"/>
      <c r="F183" s="331"/>
      <c r="G183" s="331"/>
      <c r="H183" s="336"/>
      <c r="AV183" s="336"/>
    </row>
    <row r="184" spans="1:48" s="330" customFormat="1" ht="18.75">
      <c r="A184" s="332"/>
      <c r="B184" s="331"/>
      <c r="C184" s="331"/>
      <c r="D184" s="331"/>
      <c r="E184" s="331"/>
      <c r="F184" s="331"/>
      <c r="G184" s="331"/>
      <c r="H184" s="336"/>
      <c r="AV184" s="336"/>
    </row>
    <row r="185" spans="1:48" s="330" customFormat="1" ht="18.75">
      <c r="A185" s="332"/>
      <c r="B185" s="331"/>
      <c r="C185" s="331"/>
      <c r="D185" s="331"/>
      <c r="E185" s="331"/>
      <c r="F185" s="331"/>
      <c r="G185" s="331"/>
      <c r="H185" s="336"/>
      <c r="AV185" s="336"/>
    </row>
    <row r="186" spans="1:48" s="330" customFormat="1" ht="18.75">
      <c r="A186" s="332"/>
      <c r="B186" s="331"/>
      <c r="C186" s="331"/>
      <c r="D186" s="331"/>
      <c r="E186" s="331"/>
      <c r="F186" s="331"/>
      <c r="G186" s="331"/>
      <c r="H186" s="336"/>
      <c r="AV186" s="336"/>
    </row>
    <row r="187" spans="1:48" s="330" customFormat="1" ht="18.75">
      <c r="A187" s="332"/>
      <c r="B187" s="331"/>
      <c r="C187" s="331"/>
      <c r="D187" s="331"/>
      <c r="E187" s="331"/>
      <c r="F187" s="331"/>
      <c r="G187" s="331"/>
      <c r="H187" s="336"/>
      <c r="AV187" s="336"/>
    </row>
    <row r="188" spans="1:48" s="330" customFormat="1" ht="18.75">
      <c r="A188" s="332"/>
      <c r="B188" s="306"/>
      <c r="C188" s="306"/>
      <c r="D188" s="331"/>
      <c r="E188" s="331"/>
      <c r="F188" s="331"/>
      <c r="G188" s="331"/>
      <c r="H188" s="336"/>
      <c r="AV188" s="336"/>
    </row>
    <row r="189" spans="1:48" s="330" customFormat="1" ht="18.75">
      <c r="A189" s="332"/>
      <c r="B189" s="337"/>
      <c r="C189" s="337"/>
      <c r="D189" s="331"/>
      <c r="E189" s="331"/>
      <c r="F189" s="331"/>
      <c r="G189" s="331"/>
      <c r="H189" s="336"/>
      <c r="AV189" s="336"/>
    </row>
    <row r="190" spans="1:48" s="330" customFormat="1" ht="18.75">
      <c r="A190" s="332"/>
      <c r="B190" s="336"/>
      <c r="C190" s="336"/>
      <c r="D190" s="336"/>
      <c r="E190" s="336"/>
      <c r="F190" s="336"/>
      <c r="G190" s="336"/>
      <c r="H190" s="336"/>
      <c r="AV190" s="336"/>
    </row>
    <row r="191" spans="1:48" s="330" customFormat="1" ht="18.75">
      <c r="A191" s="332"/>
      <c r="B191" s="336"/>
      <c r="C191" s="336"/>
      <c r="D191" s="336"/>
      <c r="E191" s="336"/>
      <c r="F191" s="336"/>
      <c r="G191" s="336"/>
      <c r="H191" s="336"/>
      <c r="AV191" s="336"/>
    </row>
    <row r="192" spans="1:48" s="330" customFormat="1" ht="18.75">
      <c r="A192" s="332"/>
      <c r="B192" s="336"/>
      <c r="C192" s="336"/>
      <c r="D192" s="336"/>
      <c r="E192" s="336"/>
      <c r="F192" s="336"/>
      <c r="G192" s="336"/>
      <c r="H192" s="336"/>
      <c r="AV192" s="336"/>
    </row>
    <row r="193" spans="1:48" s="330" customFormat="1" ht="18.75">
      <c r="A193" s="332"/>
      <c r="AV193" s="336"/>
    </row>
    <row r="194" spans="1:48" s="330" customFormat="1" ht="18.75">
      <c r="A194" s="332"/>
      <c r="AV194" s="336"/>
    </row>
    <row r="195" spans="1:48" s="330" customFormat="1" ht="18.75">
      <c r="A195" s="332"/>
      <c r="AV195" s="336"/>
    </row>
    <row r="196" spans="1:48" s="330" customFormat="1" ht="18.75">
      <c r="A196" s="332"/>
      <c r="AV196" s="336"/>
    </row>
    <row r="197" spans="1:48" s="330" customFormat="1" ht="18.75">
      <c r="A197" s="332"/>
      <c r="AV197" s="336"/>
    </row>
    <row r="198" spans="1:48" s="330" customFormat="1" ht="18.75">
      <c r="A198" s="332"/>
      <c r="AV198" s="336"/>
    </row>
    <row r="199" spans="1:48" ht="18.75">
      <c r="A199" s="302"/>
      <c r="AV199" s="338"/>
    </row>
    <row r="200" spans="1:48" ht="18.75">
      <c r="A200" s="302"/>
      <c r="AV200" s="338"/>
    </row>
    <row r="201" spans="1:48" ht="18.75">
      <c r="A201" s="302"/>
      <c r="AV201" s="338"/>
    </row>
    <row r="202" spans="1:48" ht="18.75">
      <c r="A202" s="302"/>
      <c r="AV202" s="338"/>
    </row>
    <row r="203" spans="1:48" ht="18.75">
      <c r="A203" s="302"/>
      <c r="AV203" s="338"/>
    </row>
    <row r="204" spans="1:48" ht="18.75">
      <c r="A204" s="302"/>
      <c r="AV204" s="338"/>
    </row>
    <row r="205" spans="1:48" ht="18.75">
      <c r="A205" s="302"/>
      <c r="AV205" s="338"/>
    </row>
    <row r="206" spans="1:48" ht="18.75">
      <c r="A206" s="302"/>
      <c r="AV206" s="338"/>
    </row>
    <row r="207" spans="1:48" ht="18.75">
      <c r="A207" s="302"/>
      <c r="AV207" s="338"/>
    </row>
    <row r="208" spans="1:48" ht="18.75">
      <c r="A208" s="302"/>
      <c r="AV208" s="338"/>
    </row>
    <row r="209" spans="1:48" ht="18.75">
      <c r="A209" s="302"/>
      <c r="AV209" s="338"/>
    </row>
    <row r="210" spans="1:48" ht="18.75">
      <c r="A210" s="302"/>
      <c r="AV210" s="338"/>
    </row>
    <row r="211" spans="1:48" ht="18.75">
      <c r="A211" s="302"/>
      <c r="AV211" s="338"/>
    </row>
    <row r="212" spans="1:48" ht="18.75">
      <c r="A212" s="302"/>
      <c r="AV212" s="338"/>
    </row>
    <row r="213" spans="1:48" ht="18.75">
      <c r="A213" s="302"/>
      <c r="AV213" s="338"/>
    </row>
    <row r="214" spans="1:48" ht="18.75">
      <c r="A214" s="302"/>
      <c r="AV214" s="338"/>
    </row>
    <row r="215" spans="1:48" ht="18.75">
      <c r="A215" s="302"/>
      <c r="AV215" s="338"/>
    </row>
    <row r="216" spans="1:48" ht="18.75">
      <c r="A216" s="302"/>
      <c r="AV216" s="338"/>
    </row>
    <row r="217" spans="1:48" ht="18.75">
      <c r="A217" s="302"/>
      <c r="AV217" s="338"/>
    </row>
    <row r="218" spans="1:48" ht="18.75">
      <c r="A218" s="302"/>
      <c r="AV218" s="338"/>
    </row>
    <row r="219" spans="1:48" ht="18.75">
      <c r="A219" s="302"/>
      <c r="AV219" s="338"/>
    </row>
    <row r="220" spans="1:48" ht="18.75">
      <c r="A220" s="302"/>
      <c r="AV220" s="338"/>
    </row>
    <row r="221" spans="1:48" ht="18.75">
      <c r="A221" s="302"/>
      <c r="AV221" s="338"/>
    </row>
    <row r="222" spans="1:48" ht="18.75">
      <c r="A222" s="302"/>
      <c r="AV222" s="338"/>
    </row>
    <row r="223" spans="1:48" ht="18.75">
      <c r="A223" s="302"/>
      <c r="AV223" s="338"/>
    </row>
    <row r="224" spans="1:48" ht="18.75">
      <c r="A224" s="302"/>
      <c r="AV224" s="338"/>
    </row>
    <row r="225" spans="1:48" ht="18.75">
      <c r="A225" s="302"/>
      <c r="AV225" s="338"/>
    </row>
    <row r="226" spans="1:48" ht="18.75">
      <c r="A226" s="302"/>
      <c r="AV226" s="338"/>
    </row>
    <row r="227" spans="1:48" ht="18.75">
      <c r="A227" s="302"/>
      <c r="AV227" s="338"/>
    </row>
    <row r="228" spans="1:48" ht="18.75">
      <c r="A228" s="302"/>
      <c r="AV228" s="338"/>
    </row>
    <row r="229" spans="1:48" ht="18.75">
      <c r="A229" s="302"/>
      <c r="AV229" s="338"/>
    </row>
    <row r="230" spans="1:48" ht="18.75">
      <c r="A230" s="302"/>
      <c r="AV230" s="338"/>
    </row>
    <row r="231" spans="1:48" ht="18.75">
      <c r="A231" s="302"/>
      <c r="AV231" s="338"/>
    </row>
    <row r="232" spans="1:48" ht="18.75">
      <c r="A232" s="302"/>
      <c r="AV232" s="338"/>
    </row>
    <row r="233" spans="1:48" ht="18.75">
      <c r="A233" s="302"/>
      <c r="AV233" s="338"/>
    </row>
    <row r="234" spans="1:48" ht="18.75">
      <c r="A234" s="302"/>
      <c r="AV234" s="338"/>
    </row>
    <row r="235" spans="1:48" ht="18.75">
      <c r="A235" s="302"/>
      <c r="AV235" s="338"/>
    </row>
    <row r="236" spans="1:48" ht="18.75">
      <c r="A236" s="302"/>
      <c r="AV236" s="338"/>
    </row>
    <row r="237" spans="1:48" ht="18.75">
      <c r="A237" s="302"/>
      <c r="AV237" s="338"/>
    </row>
    <row r="238" spans="1:48" ht="18.75">
      <c r="A238" s="302"/>
      <c r="AV238" s="338"/>
    </row>
    <row r="239" spans="1:48" ht="18.75">
      <c r="A239" s="302"/>
      <c r="AV239" s="338"/>
    </row>
    <row r="240" spans="1:48" ht="18.75">
      <c r="A240" s="302"/>
      <c r="AV240" s="338"/>
    </row>
    <row r="241" spans="1:48" ht="18.75">
      <c r="A241" s="302"/>
      <c r="AV241" s="338"/>
    </row>
    <row r="242" spans="1:48" ht="18.75">
      <c r="A242" s="302"/>
      <c r="AV242" s="338"/>
    </row>
    <row r="243" spans="1:48" ht="18.75">
      <c r="A243" s="302"/>
      <c r="AV243" s="338"/>
    </row>
    <row r="244" spans="1:48" ht="18.75">
      <c r="A244" s="302"/>
      <c r="AV244" s="338"/>
    </row>
    <row r="245" spans="1:48" ht="18.75">
      <c r="A245" s="302"/>
      <c r="AV245" s="338"/>
    </row>
    <row r="246" spans="1:48" ht="18.75">
      <c r="A246" s="302"/>
      <c r="AV246" s="338"/>
    </row>
    <row r="247" spans="1:48" ht="18.75">
      <c r="A247" s="302"/>
      <c r="AV247" s="338"/>
    </row>
    <row r="248" spans="1:48" ht="18.75">
      <c r="A248" s="302"/>
      <c r="AV248" s="338"/>
    </row>
    <row r="249" spans="1:48" ht="18.75">
      <c r="A249" s="302"/>
      <c r="AV249" s="338"/>
    </row>
    <row r="250" spans="1:48" ht="18.75">
      <c r="A250" s="302"/>
      <c r="AV250" s="338"/>
    </row>
    <row r="251" spans="1:48" ht="18.75">
      <c r="A251" s="302"/>
      <c r="AV251" s="338"/>
    </row>
    <row r="252" spans="1:48" ht="18.75">
      <c r="A252" s="302"/>
      <c r="AV252" s="338"/>
    </row>
    <row r="253" spans="1:48" ht="18.75">
      <c r="A253" s="302"/>
      <c r="AV253" s="338"/>
    </row>
    <row r="254" spans="1:48" ht="18.75">
      <c r="A254" s="302"/>
      <c r="AV254" s="338"/>
    </row>
    <row r="255" spans="1:48" ht="18.75">
      <c r="A255" s="302"/>
      <c r="AV255" s="338"/>
    </row>
    <row r="256" spans="1:48" ht="18.75">
      <c r="A256" s="302"/>
      <c r="AV256" s="338"/>
    </row>
    <row r="257" spans="1:48" ht="18.75">
      <c r="A257" s="302"/>
      <c r="AV257" s="338"/>
    </row>
    <row r="258" spans="1:48" ht="18.75">
      <c r="A258" s="302"/>
      <c r="AV258" s="338"/>
    </row>
    <row r="259" spans="1:48" ht="18.75">
      <c r="A259" s="302"/>
      <c r="AV259" s="338"/>
    </row>
    <row r="260" spans="1:48" ht="18.75">
      <c r="A260" s="302"/>
      <c r="AV260" s="338"/>
    </row>
    <row r="261" spans="1:48" ht="18.75">
      <c r="A261" s="302"/>
      <c r="AV261" s="338"/>
    </row>
    <row r="262" spans="1:48" ht="18.75">
      <c r="A262" s="302"/>
      <c r="AV262" s="338"/>
    </row>
    <row r="263" spans="1:48" ht="18.75">
      <c r="A263" s="302"/>
      <c r="AV263" s="338"/>
    </row>
    <row r="264" spans="1:48" ht="18.75">
      <c r="A264" s="302"/>
    </row>
    <row r="265" spans="1:48" ht="18.75">
      <c r="A265" s="302"/>
    </row>
    <row r="266" spans="1:48" ht="18.75">
      <c r="A266" s="302"/>
    </row>
    <row r="267" spans="1:48" ht="18.75">
      <c r="A267" s="302"/>
    </row>
    <row r="268" spans="1:48" ht="18.75">
      <c r="A268" s="302"/>
    </row>
    <row r="269" spans="1:48" ht="18.75">
      <c r="A269" s="302"/>
    </row>
    <row r="270" spans="1:48" ht="18.75">
      <c r="A270" s="302"/>
    </row>
    <row r="271" spans="1:48" ht="18.75">
      <c r="A271" s="302"/>
    </row>
    <row r="272" spans="1:48" ht="18.75">
      <c r="A272" s="302"/>
    </row>
    <row r="273" spans="1:1" ht="18.75">
      <c r="A273" s="302"/>
    </row>
  </sheetData>
  <mergeCells count="27">
    <mergeCell ref="AR7:AT7"/>
    <mergeCell ref="AR6:AT6"/>
    <mergeCell ref="B7:D7"/>
    <mergeCell ref="K7:M7"/>
    <mergeCell ref="N6:P6"/>
    <mergeCell ref="AL7:AN7"/>
    <mergeCell ref="K6:M6"/>
    <mergeCell ref="AL6:AN6"/>
    <mergeCell ref="T6:V6"/>
    <mergeCell ref="W7:Y7"/>
    <mergeCell ref="AO6:AQ6"/>
    <mergeCell ref="AO7:AQ7"/>
    <mergeCell ref="Q7:S7"/>
    <mergeCell ref="B6:D6"/>
    <mergeCell ref="H6:J6"/>
    <mergeCell ref="N7:P7"/>
    <mergeCell ref="H7:J7"/>
    <mergeCell ref="E6:G6"/>
    <mergeCell ref="E7:G7"/>
    <mergeCell ref="AI6:AK6"/>
    <mergeCell ref="AI7:AK7"/>
    <mergeCell ref="AC7:AE7"/>
    <mergeCell ref="T7:V7"/>
    <mergeCell ref="Z6:AB6"/>
    <mergeCell ref="Z7:AB7"/>
    <mergeCell ref="AF6:AH6"/>
    <mergeCell ref="AF7:AH7"/>
  </mergeCells>
  <phoneticPr fontId="27" type="noConversion"/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0" fitToWidth="5" orientation="portrait" r:id="rId1"/>
  <headerFooter alignWithMargins="0"/>
  <rowBreaks count="1" manualBreakCount="1">
    <brk id="91" max="45" man="1"/>
  </rowBreaks>
  <colBreaks count="4" manualBreakCount="4">
    <brk id="10" min="1" max="108" man="1"/>
    <brk id="19" min="1" max="108" man="1"/>
    <brk id="28" min="1" max="108" man="1"/>
    <brk id="37" min="1" max="10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AX171"/>
  <sheetViews>
    <sheetView showGridLines="0" zoomScale="60" zoomScaleNormal="60" workbookViewId="0">
      <pane xSplit="1" ySplit="9" topLeftCell="B10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ColWidth="12.5703125" defaultRowHeight="15.75"/>
  <cols>
    <col min="1" max="1" width="55.5703125" style="303" bestFit="1" customWidth="1"/>
    <col min="2" max="46" width="11.7109375" style="303" customWidth="1"/>
    <col min="47" max="16384" width="12.5703125" style="303"/>
  </cols>
  <sheetData>
    <row r="1" spans="1:50" ht="20.25" customHeight="1">
      <c r="A1" s="287" t="s">
        <v>40</v>
      </c>
      <c r="B1" s="549" t="s">
        <v>445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</row>
    <row r="2" spans="1:50" ht="20.100000000000001" customHeight="1">
      <c r="A2" s="304" t="s">
        <v>279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</row>
    <row r="3" spans="1:50" ht="20.100000000000001" customHeight="1">
      <c r="A3" s="320" t="s">
        <v>317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</row>
    <row r="4" spans="1:50" ht="20.100000000000001" customHeight="1">
      <c r="A4" s="339" t="s">
        <v>318</v>
      </c>
      <c r="B4" s="306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2"/>
      <c r="AS4" s="302"/>
      <c r="AT4" s="302"/>
      <c r="AU4" s="306"/>
      <c r="AV4" s="302"/>
      <c r="AW4" s="302"/>
      <c r="AX4" s="302"/>
    </row>
    <row r="5" spans="1:50" ht="18.75" customHeight="1">
      <c r="A5" s="340" t="s">
        <v>301</v>
      </c>
      <c r="B5" s="308"/>
      <c r="C5" s="308"/>
      <c r="D5" s="309"/>
      <c r="E5" s="310"/>
      <c r="F5" s="308"/>
      <c r="G5" s="309"/>
      <c r="H5" s="310"/>
      <c r="I5" s="308"/>
      <c r="J5" s="309"/>
      <c r="K5" s="310"/>
      <c r="L5" s="308"/>
      <c r="M5" s="309"/>
      <c r="N5" s="310"/>
      <c r="O5" s="308"/>
      <c r="P5" s="309"/>
      <c r="Q5" s="310"/>
      <c r="R5" s="308"/>
      <c r="S5" s="309"/>
      <c r="T5" s="310"/>
      <c r="U5" s="308"/>
      <c r="V5" s="309"/>
      <c r="W5" s="310"/>
      <c r="X5" s="308"/>
      <c r="Y5" s="309"/>
      <c r="Z5" s="310"/>
      <c r="AA5" s="308"/>
      <c r="AB5" s="309"/>
      <c r="AC5" s="310"/>
      <c r="AD5" s="308"/>
      <c r="AE5" s="309"/>
      <c r="AF5" s="310"/>
      <c r="AG5" s="308"/>
      <c r="AH5" s="309"/>
      <c r="AI5" s="310"/>
      <c r="AJ5" s="308"/>
      <c r="AK5" s="309"/>
      <c r="AL5" s="310"/>
      <c r="AM5" s="308"/>
      <c r="AN5" s="309"/>
      <c r="AO5" s="310"/>
      <c r="AP5" s="308"/>
      <c r="AQ5" s="309"/>
      <c r="AR5" s="310"/>
      <c r="AS5" s="308"/>
      <c r="AT5" s="309"/>
      <c r="AU5" s="306"/>
      <c r="AV5" s="306"/>
      <c r="AW5" s="302"/>
      <c r="AX5" s="302"/>
    </row>
    <row r="6" spans="1:50" ht="18.75" customHeight="1">
      <c r="A6" s="311" t="s">
        <v>76</v>
      </c>
      <c r="B6" s="704" t="s">
        <v>66</v>
      </c>
      <c r="C6" s="705"/>
      <c r="D6" s="706"/>
      <c r="E6" s="704" t="s">
        <v>351</v>
      </c>
      <c r="F6" s="705"/>
      <c r="G6" s="706"/>
      <c r="H6" s="704" t="s">
        <v>127</v>
      </c>
      <c r="I6" s="705"/>
      <c r="J6" s="706"/>
      <c r="K6" s="704" t="s">
        <v>92</v>
      </c>
      <c r="L6" s="705"/>
      <c r="M6" s="706"/>
      <c r="N6" s="704" t="s">
        <v>1</v>
      </c>
      <c r="O6" s="705"/>
      <c r="P6" s="706"/>
      <c r="Q6" s="3" t="s">
        <v>1</v>
      </c>
      <c r="R6" s="4"/>
      <c r="S6" s="117"/>
      <c r="T6" s="704" t="s">
        <v>128</v>
      </c>
      <c r="U6" s="705"/>
      <c r="V6" s="706"/>
      <c r="W6" s="3"/>
      <c r="X6" s="4"/>
      <c r="Y6" s="117"/>
      <c r="Z6" s="704" t="s">
        <v>326</v>
      </c>
      <c r="AA6" s="705"/>
      <c r="AB6" s="706"/>
      <c r="AC6" s="3"/>
      <c r="AD6" s="4"/>
      <c r="AE6" s="117"/>
      <c r="AF6" s="704" t="s">
        <v>353</v>
      </c>
      <c r="AG6" s="705"/>
      <c r="AH6" s="706"/>
      <c r="AI6" s="704"/>
      <c r="AJ6" s="705"/>
      <c r="AK6" s="706"/>
      <c r="AL6" s="704" t="s">
        <v>47</v>
      </c>
      <c r="AM6" s="705"/>
      <c r="AN6" s="706"/>
      <c r="AO6" s="691" t="s">
        <v>24</v>
      </c>
      <c r="AP6" s="689"/>
      <c r="AQ6" s="690"/>
      <c r="AR6" s="704" t="s">
        <v>24</v>
      </c>
      <c r="AS6" s="705"/>
      <c r="AT6" s="706"/>
      <c r="AU6" s="306"/>
      <c r="AV6" s="306"/>
      <c r="AW6" s="302"/>
      <c r="AX6" s="302"/>
    </row>
    <row r="7" spans="1:50" ht="18.75" customHeight="1">
      <c r="A7" s="312"/>
      <c r="B7" s="707" t="s">
        <v>110</v>
      </c>
      <c r="C7" s="708"/>
      <c r="D7" s="709"/>
      <c r="E7" s="707" t="s">
        <v>95</v>
      </c>
      <c r="F7" s="708"/>
      <c r="G7" s="709"/>
      <c r="H7" s="707" t="s">
        <v>95</v>
      </c>
      <c r="I7" s="708"/>
      <c r="J7" s="709"/>
      <c r="K7" s="707" t="s">
        <v>93</v>
      </c>
      <c r="L7" s="708"/>
      <c r="M7" s="709"/>
      <c r="N7" s="707" t="s">
        <v>3</v>
      </c>
      <c r="O7" s="708"/>
      <c r="P7" s="709"/>
      <c r="Q7" s="707" t="s">
        <v>128</v>
      </c>
      <c r="R7" s="708"/>
      <c r="S7" s="709"/>
      <c r="T7" s="707" t="s">
        <v>129</v>
      </c>
      <c r="U7" s="708"/>
      <c r="V7" s="709"/>
      <c r="W7" s="707" t="s">
        <v>112</v>
      </c>
      <c r="X7" s="708"/>
      <c r="Y7" s="709"/>
      <c r="Z7" s="707" t="s">
        <v>110</v>
      </c>
      <c r="AA7" s="708"/>
      <c r="AB7" s="709"/>
      <c r="AC7" s="707" t="s">
        <v>19</v>
      </c>
      <c r="AD7" s="708"/>
      <c r="AE7" s="709"/>
      <c r="AF7" s="707" t="s">
        <v>354</v>
      </c>
      <c r="AG7" s="708"/>
      <c r="AH7" s="709"/>
      <c r="AI7" s="707" t="s">
        <v>94</v>
      </c>
      <c r="AJ7" s="708"/>
      <c r="AK7" s="709"/>
      <c r="AL7" s="707" t="s">
        <v>95</v>
      </c>
      <c r="AM7" s="708"/>
      <c r="AN7" s="709"/>
      <c r="AO7" s="712" t="s">
        <v>375</v>
      </c>
      <c r="AP7" s="713"/>
      <c r="AQ7" s="714"/>
      <c r="AR7" s="715" t="s">
        <v>378</v>
      </c>
      <c r="AS7" s="716"/>
      <c r="AT7" s="717"/>
      <c r="AU7" s="306"/>
      <c r="AV7" s="306"/>
      <c r="AW7" s="302"/>
      <c r="AX7" s="302"/>
    </row>
    <row r="8" spans="1:50" ht="18.75" customHeight="1">
      <c r="A8" s="312"/>
      <c r="B8" s="6"/>
      <c r="C8" s="6"/>
      <c r="D8" s="7" t="s">
        <v>4</v>
      </c>
      <c r="E8" s="6"/>
      <c r="F8" s="6"/>
      <c r="G8" s="7" t="s">
        <v>4</v>
      </c>
      <c r="H8" s="6"/>
      <c r="I8" s="6"/>
      <c r="J8" s="7" t="s">
        <v>4</v>
      </c>
      <c r="K8" s="6"/>
      <c r="L8" s="6"/>
      <c r="M8" s="7" t="s">
        <v>4</v>
      </c>
      <c r="N8" s="6"/>
      <c r="O8" s="6"/>
      <c r="P8" s="7" t="s">
        <v>4</v>
      </c>
      <c r="Q8" s="6"/>
      <c r="R8" s="6"/>
      <c r="S8" s="7" t="s">
        <v>4</v>
      </c>
      <c r="T8" s="6"/>
      <c r="U8" s="6"/>
      <c r="V8" s="7" t="s">
        <v>4</v>
      </c>
      <c r="W8" s="6"/>
      <c r="X8" s="6"/>
      <c r="Y8" s="7" t="s">
        <v>4</v>
      </c>
      <c r="Z8" s="6"/>
      <c r="AA8" s="6"/>
      <c r="AB8" s="7" t="s">
        <v>4</v>
      </c>
      <c r="AC8" s="6"/>
      <c r="AD8" s="6"/>
      <c r="AE8" s="7" t="s">
        <v>4</v>
      </c>
      <c r="AF8" s="6"/>
      <c r="AG8" s="6"/>
      <c r="AH8" s="7" t="s">
        <v>4</v>
      </c>
      <c r="AI8" s="6"/>
      <c r="AJ8" s="6"/>
      <c r="AK8" s="7" t="s">
        <v>4</v>
      </c>
      <c r="AL8" s="6"/>
      <c r="AM8" s="6"/>
      <c r="AN8" s="7" t="s">
        <v>4</v>
      </c>
      <c r="AO8" s="6"/>
      <c r="AP8" s="6"/>
      <c r="AQ8" s="7" t="s">
        <v>4</v>
      </c>
      <c r="AR8" s="6"/>
      <c r="AS8" s="6"/>
      <c r="AT8" s="7" t="s">
        <v>4</v>
      </c>
      <c r="AU8" s="306"/>
      <c r="AV8" s="306"/>
      <c r="AW8" s="302"/>
      <c r="AX8" s="302"/>
    </row>
    <row r="9" spans="1:50" ht="18.75" customHeight="1">
      <c r="A9" s="313" t="s">
        <v>48</v>
      </c>
      <c r="B9" s="295">
        <v>2014</v>
      </c>
      <c r="C9" s="295">
        <v>2015</v>
      </c>
      <c r="D9" s="50" t="s">
        <v>7</v>
      </c>
      <c r="E9" s="295">
        <v>2014</v>
      </c>
      <c r="F9" s="295">
        <v>2015</v>
      </c>
      <c r="G9" s="50" t="s">
        <v>7</v>
      </c>
      <c r="H9" s="295">
        <v>2014</v>
      </c>
      <c r="I9" s="295">
        <v>2015</v>
      </c>
      <c r="J9" s="50" t="s">
        <v>7</v>
      </c>
      <c r="K9" s="295">
        <v>2014</v>
      </c>
      <c r="L9" s="295">
        <v>2015</v>
      </c>
      <c r="M9" s="50" t="s">
        <v>7</v>
      </c>
      <c r="N9" s="295">
        <v>2014</v>
      </c>
      <c r="O9" s="295">
        <v>2015</v>
      </c>
      <c r="P9" s="50" t="s">
        <v>7</v>
      </c>
      <c r="Q9" s="295">
        <v>2014</v>
      </c>
      <c r="R9" s="295">
        <v>2015</v>
      </c>
      <c r="S9" s="50" t="s">
        <v>7</v>
      </c>
      <c r="T9" s="295">
        <v>2014</v>
      </c>
      <c r="U9" s="295">
        <v>2015</v>
      </c>
      <c r="V9" s="50" t="s">
        <v>7</v>
      </c>
      <c r="W9" s="295">
        <v>2014</v>
      </c>
      <c r="X9" s="295">
        <v>2015</v>
      </c>
      <c r="Y9" s="50" t="s">
        <v>7</v>
      </c>
      <c r="Z9" s="295">
        <v>2014</v>
      </c>
      <c r="AA9" s="295">
        <v>2015</v>
      </c>
      <c r="AB9" s="50" t="s">
        <v>7</v>
      </c>
      <c r="AC9" s="295">
        <v>2014</v>
      </c>
      <c r="AD9" s="295">
        <v>2015</v>
      </c>
      <c r="AE9" s="50" t="s">
        <v>7</v>
      </c>
      <c r="AF9" s="295">
        <v>2014</v>
      </c>
      <c r="AG9" s="295">
        <v>2015</v>
      </c>
      <c r="AH9" s="50" t="s">
        <v>7</v>
      </c>
      <c r="AI9" s="295">
        <v>2014</v>
      </c>
      <c r="AJ9" s="295">
        <v>2015</v>
      </c>
      <c r="AK9" s="50" t="s">
        <v>7</v>
      </c>
      <c r="AL9" s="295">
        <v>2014</v>
      </c>
      <c r="AM9" s="295">
        <v>2015</v>
      </c>
      <c r="AN9" s="50" t="s">
        <v>7</v>
      </c>
      <c r="AO9" s="295">
        <v>2014</v>
      </c>
      <c r="AP9" s="295">
        <v>2015</v>
      </c>
      <c r="AQ9" s="50" t="s">
        <v>7</v>
      </c>
      <c r="AR9" s="295">
        <v>2014</v>
      </c>
      <c r="AS9" s="295">
        <v>2015</v>
      </c>
      <c r="AT9" s="50" t="s">
        <v>7</v>
      </c>
      <c r="AU9" s="306"/>
      <c r="AV9" s="306"/>
      <c r="AW9" s="302"/>
      <c r="AX9" s="302"/>
    </row>
    <row r="10" spans="1:50" ht="18.75" customHeight="1">
      <c r="A10" s="423"/>
      <c r="B10" s="296"/>
      <c r="C10" s="296"/>
      <c r="D10" s="314"/>
      <c r="E10" s="314"/>
      <c r="F10" s="314"/>
      <c r="G10" s="316"/>
      <c r="H10" s="296"/>
      <c r="I10" s="296"/>
      <c r="J10" s="315"/>
      <c r="K10" s="296"/>
      <c r="L10" s="296"/>
      <c r="M10" s="314"/>
      <c r="N10" s="296"/>
      <c r="O10" s="296"/>
      <c r="P10" s="316"/>
      <c r="Q10" s="314"/>
      <c r="R10" s="314"/>
      <c r="S10" s="316"/>
      <c r="T10" s="314"/>
      <c r="U10" s="314"/>
      <c r="V10" s="316"/>
      <c r="W10" s="314"/>
      <c r="X10" s="314"/>
      <c r="Y10" s="316"/>
      <c r="Z10" s="314"/>
      <c r="AA10" s="314"/>
      <c r="AB10" s="316"/>
      <c r="AC10" s="314"/>
      <c r="AD10" s="314"/>
      <c r="AE10" s="316"/>
      <c r="AF10" s="314"/>
      <c r="AG10" s="314"/>
      <c r="AH10" s="316"/>
      <c r="AI10" s="314"/>
      <c r="AJ10" s="314"/>
      <c r="AK10" s="316"/>
      <c r="AL10" s="314"/>
      <c r="AM10" s="314"/>
      <c r="AN10" s="316"/>
      <c r="AO10" s="314"/>
      <c r="AP10" s="314"/>
      <c r="AQ10" s="316"/>
      <c r="AR10" s="296"/>
      <c r="AS10" s="296"/>
      <c r="AT10" s="316"/>
      <c r="AU10" s="306"/>
      <c r="AV10" s="306"/>
      <c r="AW10" s="302"/>
      <c r="AX10" s="302"/>
    </row>
    <row r="11" spans="1:50" ht="18.75" customHeight="1">
      <c r="A11" s="424" t="s">
        <v>11</v>
      </c>
      <c r="B11" s="297"/>
      <c r="C11" s="297"/>
      <c r="D11" s="498"/>
      <c r="E11" s="297"/>
      <c r="F11" s="297"/>
      <c r="G11" s="499"/>
      <c r="H11" s="297"/>
      <c r="I11" s="297"/>
      <c r="J11" s="499"/>
      <c r="K11" s="297"/>
      <c r="L11" s="297"/>
      <c r="M11" s="498"/>
      <c r="N11" s="297"/>
      <c r="O11" s="297"/>
      <c r="P11" s="499"/>
      <c r="Q11" s="297"/>
      <c r="R11" s="297"/>
      <c r="S11" s="499"/>
      <c r="T11" s="297"/>
      <c r="U11" s="297"/>
      <c r="V11" s="499"/>
      <c r="W11" s="297"/>
      <c r="X11" s="297"/>
      <c r="Y11" s="499"/>
      <c r="Z11" s="297"/>
      <c r="AA11" s="297"/>
      <c r="AB11" s="499"/>
      <c r="AC11" s="297"/>
      <c r="AD11" s="297"/>
      <c r="AE11" s="499"/>
      <c r="AF11" s="297"/>
      <c r="AG11" s="297"/>
      <c r="AH11" s="499"/>
      <c r="AI11" s="297"/>
      <c r="AJ11" s="297"/>
      <c r="AK11" s="499"/>
      <c r="AL11" s="297"/>
      <c r="AM11" s="297"/>
      <c r="AN11" s="499"/>
      <c r="AO11" s="498"/>
      <c r="AP11" s="498"/>
      <c r="AQ11" s="499"/>
      <c r="AR11" s="297"/>
      <c r="AS11" s="297"/>
      <c r="AT11" s="499"/>
      <c r="AU11" s="306"/>
      <c r="AV11" s="306"/>
      <c r="AW11" s="302"/>
      <c r="AX11" s="302"/>
    </row>
    <row r="12" spans="1:50" s="327" customFormat="1" ht="18.75" customHeight="1">
      <c r="A12" s="421" t="s">
        <v>307</v>
      </c>
      <c r="B12" s="158"/>
      <c r="C12" s="158"/>
      <c r="D12" s="324"/>
      <c r="E12" s="158">
        <v>31.21</v>
      </c>
      <c r="F12" s="158">
        <v>18.756</v>
      </c>
      <c r="G12" s="325">
        <f t="shared" ref="G12:G34" si="0">IF(E12=0, "    ---- ", IF(ABS(ROUND(100/E12*F12-100,1))&lt;999,ROUND(100/E12*F12-100,1),IF(ROUND(100/E12*F12-100,1)&gt;999,999,-999)))</f>
        <v>-39.9</v>
      </c>
      <c r="H12" s="158">
        <v>2.0819999999999999</v>
      </c>
      <c r="I12" s="158">
        <v>1.1020000000000001</v>
      </c>
      <c r="J12" s="325">
        <f t="shared" ref="J12:J34" si="1">IF(H12=0, "    ---- ", IF(ABS(ROUND(100/H12*I12-100,1))&lt;999,ROUND(100/H12*I12-100,1),IF(ROUND(100/H12*I12-100,1)&gt;999,999,-999)))</f>
        <v>-47.1</v>
      </c>
      <c r="K12" s="158"/>
      <c r="L12" s="158"/>
      <c r="M12" s="324"/>
      <c r="N12" s="158"/>
      <c r="O12" s="158"/>
      <c r="P12" s="325"/>
      <c r="Q12" s="158"/>
      <c r="R12" s="158"/>
      <c r="S12" s="325"/>
      <c r="T12" s="158"/>
      <c r="U12" s="158"/>
      <c r="V12" s="325"/>
      <c r="W12" s="158"/>
      <c r="X12" s="158"/>
      <c r="Y12" s="325"/>
      <c r="Z12" s="158"/>
      <c r="AA12" s="158"/>
      <c r="AB12" s="325"/>
      <c r="AC12" s="158"/>
      <c r="AD12" s="158"/>
      <c r="AE12" s="325"/>
      <c r="AF12" s="158"/>
      <c r="AG12" s="158"/>
      <c r="AH12" s="325"/>
      <c r="AI12" s="158">
        <v>41.402999999999999</v>
      </c>
      <c r="AJ12" s="158">
        <v>11.436999999999999</v>
      </c>
      <c r="AK12" s="325">
        <f t="shared" ref="AK12:AK34" si="2">IF(AI12=0, "    ---- ", IF(ABS(ROUND(100/AI12*AJ12-100,1))&lt;999,ROUND(100/AI12*AJ12-100,1),IF(ROUND(100/AI12*AJ12-100,1)&gt;999,999,-999)))</f>
        <v>-72.400000000000006</v>
      </c>
      <c r="AL12" s="158">
        <v>33.700000000000003</v>
      </c>
      <c r="AM12" s="158">
        <v>58</v>
      </c>
      <c r="AN12" s="325">
        <f>IF(AL12=0, "    ---- ", IF(ABS(ROUND(100/AL12*AM12-100,1))&lt;999,ROUND(100/AL12*AM12-100,1),IF(ROUND(100/AL12*AM12-100,1)&gt;999,999,-999)))</f>
        <v>72.099999999999994</v>
      </c>
      <c r="AO12" s="324">
        <f>B12+E12+H12+K12+Q12+T12+W12+Z12+AF12+AI12+AL12</f>
        <v>108.395</v>
      </c>
      <c r="AP12" s="324">
        <f>C12+F12+I12+L12+R12+U12+X12+AA12+AG12+AJ12+AM12</f>
        <v>89.295000000000002</v>
      </c>
      <c r="AQ12" s="325">
        <f t="shared" ref="AQ12:AQ22" si="3">IF(AO12=0, "    ---- ", IF(ABS(ROUND(100/AO12*AP12-100,1))&lt;999,ROUND(100/AO12*AP12-100,1),IF(ROUND(100/AO12*AP12-100,1)&gt;999,999,-999)))</f>
        <v>-17.600000000000001</v>
      </c>
      <c r="AR12" s="158">
        <f>+B12+E12+H12+K12+N12+Q12+T12+W12+Z12+AC12+AF12+AI12+AL12</f>
        <v>108.395</v>
      </c>
      <c r="AS12" s="158">
        <f>+C12+F12+I12+L12+O12+R12+U12+X12+AA12+AD12+AG12+AJ12+AM12</f>
        <v>89.295000000000002</v>
      </c>
      <c r="AT12" s="325">
        <f t="shared" ref="AT12:AT22" si="4">IF(AR12=0, "    ---- ", IF(ABS(ROUND(100/AR12*AS12-100,1))&lt;999,ROUND(100/AR12*AS12-100,1),IF(ROUND(100/AR12*AS12-100,1)&gt;999,999,-999)))</f>
        <v>-17.600000000000001</v>
      </c>
      <c r="AU12" s="306"/>
      <c r="AV12" s="306"/>
      <c r="AW12" s="302"/>
      <c r="AX12" s="302"/>
    </row>
    <row r="13" spans="1:50" s="327" customFormat="1" ht="18.75" customHeight="1">
      <c r="A13" s="421" t="s">
        <v>308</v>
      </c>
      <c r="B13" s="158"/>
      <c r="C13" s="158"/>
      <c r="D13" s="324"/>
      <c r="E13" s="158"/>
      <c r="F13" s="158"/>
      <c r="G13" s="325"/>
      <c r="H13" s="158"/>
      <c r="I13" s="158"/>
      <c r="J13" s="325"/>
      <c r="K13" s="158"/>
      <c r="L13" s="158"/>
      <c r="M13" s="324"/>
      <c r="N13" s="158"/>
      <c r="O13" s="158"/>
      <c r="P13" s="325"/>
      <c r="Q13" s="158"/>
      <c r="R13" s="158"/>
      <c r="S13" s="325"/>
      <c r="T13" s="158"/>
      <c r="U13" s="158"/>
      <c r="V13" s="325"/>
      <c r="W13" s="158"/>
      <c r="X13" s="158"/>
      <c r="Y13" s="325"/>
      <c r="Z13" s="158"/>
      <c r="AA13" s="158"/>
      <c r="AB13" s="325"/>
      <c r="AC13" s="158"/>
      <c r="AD13" s="158"/>
      <c r="AE13" s="325"/>
      <c r="AF13" s="158"/>
      <c r="AG13" s="158"/>
      <c r="AH13" s="325"/>
      <c r="AI13" s="158"/>
      <c r="AJ13" s="158"/>
      <c r="AK13" s="325"/>
      <c r="AL13" s="158"/>
      <c r="AM13" s="158"/>
      <c r="AN13" s="325"/>
      <c r="AO13" s="324">
        <f t="shared" ref="AO13:AP34" si="5">B13+E13+H13+K13+Q13+T13+W13+Z13+AF13+AI13+AL13</f>
        <v>0</v>
      </c>
      <c r="AP13" s="324">
        <f t="shared" si="5"/>
        <v>0</v>
      </c>
      <c r="AQ13" s="325" t="str">
        <f t="shared" si="3"/>
        <v xml:space="preserve">    ---- </v>
      </c>
      <c r="AR13" s="158">
        <f t="shared" ref="AR13:AS48" si="6">+B13+E13+H13+K13+N13+Q13+T13+W13+Z13+AC13+AF13+AI13+AL13</f>
        <v>0</v>
      </c>
      <c r="AS13" s="158">
        <f t="shared" si="6"/>
        <v>0</v>
      </c>
      <c r="AT13" s="325" t="str">
        <f t="shared" si="4"/>
        <v xml:space="preserve">    ---- </v>
      </c>
      <c r="AU13" s="306"/>
      <c r="AV13" s="306"/>
      <c r="AW13" s="302"/>
      <c r="AX13" s="302"/>
    </row>
    <row r="14" spans="1:50" s="327" customFormat="1" ht="18.75" customHeight="1">
      <c r="A14" s="421" t="s">
        <v>182</v>
      </c>
      <c r="B14" s="158">
        <v>-0.64200000000000002</v>
      </c>
      <c r="C14" s="158">
        <v>-0.55700000000000005</v>
      </c>
      <c r="D14" s="324">
        <f>IF(B14=0, "    ---- ", IF(ABS(ROUND(100/B14*C14-100,1))&lt;999,ROUND(100/B14*C14-100,1),IF(ROUND(100/B14*C14-100,1)&gt;999,999,-999)))</f>
        <v>-13.2</v>
      </c>
      <c r="E14" s="158">
        <v>17.73</v>
      </c>
      <c r="F14" s="158">
        <v>-4</v>
      </c>
      <c r="G14" s="325">
        <f t="shared" si="0"/>
        <v>-122.6</v>
      </c>
      <c r="H14" s="158">
        <v>-11.978999999999999</v>
      </c>
      <c r="I14" s="158">
        <v>-10.500999999999999</v>
      </c>
      <c r="J14" s="325">
        <f t="shared" si="1"/>
        <v>-12.3</v>
      </c>
      <c r="K14" s="158"/>
      <c r="L14" s="158"/>
      <c r="M14" s="324"/>
      <c r="N14" s="158"/>
      <c r="O14" s="158">
        <v>-4</v>
      </c>
      <c r="P14" s="325" t="str">
        <f t="shared" ref="P14:P22" si="7">IF(N14=0, "    ---- ", IF(ABS(ROUND(100/N14*O14-100,1))&lt;999,ROUND(100/N14*O14-100,1),IF(ROUND(100/N14*O14-100,1)&gt;999,999,-999)))</f>
        <v xml:space="preserve">    ---- </v>
      </c>
      <c r="Q14" s="158">
        <v>-1</v>
      </c>
      <c r="R14" s="158">
        <v>-0.89883191887999991</v>
      </c>
      <c r="S14" s="325">
        <f t="shared" ref="S14:S22" si="8">IF(Q14=0, "    ---- ", IF(ABS(ROUND(100/Q14*R14-100,1))&lt;999,ROUND(100/Q14*R14-100,1),IF(ROUND(100/Q14*R14-100,1)&gt;999,999,-999)))</f>
        <v>-10.1</v>
      </c>
      <c r="T14" s="158"/>
      <c r="U14" s="158"/>
      <c r="V14" s="325"/>
      <c r="W14" s="158"/>
      <c r="X14" s="158"/>
      <c r="Y14" s="325"/>
      <c r="Z14" s="158"/>
      <c r="AA14" s="158"/>
      <c r="AB14" s="325"/>
      <c r="AC14" s="158"/>
      <c r="AD14" s="158"/>
      <c r="AE14" s="325"/>
      <c r="AF14" s="158"/>
      <c r="AG14" s="158"/>
      <c r="AH14" s="325"/>
      <c r="AI14" s="158">
        <v>0.09</v>
      </c>
      <c r="AJ14" s="158">
        <v>20.577000000000002</v>
      </c>
      <c r="AK14" s="325">
        <f t="shared" si="2"/>
        <v>999</v>
      </c>
      <c r="AL14" s="158">
        <v>55.4</v>
      </c>
      <c r="AM14" s="158">
        <v>22</v>
      </c>
      <c r="AN14" s="325">
        <f>IF(AL14=0, "    ---- ", IF(ABS(ROUND(100/AL14*AM14-100,1))&lt;999,ROUND(100/AL14*AM14-100,1),IF(ROUND(100/AL14*AM14-100,1)&gt;999,999,-999)))</f>
        <v>-60.3</v>
      </c>
      <c r="AO14" s="324">
        <f t="shared" si="5"/>
        <v>59.599000000000004</v>
      </c>
      <c r="AP14" s="324">
        <f t="shared" si="5"/>
        <v>26.620168081120003</v>
      </c>
      <c r="AQ14" s="325">
        <f t="shared" si="3"/>
        <v>-55.3</v>
      </c>
      <c r="AR14" s="158">
        <f t="shared" si="6"/>
        <v>59.599000000000004</v>
      </c>
      <c r="AS14" s="158">
        <f t="shared" si="6"/>
        <v>22.620168081120003</v>
      </c>
      <c r="AT14" s="325">
        <f t="shared" si="4"/>
        <v>-62</v>
      </c>
      <c r="AU14" s="306"/>
      <c r="AV14" s="306"/>
      <c r="AW14" s="302"/>
      <c r="AX14" s="302"/>
    </row>
    <row r="15" spans="1:50" s="327" customFormat="1" ht="18.75" customHeight="1">
      <c r="A15" s="421" t="s">
        <v>176</v>
      </c>
      <c r="B15" s="158"/>
      <c r="C15" s="158"/>
      <c r="D15" s="324"/>
      <c r="E15" s="158"/>
      <c r="F15" s="158"/>
      <c r="G15" s="325"/>
      <c r="H15" s="158"/>
      <c r="I15" s="158"/>
      <c r="J15" s="325"/>
      <c r="K15" s="158"/>
      <c r="L15" s="158"/>
      <c r="M15" s="324"/>
      <c r="N15" s="158"/>
      <c r="O15" s="158"/>
      <c r="P15" s="325"/>
      <c r="Q15" s="158"/>
      <c r="R15" s="158"/>
      <c r="S15" s="325"/>
      <c r="T15" s="158"/>
      <c r="U15" s="158"/>
      <c r="V15" s="325"/>
      <c r="W15" s="158"/>
      <c r="X15" s="158"/>
      <c r="Y15" s="325"/>
      <c r="Z15" s="158"/>
      <c r="AA15" s="158"/>
      <c r="AB15" s="325"/>
      <c r="AC15" s="158"/>
      <c r="AD15" s="158"/>
      <c r="AE15" s="325"/>
      <c r="AF15" s="158"/>
      <c r="AG15" s="158"/>
      <c r="AH15" s="325"/>
      <c r="AI15" s="158"/>
      <c r="AJ15" s="158"/>
      <c r="AK15" s="325"/>
      <c r="AL15" s="158"/>
      <c r="AM15" s="158"/>
      <c r="AN15" s="325"/>
      <c r="AO15" s="324">
        <f t="shared" si="5"/>
        <v>0</v>
      </c>
      <c r="AP15" s="324">
        <f t="shared" si="5"/>
        <v>0</v>
      </c>
      <c r="AQ15" s="325" t="str">
        <f t="shared" si="3"/>
        <v xml:space="preserve">    ---- </v>
      </c>
      <c r="AR15" s="158">
        <f t="shared" si="6"/>
        <v>0</v>
      </c>
      <c r="AS15" s="158">
        <f t="shared" si="6"/>
        <v>0</v>
      </c>
      <c r="AT15" s="325" t="str">
        <f t="shared" si="4"/>
        <v xml:space="preserve">    ---- </v>
      </c>
      <c r="AU15" s="306"/>
      <c r="AV15" s="306"/>
      <c r="AW15" s="302"/>
      <c r="AX15" s="302"/>
    </row>
    <row r="16" spans="1:50" s="327" customFormat="1" ht="18.75" customHeight="1">
      <c r="A16" s="421" t="s">
        <v>179</v>
      </c>
      <c r="B16" s="158"/>
      <c r="C16" s="158"/>
      <c r="D16" s="324"/>
      <c r="E16" s="158"/>
      <c r="F16" s="158"/>
      <c r="G16" s="325"/>
      <c r="H16" s="158"/>
      <c r="I16" s="158"/>
      <c r="J16" s="325"/>
      <c r="K16" s="158"/>
      <c r="L16" s="158"/>
      <c r="M16" s="324"/>
      <c r="N16" s="158"/>
      <c r="O16" s="158"/>
      <c r="P16" s="325"/>
      <c r="Q16" s="158"/>
      <c r="R16" s="158"/>
      <c r="S16" s="325"/>
      <c r="T16" s="158"/>
      <c r="U16" s="158"/>
      <c r="V16" s="325"/>
      <c r="W16" s="158"/>
      <c r="X16" s="158"/>
      <c r="Y16" s="325"/>
      <c r="Z16" s="158"/>
      <c r="AA16" s="158"/>
      <c r="AB16" s="325"/>
      <c r="AC16" s="158"/>
      <c r="AD16" s="158"/>
      <c r="AE16" s="325"/>
      <c r="AF16" s="158"/>
      <c r="AG16" s="158"/>
      <c r="AH16" s="325"/>
      <c r="AI16" s="158"/>
      <c r="AJ16" s="158"/>
      <c r="AK16" s="325"/>
      <c r="AL16" s="158"/>
      <c r="AM16" s="158"/>
      <c r="AN16" s="325"/>
      <c r="AO16" s="324">
        <f t="shared" si="5"/>
        <v>0</v>
      </c>
      <c r="AP16" s="324">
        <f t="shared" si="5"/>
        <v>0</v>
      </c>
      <c r="AQ16" s="325" t="str">
        <f t="shared" si="3"/>
        <v xml:space="preserve">    ---- </v>
      </c>
      <c r="AR16" s="158">
        <f t="shared" si="6"/>
        <v>0</v>
      </c>
      <c r="AS16" s="158">
        <f t="shared" si="6"/>
        <v>0</v>
      </c>
      <c r="AT16" s="325" t="str">
        <f t="shared" si="4"/>
        <v xml:space="preserve">    ---- </v>
      </c>
      <c r="AU16" s="306"/>
      <c r="AV16" s="306"/>
      <c r="AW16" s="302"/>
      <c r="AX16" s="302"/>
    </row>
    <row r="17" spans="1:50" s="327" customFormat="1" ht="18.75" customHeight="1">
      <c r="A17" s="421" t="s">
        <v>309</v>
      </c>
      <c r="B17" s="158">
        <v>3.04</v>
      </c>
      <c r="C17" s="158">
        <v>-0.48899999999999999</v>
      </c>
      <c r="D17" s="324">
        <f>IF(B17=0, "    ---- ", IF(ABS(ROUND(100/B17*C17-100,1))&lt;999,ROUND(100/B17*C17-100,1),IF(ROUND(100/B17*C17-100,1)&gt;999,999,-999)))</f>
        <v>-116.1</v>
      </c>
      <c r="E17" s="158">
        <v>26.76</v>
      </c>
      <c r="F17" s="158">
        <v>48.311999999999998</v>
      </c>
      <c r="G17" s="325">
        <f t="shared" si="0"/>
        <v>80.5</v>
      </c>
      <c r="H17" s="158">
        <v>9.0380000000000003</v>
      </c>
      <c r="I17" s="158">
        <v>3.5950000000000002</v>
      </c>
      <c r="J17" s="325">
        <f t="shared" si="1"/>
        <v>-60.2</v>
      </c>
      <c r="K17" s="158"/>
      <c r="L17" s="158"/>
      <c r="M17" s="324"/>
      <c r="N17" s="158">
        <v>27</v>
      </c>
      <c r="O17" s="158">
        <v>-4</v>
      </c>
      <c r="P17" s="325">
        <f t="shared" si="7"/>
        <v>-114.8</v>
      </c>
      <c r="Q17" s="158">
        <v>2</v>
      </c>
      <c r="R17" s="158">
        <v>-1.2380509852693642</v>
      </c>
      <c r="S17" s="325">
        <f t="shared" si="8"/>
        <v>-161.9</v>
      </c>
      <c r="T17" s="158"/>
      <c r="U17" s="158"/>
      <c r="V17" s="325"/>
      <c r="W17" s="158"/>
      <c r="X17" s="158"/>
      <c r="Y17" s="325"/>
      <c r="Z17" s="158"/>
      <c r="AA17" s="158"/>
      <c r="AB17" s="325"/>
      <c r="AC17" s="158"/>
      <c r="AD17" s="158"/>
      <c r="AE17" s="325"/>
      <c r="AF17" s="158"/>
      <c r="AG17" s="158"/>
      <c r="AH17" s="325"/>
      <c r="AI17" s="158">
        <v>50.584000000000003</v>
      </c>
      <c r="AJ17" s="158">
        <v>60.259</v>
      </c>
      <c r="AK17" s="325">
        <f t="shared" si="2"/>
        <v>19.100000000000001</v>
      </c>
      <c r="AL17" s="158">
        <v>7.6</v>
      </c>
      <c r="AM17" s="158">
        <v>-7</v>
      </c>
      <c r="AN17" s="325">
        <f>IF(AL17=0, "    ---- ", IF(ABS(ROUND(100/AL17*AM17-100,1))&lt;999,ROUND(100/AL17*AM17-100,1),IF(ROUND(100/AL17*AM17-100,1)&gt;999,999,-999)))</f>
        <v>-192.1</v>
      </c>
      <c r="AO17" s="324">
        <f t="shared" si="5"/>
        <v>99.021999999999991</v>
      </c>
      <c r="AP17" s="324">
        <f t="shared" si="5"/>
        <v>103.43894901473064</v>
      </c>
      <c r="AQ17" s="325">
        <f t="shared" si="3"/>
        <v>4.5</v>
      </c>
      <c r="AR17" s="158">
        <f t="shared" si="6"/>
        <v>126.02199999999999</v>
      </c>
      <c r="AS17" s="158">
        <f t="shared" si="6"/>
        <v>99.438949014730639</v>
      </c>
      <c r="AT17" s="325">
        <f t="shared" si="4"/>
        <v>-21.1</v>
      </c>
      <c r="AU17" s="306"/>
      <c r="AV17" s="306"/>
      <c r="AW17" s="302"/>
      <c r="AX17" s="302"/>
    </row>
    <row r="18" spans="1:50" s="327" customFormat="1" ht="18.75" customHeight="1">
      <c r="A18" s="421" t="s">
        <v>178</v>
      </c>
      <c r="B18" s="158"/>
      <c r="C18" s="158"/>
      <c r="D18" s="324"/>
      <c r="E18" s="158"/>
      <c r="F18" s="158"/>
      <c r="G18" s="325"/>
      <c r="H18" s="158"/>
      <c r="I18" s="158"/>
      <c r="J18" s="325"/>
      <c r="K18" s="158"/>
      <c r="L18" s="158"/>
      <c r="M18" s="324"/>
      <c r="N18" s="158"/>
      <c r="O18" s="158"/>
      <c r="P18" s="325"/>
      <c r="Q18" s="158"/>
      <c r="R18" s="158"/>
      <c r="S18" s="325"/>
      <c r="T18" s="158"/>
      <c r="U18" s="158"/>
      <c r="V18" s="325"/>
      <c r="W18" s="158"/>
      <c r="X18" s="158"/>
      <c r="Y18" s="325"/>
      <c r="Z18" s="158"/>
      <c r="AA18" s="158"/>
      <c r="AB18" s="325"/>
      <c r="AC18" s="158"/>
      <c r="AD18" s="158"/>
      <c r="AE18" s="325"/>
      <c r="AF18" s="158"/>
      <c r="AG18" s="158"/>
      <c r="AH18" s="325"/>
      <c r="AI18" s="158"/>
      <c r="AJ18" s="158"/>
      <c r="AK18" s="325"/>
      <c r="AL18" s="158"/>
      <c r="AM18" s="158"/>
      <c r="AN18" s="325"/>
      <c r="AO18" s="324">
        <f t="shared" si="5"/>
        <v>0</v>
      </c>
      <c r="AP18" s="324">
        <f t="shared" si="5"/>
        <v>0</v>
      </c>
      <c r="AQ18" s="325" t="str">
        <f t="shared" si="3"/>
        <v xml:space="preserve">    ---- </v>
      </c>
      <c r="AR18" s="158">
        <f t="shared" si="6"/>
        <v>0</v>
      </c>
      <c r="AS18" s="158">
        <f t="shared" si="6"/>
        <v>0</v>
      </c>
      <c r="AT18" s="325" t="str">
        <f t="shared" si="4"/>
        <v xml:space="preserve">    ---- </v>
      </c>
      <c r="AU18" s="306"/>
      <c r="AV18" s="306"/>
      <c r="AW18" s="302"/>
      <c r="AX18" s="302"/>
    </row>
    <row r="19" spans="1:50" s="327" customFormat="1" ht="18.75" customHeight="1">
      <c r="A19" s="421" t="s">
        <v>310</v>
      </c>
      <c r="B19" s="158"/>
      <c r="C19" s="158"/>
      <c r="D19" s="324"/>
      <c r="E19" s="158"/>
      <c r="F19" s="158"/>
      <c r="G19" s="325"/>
      <c r="H19" s="158">
        <v>-0.17299999999999999</v>
      </c>
      <c r="I19" s="158">
        <v>-5.2999999999999999E-2</v>
      </c>
      <c r="J19" s="325">
        <f t="shared" si="1"/>
        <v>-69.400000000000006</v>
      </c>
      <c r="K19" s="158"/>
      <c r="L19" s="158"/>
      <c r="M19" s="324"/>
      <c r="N19" s="158"/>
      <c r="O19" s="158"/>
      <c r="P19" s="325"/>
      <c r="Q19" s="158"/>
      <c r="R19" s="158"/>
      <c r="S19" s="325"/>
      <c r="T19" s="158"/>
      <c r="U19" s="158"/>
      <c r="V19" s="325"/>
      <c r="W19" s="158"/>
      <c r="X19" s="158"/>
      <c r="Y19" s="325"/>
      <c r="Z19" s="158"/>
      <c r="AA19" s="158"/>
      <c r="AB19" s="325"/>
      <c r="AC19" s="158"/>
      <c r="AD19" s="158"/>
      <c r="AE19" s="325"/>
      <c r="AF19" s="158"/>
      <c r="AG19" s="158"/>
      <c r="AH19" s="325"/>
      <c r="AI19" s="158"/>
      <c r="AJ19" s="158"/>
      <c r="AK19" s="325"/>
      <c r="AL19" s="158"/>
      <c r="AM19" s="158"/>
      <c r="AN19" s="325"/>
      <c r="AO19" s="324">
        <f t="shared" si="5"/>
        <v>-0.17299999999999999</v>
      </c>
      <c r="AP19" s="324">
        <f t="shared" si="5"/>
        <v>-5.2999999999999999E-2</v>
      </c>
      <c r="AQ19" s="325">
        <f t="shared" si="3"/>
        <v>-69.400000000000006</v>
      </c>
      <c r="AR19" s="158">
        <f t="shared" si="6"/>
        <v>-0.17299999999999999</v>
      </c>
      <c r="AS19" s="158">
        <f t="shared" si="6"/>
        <v>-5.2999999999999999E-2</v>
      </c>
      <c r="AT19" s="325">
        <f t="shared" si="4"/>
        <v>-69.400000000000006</v>
      </c>
      <c r="AU19" s="306"/>
      <c r="AV19" s="306"/>
      <c r="AW19" s="302"/>
      <c r="AX19" s="302"/>
    </row>
    <row r="20" spans="1:50" s="322" customFormat="1" ht="18.75" customHeight="1">
      <c r="A20" s="420" t="s">
        <v>41</v>
      </c>
      <c r="B20" s="134">
        <v>2.3980000000000001</v>
      </c>
      <c r="C20" s="134">
        <v>-1.046</v>
      </c>
      <c r="D20" s="318">
        <f>IF(B20=0, "    ---- ", IF(ABS(ROUND(100/B20*C20-100,1))&lt;999,ROUND(100/B20*C20-100,1),IF(ROUND(100/B20*C20-100,1)&gt;999,999,-999)))</f>
        <v>-143.6</v>
      </c>
      <c r="E20" s="134">
        <v>75.7</v>
      </c>
      <c r="F20" s="134">
        <v>63.067999999999998</v>
      </c>
      <c r="G20" s="319">
        <f t="shared" si="0"/>
        <v>-16.7</v>
      </c>
      <c r="H20" s="134">
        <v>-1.0319999999999983</v>
      </c>
      <c r="I20" s="134">
        <v>-5.8569999999999984</v>
      </c>
      <c r="J20" s="319">
        <f t="shared" si="1"/>
        <v>467.5</v>
      </c>
      <c r="K20" s="134"/>
      <c r="L20" s="134"/>
      <c r="M20" s="318"/>
      <c r="N20" s="134">
        <v>27</v>
      </c>
      <c r="O20" s="134">
        <v>-8</v>
      </c>
      <c r="P20" s="319">
        <f t="shared" si="7"/>
        <v>-129.6</v>
      </c>
      <c r="Q20" s="134">
        <v>1</v>
      </c>
      <c r="R20" s="134">
        <v>-2.1368829041493642</v>
      </c>
      <c r="S20" s="319">
        <f t="shared" si="8"/>
        <v>-313.7</v>
      </c>
      <c r="T20" s="134"/>
      <c r="U20" s="134"/>
      <c r="V20" s="319"/>
      <c r="W20" s="134"/>
      <c r="X20" s="134"/>
      <c r="Y20" s="319"/>
      <c r="Z20" s="134"/>
      <c r="AA20" s="134"/>
      <c r="AB20" s="319"/>
      <c r="AC20" s="134"/>
      <c r="AD20" s="134"/>
      <c r="AE20" s="319"/>
      <c r="AF20" s="134"/>
      <c r="AG20" s="134"/>
      <c r="AH20" s="319"/>
      <c r="AI20" s="134">
        <v>92.076999999999998</v>
      </c>
      <c r="AJ20" s="134">
        <v>92.272999999999996</v>
      </c>
      <c r="AK20" s="319">
        <f t="shared" si="2"/>
        <v>0.2</v>
      </c>
      <c r="AL20" s="134">
        <v>96.699999999999989</v>
      </c>
      <c r="AM20" s="134">
        <v>73</v>
      </c>
      <c r="AN20" s="319">
        <f>IF(AL20=0, "    ---- ", IF(ABS(ROUND(100/AL20*AM20-100,1))&lt;999,ROUND(100/AL20*AM20-100,1),IF(ROUND(100/AL20*AM20-100,1)&gt;999,999,-999)))</f>
        <v>-24.5</v>
      </c>
      <c r="AO20" s="318">
        <f t="shared" si="5"/>
        <v>266.84299999999996</v>
      </c>
      <c r="AP20" s="318">
        <f t="shared" si="5"/>
        <v>219.30111709585063</v>
      </c>
      <c r="AQ20" s="319">
        <f t="shared" si="3"/>
        <v>-17.8</v>
      </c>
      <c r="AR20" s="134">
        <f t="shared" si="6"/>
        <v>293.84299999999996</v>
      </c>
      <c r="AS20" s="134">
        <f t="shared" si="6"/>
        <v>211.30111709585063</v>
      </c>
      <c r="AT20" s="319">
        <f t="shared" si="4"/>
        <v>-28.1</v>
      </c>
      <c r="AU20" s="320"/>
      <c r="AV20" s="320"/>
      <c r="AW20" s="321"/>
      <c r="AX20" s="321"/>
    </row>
    <row r="21" spans="1:50" s="327" customFormat="1" ht="18.75" customHeight="1">
      <c r="A21" s="421" t="s">
        <v>311</v>
      </c>
      <c r="B21" s="158"/>
      <c r="C21" s="158"/>
      <c r="D21" s="324"/>
      <c r="E21" s="158">
        <v>1.75</v>
      </c>
      <c r="F21" s="158">
        <v>0.48</v>
      </c>
      <c r="G21" s="325">
        <f t="shared" si="0"/>
        <v>-72.599999999999994</v>
      </c>
      <c r="H21" s="158"/>
      <c r="I21" s="158"/>
      <c r="J21" s="325"/>
      <c r="K21" s="158"/>
      <c r="L21" s="158"/>
      <c r="M21" s="324"/>
      <c r="N21" s="158"/>
      <c r="O21" s="158"/>
      <c r="P21" s="325"/>
      <c r="Q21" s="158"/>
      <c r="R21" s="158"/>
      <c r="S21" s="325"/>
      <c r="T21" s="158"/>
      <c r="U21" s="158"/>
      <c r="V21" s="325"/>
      <c r="W21" s="158"/>
      <c r="X21" s="158"/>
      <c r="Y21" s="325"/>
      <c r="Z21" s="158"/>
      <c r="AA21" s="158"/>
      <c r="AB21" s="325"/>
      <c r="AC21" s="158"/>
      <c r="AD21" s="158"/>
      <c r="AE21" s="325"/>
      <c r="AF21" s="158"/>
      <c r="AG21" s="158"/>
      <c r="AH21" s="325"/>
      <c r="AI21" s="158">
        <v>33.326999999999998</v>
      </c>
      <c r="AJ21" s="158">
        <v>22.92</v>
      </c>
      <c r="AK21" s="325">
        <f t="shared" si="2"/>
        <v>-31.2</v>
      </c>
      <c r="AL21" s="158"/>
      <c r="AM21" s="158"/>
      <c r="AN21" s="325"/>
      <c r="AO21" s="324">
        <f t="shared" si="5"/>
        <v>35.076999999999998</v>
      </c>
      <c r="AP21" s="324">
        <f t="shared" si="5"/>
        <v>23.400000000000002</v>
      </c>
      <c r="AQ21" s="325">
        <f t="shared" si="3"/>
        <v>-33.299999999999997</v>
      </c>
      <c r="AR21" s="158">
        <f t="shared" si="6"/>
        <v>35.076999999999998</v>
      </c>
      <c r="AS21" s="158">
        <f t="shared" si="6"/>
        <v>23.400000000000002</v>
      </c>
      <c r="AT21" s="325">
        <f t="shared" si="4"/>
        <v>-33.299999999999997</v>
      </c>
      <c r="AU21" s="306"/>
      <c r="AV21" s="306"/>
      <c r="AW21" s="302"/>
      <c r="AX21" s="302"/>
    </row>
    <row r="22" spans="1:50" s="327" customFormat="1" ht="18.75" customHeight="1">
      <c r="A22" s="421" t="s">
        <v>367</v>
      </c>
      <c r="B22" s="158">
        <v>2.3980000000000001</v>
      </c>
      <c r="C22" s="158">
        <v>-1.046</v>
      </c>
      <c r="D22" s="324">
        <f>IF(B22=0, "    ---- ", IF(ABS(ROUND(100/B22*C22-100,1))&lt;999,ROUND(100/B22*C22-100,1),IF(ROUND(100/B22*C22-100,1)&gt;999,999,-999)))</f>
        <v>-143.6</v>
      </c>
      <c r="E22" s="158">
        <v>73.95</v>
      </c>
      <c r="F22" s="158">
        <v>63.547999999999995</v>
      </c>
      <c r="G22" s="325">
        <f t="shared" si="0"/>
        <v>-14.1</v>
      </c>
      <c r="H22" s="158">
        <v>-1.0319999999999983</v>
      </c>
      <c r="I22" s="158">
        <v>-5.8579999999999997</v>
      </c>
      <c r="J22" s="325">
        <f t="shared" si="1"/>
        <v>467.6</v>
      </c>
      <c r="K22" s="158"/>
      <c r="L22" s="158"/>
      <c r="M22" s="324"/>
      <c r="N22" s="158">
        <v>27</v>
      </c>
      <c r="O22" s="158">
        <v>-8</v>
      </c>
      <c r="P22" s="325">
        <f t="shared" si="7"/>
        <v>-129.6</v>
      </c>
      <c r="Q22" s="158">
        <v>1</v>
      </c>
      <c r="R22" s="158">
        <v>-2.1368829041493642</v>
      </c>
      <c r="S22" s="325">
        <f t="shared" si="8"/>
        <v>-313.7</v>
      </c>
      <c r="T22" s="158"/>
      <c r="U22" s="158"/>
      <c r="V22" s="325"/>
      <c r="W22" s="158"/>
      <c r="X22" s="158"/>
      <c r="Y22" s="325"/>
      <c r="Z22" s="158"/>
      <c r="AA22" s="158"/>
      <c r="AB22" s="325"/>
      <c r="AC22" s="158"/>
      <c r="AD22" s="158"/>
      <c r="AE22" s="325"/>
      <c r="AF22" s="158"/>
      <c r="AG22" s="158"/>
      <c r="AH22" s="325"/>
      <c r="AI22" s="158">
        <v>58.75</v>
      </c>
      <c r="AJ22" s="158">
        <v>69.352999999999994</v>
      </c>
      <c r="AK22" s="325">
        <f t="shared" si="2"/>
        <v>18</v>
      </c>
      <c r="AL22" s="158">
        <v>96.7</v>
      </c>
      <c r="AM22" s="158">
        <v>73</v>
      </c>
      <c r="AN22" s="325">
        <f>IF(AL22=0, "    ---- ", IF(ABS(ROUND(100/AL22*AM22-100,1))&lt;999,ROUND(100/AL22*AM22-100,1),IF(ROUND(100/AL22*AM22-100,1)&gt;999,999,-999)))</f>
        <v>-24.5</v>
      </c>
      <c r="AO22" s="324">
        <f t="shared" si="5"/>
        <v>231.76600000000002</v>
      </c>
      <c r="AP22" s="324">
        <f t="shared" si="5"/>
        <v>196.86011709585063</v>
      </c>
      <c r="AQ22" s="325">
        <f t="shared" si="3"/>
        <v>-15.1</v>
      </c>
      <c r="AR22" s="158">
        <f t="shared" si="6"/>
        <v>258.76600000000002</v>
      </c>
      <c r="AS22" s="158">
        <f t="shared" si="6"/>
        <v>188.86011709585063</v>
      </c>
      <c r="AT22" s="325">
        <f t="shared" si="4"/>
        <v>-27</v>
      </c>
      <c r="AU22" s="306"/>
      <c r="AV22" s="306"/>
      <c r="AW22" s="302"/>
      <c r="AX22" s="302"/>
    </row>
    <row r="23" spans="1:50" s="327" customFormat="1" ht="18.75" customHeight="1">
      <c r="A23" s="420" t="s">
        <v>193</v>
      </c>
      <c r="B23" s="318"/>
      <c r="C23" s="318"/>
      <c r="D23" s="324"/>
      <c r="E23" s="318"/>
      <c r="F23" s="318"/>
      <c r="G23" s="325"/>
      <c r="H23" s="318"/>
      <c r="I23" s="318"/>
      <c r="J23" s="325"/>
      <c r="K23" s="318"/>
      <c r="L23" s="318"/>
      <c r="M23" s="324"/>
      <c r="N23" s="318"/>
      <c r="O23" s="318"/>
      <c r="P23" s="325"/>
      <c r="Q23" s="318"/>
      <c r="R23" s="318"/>
      <c r="S23" s="325"/>
      <c r="T23" s="318"/>
      <c r="U23" s="318"/>
      <c r="V23" s="325"/>
      <c r="W23" s="318"/>
      <c r="X23" s="318"/>
      <c r="Y23" s="325"/>
      <c r="Z23" s="318"/>
      <c r="AA23" s="318"/>
      <c r="AB23" s="325"/>
      <c r="AC23" s="318"/>
      <c r="AD23" s="318"/>
      <c r="AE23" s="325"/>
      <c r="AF23" s="318"/>
      <c r="AG23" s="318"/>
      <c r="AH23" s="325"/>
      <c r="AI23" s="318"/>
      <c r="AJ23" s="318"/>
      <c r="AK23" s="325"/>
      <c r="AL23" s="318"/>
      <c r="AM23" s="318"/>
      <c r="AN23" s="325"/>
      <c r="AO23" s="324"/>
      <c r="AP23" s="324"/>
      <c r="AQ23" s="325"/>
      <c r="AR23" s="324"/>
      <c r="AS23" s="324"/>
      <c r="AT23" s="325"/>
      <c r="AU23" s="306"/>
      <c r="AV23" s="306"/>
      <c r="AW23" s="302"/>
      <c r="AX23" s="302"/>
    </row>
    <row r="24" spans="1:50" s="327" customFormat="1" ht="18.75" customHeight="1">
      <c r="A24" s="421" t="s">
        <v>307</v>
      </c>
      <c r="B24" s="324">
        <v>2.0779999999999998</v>
      </c>
      <c r="C24" s="324">
        <v>0</v>
      </c>
      <c r="D24" s="324">
        <f>IF(B24=0, "    ---- ", IF(ABS(ROUND(100/B24*C24-100,1))&lt;999,ROUND(100/B24*C24-100,1),IF(ROUND(100/B24*C24-100,1)&gt;999,999,-999)))</f>
        <v>-100</v>
      </c>
      <c r="E24" s="324">
        <v>84.2</v>
      </c>
      <c r="F24" s="324">
        <v>59.46</v>
      </c>
      <c r="G24" s="325">
        <f t="shared" si="0"/>
        <v>-29.4</v>
      </c>
      <c r="H24" s="324">
        <v>2.7890000000000001</v>
      </c>
      <c r="I24" s="324">
        <v>1.4259999999999999</v>
      </c>
      <c r="J24" s="325">
        <f t="shared" si="1"/>
        <v>-48.9</v>
      </c>
      <c r="K24" s="324"/>
      <c r="L24" s="324"/>
      <c r="M24" s="325"/>
      <c r="N24" s="324"/>
      <c r="O24" s="324"/>
      <c r="P24" s="325"/>
      <c r="Q24" s="324"/>
      <c r="R24" s="324"/>
      <c r="S24" s="325"/>
      <c r="T24" s="324"/>
      <c r="U24" s="324"/>
      <c r="V24" s="325"/>
      <c r="W24" s="324">
        <v>10</v>
      </c>
      <c r="X24" s="324">
        <v>6</v>
      </c>
      <c r="Y24" s="325">
        <f t="shared" ref="Y24:Y34" si="9">IF(W24=0, "    ---- ", IF(ABS(ROUND(100/W24*X24-100,1))&lt;999,ROUND(100/W24*X24-100,1),IF(ROUND(100/W24*X24-100,1)&gt;999,999,-999)))</f>
        <v>-40</v>
      </c>
      <c r="Z24" s="324"/>
      <c r="AA24" s="324"/>
      <c r="AB24" s="325"/>
      <c r="AC24" s="324"/>
      <c r="AD24" s="324"/>
      <c r="AE24" s="325"/>
      <c r="AF24" s="324"/>
      <c r="AG24" s="324"/>
      <c r="AH24" s="325"/>
      <c r="AI24" s="324">
        <v>4.6210000000000004</v>
      </c>
      <c r="AJ24" s="324">
        <v>-0.92100000000000004</v>
      </c>
      <c r="AK24" s="325">
        <f t="shared" si="2"/>
        <v>-119.9</v>
      </c>
      <c r="AL24" s="324">
        <v>24</v>
      </c>
      <c r="AM24" s="324">
        <v>34</v>
      </c>
      <c r="AN24" s="325">
        <f>IF(AL24=0, "    ---- ", IF(ABS(ROUND(100/AL24*AM24-100,1))&lt;999,ROUND(100/AL24*AM24-100,1),IF(ROUND(100/AL24*AM24-100,1)&gt;999,999,-999)))</f>
        <v>41.7</v>
      </c>
      <c r="AO24" s="324">
        <f t="shared" si="5"/>
        <v>127.688</v>
      </c>
      <c r="AP24" s="324">
        <f t="shared" si="5"/>
        <v>99.964999999999989</v>
      </c>
      <c r="AQ24" s="325">
        <f>IF(AO24=0, "    ---- ", IF(ABS(ROUND(100/AO24*AP24-100,1))&lt;999,ROUND(100/AO24*AP24-100,1),IF(ROUND(100/AO24*AP24-100,1)&gt;999,999,-999)))</f>
        <v>-21.7</v>
      </c>
      <c r="AR24" s="324">
        <f t="shared" si="6"/>
        <v>127.688</v>
      </c>
      <c r="AS24" s="324">
        <f t="shared" si="6"/>
        <v>99.964999999999989</v>
      </c>
      <c r="AT24" s="325">
        <f>IF(AR24=0, "    ---- ", IF(ABS(ROUND(100/AR24*AS24-100,1))&lt;999,ROUND(100/AR24*AS24-100,1),IF(ROUND(100/AR24*AS24-100,1)&gt;999,999,-999)))</f>
        <v>-21.7</v>
      </c>
      <c r="AU24" s="306"/>
      <c r="AV24" s="306"/>
      <c r="AW24" s="302"/>
      <c r="AX24" s="302"/>
    </row>
    <row r="25" spans="1:50" s="327" customFormat="1" ht="18.75" customHeight="1">
      <c r="A25" s="421" t="s">
        <v>308</v>
      </c>
      <c r="B25" s="324"/>
      <c r="C25" s="324"/>
      <c r="D25" s="324"/>
      <c r="E25" s="324"/>
      <c r="F25" s="324">
        <v>-1</v>
      </c>
      <c r="G25" s="325" t="str">
        <f t="shared" si="0"/>
        <v xml:space="preserve">    ---- </v>
      </c>
      <c r="H25" s="324"/>
      <c r="I25" s="324"/>
      <c r="J25" s="325"/>
      <c r="K25" s="324"/>
      <c r="L25" s="324"/>
      <c r="M25" s="324"/>
      <c r="N25" s="324"/>
      <c r="O25" s="324"/>
      <c r="P25" s="325"/>
      <c r="Q25" s="324"/>
      <c r="R25" s="324"/>
      <c r="S25" s="325"/>
      <c r="T25" s="324"/>
      <c r="U25" s="324"/>
      <c r="V25" s="325"/>
      <c r="W25" s="324"/>
      <c r="X25" s="324"/>
      <c r="Y25" s="325"/>
      <c r="Z25" s="324"/>
      <c r="AA25" s="324"/>
      <c r="AB25" s="325"/>
      <c r="AC25" s="324"/>
      <c r="AD25" s="324"/>
      <c r="AE25" s="325"/>
      <c r="AF25" s="324"/>
      <c r="AG25" s="324"/>
      <c r="AH25" s="325"/>
      <c r="AI25" s="324"/>
      <c r="AJ25" s="324"/>
      <c r="AK25" s="325"/>
      <c r="AL25" s="324"/>
      <c r="AM25" s="324"/>
      <c r="AN25" s="325"/>
      <c r="AO25" s="324">
        <f t="shared" si="5"/>
        <v>0</v>
      </c>
      <c r="AP25" s="324">
        <f t="shared" si="5"/>
        <v>-1</v>
      </c>
      <c r="AQ25" s="325" t="str">
        <f t="shared" ref="AQ25:AQ48" si="10">IF(AO25=0, "    ---- ", IF(ABS(ROUND(100/AO25*AP25-100,1))&lt;999,ROUND(100/AO25*AP25-100,1),IF(ROUND(100/AO25*AP25-100,1)&gt;999,999,-999)))</f>
        <v xml:space="preserve">    ---- </v>
      </c>
      <c r="AR25" s="324">
        <f t="shared" si="6"/>
        <v>0</v>
      </c>
      <c r="AS25" s="324">
        <f t="shared" si="6"/>
        <v>-1</v>
      </c>
      <c r="AT25" s="325" t="str">
        <f t="shared" ref="AT25:AT48" si="11">IF(AR25=0, "    ---- ", IF(ABS(ROUND(100/AR25*AS25-100,1))&lt;999,ROUND(100/AR25*AS25-100,1),IF(ROUND(100/AR25*AS25-100,1)&gt;999,999,-999)))</f>
        <v xml:space="preserve">    ---- </v>
      </c>
      <c r="AU25" s="306"/>
      <c r="AV25" s="306"/>
      <c r="AW25" s="302"/>
      <c r="AX25" s="302"/>
    </row>
    <row r="26" spans="1:50" s="327" customFormat="1" ht="18.75" customHeight="1">
      <c r="A26" s="421" t="s">
        <v>182</v>
      </c>
      <c r="B26" s="324">
        <v>-1.3819999999999999</v>
      </c>
      <c r="C26" s="324">
        <v>-1.59</v>
      </c>
      <c r="D26" s="324">
        <f>IF(B26=0, "    ---- ", IF(ABS(ROUND(100/B26*C26-100,1))&lt;999,ROUND(100/B26*C26-100,1),IF(ROUND(100/B26*C26-100,1)&gt;999,999,-999)))</f>
        <v>15.1</v>
      </c>
      <c r="E26" s="324">
        <v>-14.7</v>
      </c>
      <c r="F26" s="324">
        <v>15.384</v>
      </c>
      <c r="G26" s="325">
        <f t="shared" si="0"/>
        <v>-204.7</v>
      </c>
      <c r="H26" s="324">
        <v>-5.7549999999999999</v>
      </c>
      <c r="I26" s="324">
        <v>4.0510000000000002</v>
      </c>
      <c r="J26" s="325">
        <f t="shared" si="1"/>
        <v>-170.4</v>
      </c>
      <c r="K26" s="324"/>
      <c r="L26" s="324"/>
      <c r="M26" s="324"/>
      <c r="N26" s="324"/>
      <c r="O26" s="324"/>
      <c r="P26" s="325"/>
      <c r="Q26" s="324"/>
      <c r="R26" s="324"/>
      <c r="S26" s="325"/>
      <c r="T26" s="324"/>
      <c r="U26" s="324"/>
      <c r="V26" s="325"/>
      <c r="W26" s="324">
        <v>2</v>
      </c>
      <c r="X26" s="324">
        <v>6</v>
      </c>
      <c r="Y26" s="325">
        <f t="shared" si="9"/>
        <v>200</v>
      </c>
      <c r="Z26" s="324"/>
      <c r="AA26" s="324"/>
      <c r="AB26" s="325"/>
      <c r="AC26" s="324"/>
      <c r="AD26" s="324"/>
      <c r="AE26" s="325"/>
      <c r="AF26" s="324"/>
      <c r="AG26" s="324"/>
      <c r="AH26" s="325"/>
      <c r="AI26" s="324">
        <v>12.385</v>
      </c>
      <c r="AJ26" s="324">
        <v>12.173</v>
      </c>
      <c r="AK26" s="325">
        <f t="shared" si="2"/>
        <v>-1.7</v>
      </c>
      <c r="AL26" s="324">
        <v>15.3</v>
      </c>
      <c r="AM26" s="324">
        <v>-8</v>
      </c>
      <c r="AN26" s="325">
        <f>IF(AL26=0, "    ---- ", IF(ABS(ROUND(100/AL26*AM26-100,1))&lt;999,ROUND(100/AL26*AM26-100,1),IF(ROUND(100/AL26*AM26-100,1)&gt;999,999,-999)))</f>
        <v>-152.30000000000001</v>
      </c>
      <c r="AO26" s="324">
        <f t="shared" si="5"/>
        <v>7.8480000000000008</v>
      </c>
      <c r="AP26" s="324">
        <f t="shared" si="5"/>
        <v>28.018000000000001</v>
      </c>
      <c r="AQ26" s="325">
        <f t="shared" si="10"/>
        <v>257</v>
      </c>
      <c r="AR26" s="324">
        <f t="shared" si="6"/>
        <v>7.8480000000000008</v>
      </c>
      <c r="AS26" s="324">
        <f t="shared" si="6"/>
        <v>28.018000000000001</v>
      </c>
      <c r="AT26" s="325">
        <f t="shared" si="11"/>
        <v>257</v>
      </c>
      <c r="AU26" s="306"/>
      <c r="AV26" s="306"/>
      <c r="AW26" s="302"/>
      <c r="AX26" s="302"/>
    </row>
    <row r="27" spans="1:50" s="327" customFormat="1" ht="18.75" customHeight="1">
      <c r="A27" s="421" t="s">
        <v>176</v>
      </c>
      <c r="B27" s="324"/>
      <c r="C27" s="324"/>
      <c r="D27" s="324"/>
      <c r="E27" s="324"/>
      <c r="F27" s="324"/>
      <c r="G27" s="325"/>
      <c r="H27" s="324"/>
      <c r="I27" s="324"/>
      <c r="J27" s="325"/>
      <c r="K27" s="324"/>
      <c r="L27" s="324"/>
      <c r="M27" s="324"/>
      <c r="N27" s="324"/>
      <c r="O27" s="324"/>
      <c r="P27" s="325"/>
      <c r="Q27" s="324"/>
      <c r="R27" s="324"/>
      <c r="S27" s="325"/>
      <c r="T27" s="324"/>
      <c r="U27" s="324"/>
      <c r="V27" s="325"/>
      <c r="W27" s="324"/>
      <c r="X27" s="324"/>
      <c r="Y27" s="325"/>
      <c r="Z27" s="324"/>
      <c r="AA27" s="324"/>
      <c r="AB27" s="325"/>
      <c r="AC27" s="324"/>
      <c r="AD27" s="324"/>
      <c r="AE27" s="325"/>
      <c r="AF27" s="324"/>
      <c r="AG27" s="324"/>
      <c r="AH27" s="325"/>
      <c r="AI27" s="324"/>
      <c r="AJ27" s="324"/>
      <c r="AK27" s="325"/>
      <c r="AL27" s="324"/>
      <c r="AM27" s="324"/>
      <c r="AN27" s="325"/>
      <c r="AO27" s="324">
        <f t="shared" si="5"/>
        <v>0</v>
      </c>
      <c r="AP27" s="324">
        <f t="shared" si="5"/>
        <v>0</v>
      </c>
      <c r="AQ27" s="325" t="str">
        <f t="shared" si="10"/>
        <v xml:space="preserve">    ---- </v>
      </c>
      <c r="AR27" s="158">
        <f t="shared" si="6"/>
        <v>0</v>
      </c>
      <c r="AS27" s="158">
        <f t="shared" si="6"/>
        <v>0</v>
      </c>
      <c r="AT27" s="325" t="str">
        <f t="shared" si="11"/>
        <v xml:space="preserve">    ---- </v>
      </c>
      <c r="AU27" s="306"/>
      <c r="AV27" s="306"/>
      <c r="AW27" s="302"/>
      <c r="AX27" s="302"/>
    </row>
    <row r="28" spans="1:50" s="327" customFormat="1" ht="18.75" customHeight="1">
      <c r="A28" s="421" t="s">
        <v>179</v>
      </c>
      <c r="B28" s="324"/>
      <c r="C28" s="324"/>
      <c r="D28" s="324"/>
      <c r="E28" s="324"/>
      <c r="F28" s="324"/>
      <c r="G28" s="325"/>
      <c r="H28" s="324"/>
      <c r="I28" s="324"/>
      <c r="J28" s="325"/>
      <c r="K28" s="324"/>
      <c r="L28" s="324"/>
      <c r="M28" s="324"/>
      <c r="N28" s="324"/>
      <c r="O28" s="324"/>
      <c r="P28" s="325"/>
      <c r="Q28" s="324"/>
      <c r="R28" s="324"/>
      <c r="S28" s="325"/>
      <c r="T28" s="324"/>
      <c r="U28" s="324"/>
      <c r="V28" s="325"/>
      <c r="W28" s="324"/>
      <c r="X28" s="324"/>
      <c r="Y28" s="325"/>
      <c r="Z28" s="324"/>
      <c r="AA28" s="324"/>
      <c r="AB28" s="325"/>
      <c r="AC28" s="324"/>
      <c r="AD28" s="324"/>
      <c r="AE28" s="325"/>
      <c r="AF28" s="324"/>
      <c r="AG28" s="324"/>
      <c r="AH28" s="325"/>
      <c r="AI28" s="324"/>
      <c r="AJ28" s="324"/>
      <c r="AK28" s="325"/>
      <c r="AL28" s="324"/>
      <c r="AM28" s="324"/>
      <c r="AN28" s="325"/>
      <c r="AO28" s="324">
        <f t="shared" si="5"/>
        <v>0</v>
      </c>
      <c r="AP28" s="324">
        <f t="shared" si="5"/>
        <v>0</v>
      </c>
      <c r="AQ28" s="325" t="str">
        <f t="shared" si="10"/>
        <v xml:space="preserve">    ---- </v>
      </c>
      <c r="AR28" s="324">
        <f t="shared" si="6"/>
        <v>0</v>
      </c>
      <c r="AS28" s="324">
        <f t="shared" si="6"/>
        <v>0</v>
      </c>
      <c r="AT28" s="325" t="str">
        <f t="shared" si="11"/>
        <v xml:space="preserve">    ---- </v>
      </c>
      <c r="AU28" s="306"/>
      <c r="AV28" s="306"/>
      <c r="AW28" s="302"/>
      <c r="AX28" s="302"/>
    </row>
    <row r="29" spans="1:50" s="327" customFormat="1" ht="18.75" customHeight="1">
      <c r="A29" s="421" t="s">
        <v>309</v>
      </c>
      <c r="B29" s="324">
        <v>13.834999999999999</v>
      </c>
      <c r="C29" s="324">
        <v>10.796999999999999</v>
      </c>
      <c r="D29" s="324">
        <f>IF(B29=0, "    ---- ", IF(ABS(ROUND(100/B29*C29-100,1))&lt;999,ROUND(100/B29*C29-100,1),IF(ROUND(100/B29*C29-100,1)&gt;999,999,-999)))</f>
        <v>-22</v>
      </c>
      <c r="E29" s="324">
        <v>118.27</v>
      </c>
      <c r="F29" s="324">
        <v>55.101999999999997</v>
      </c>
      <c r="G29" s="325">
        <f t="shared" si="0"/>
        <v>-53.4</v>
      </c>
      <c r="H29" s="324">
        <v>6.9</v>
      </c>
      <c r="I29" s="324">
        <v>6.6360000000000001</v>
      </c>
      <c r="J29" s="325">
        <f t="shared" si="1"/>
        <v>-3.8</v>
      </c>
      <c r="K29" s="324"/>
      <c r="L29" s="324"/>
      <c r="M29" s="325"/>
      <c r="N29" s="324"/>
      <c r="O29" s="324"/>
      <c r="P29" s="325"/>
      <c r="Q29" s="324"/>
      <c r="R29" s="324"/>
      <c r="S29" s="325"/>
      <c r="T29" s="324"/>
      <c r="U29" s="324"/>
      <c r="V29" s="325"/>
      <c r="W29" s="324">
        <v>9</v>
      </c>
      <c r="X29" s="324">
        <v>12</v>
      </c>
      <c r="Y29" s="325">
        <f t="shared" si="9"/>
        <v>33.299999999999997</v>
      </c>
      <c r="Z29" s="324"/>
      <c r="AA29" s="324"/>
      <c r="AB29" s="325"/>
      <c r="AC29" s="324"/>
      <c r="AD29" s="324"/>
      <c r="AE29" s="325"/>
      <c r="AF29" s="324"/>
      <c r="AG29" s="324"/>
      <c r="AH29" s="325"/>
      <c r="AI29" s="324">
        <v>37.005000000000003</v>
      </c>
      <c r="AJ29" s="324">
        <v>28.562999999999999</v>
      </c>
      <c r="AK29" s="325">
        <f t="shared" si="2"/>
        <v>-22.8</v>
      </c>
      <c r="AL29" s="324">
        <v>61.2</v>
      </c>
      <c r="AM29" s="324">
        <v>99</v>
      </c>
      <c r="AN29" s="325">
        <f>IF(AL29=0, "    ---- ", IF(ABS(ROUND(100/AL29*AM29-100,1))&lt;999,ROUND(100/AL29*AM29-100,1),IF(ROUND(100/AL29*AM29-100,1)&gt;999,999,-999)))</f>
        <v>61.8</v>
      </c>
      <c r="AO29" s="324">
        <f t="shared" si="5"/>
        <v>246.20999999999998</v>
      </c>
      <c r="AP29" s="324">
        <f t="shared" si="5"/>
        <v>212.09800000000001</v>
      </c>
      <c r="AQ29" s="325">
        <f t="shared" si="10"/>
        <v>-13.9</v>
      </c>
      <c r="AR29" s="324">
        <f t="shared" si="6"/>
        <v>246.20999999999998</v>
      </c>
      <c r="AS29" s="324">
        <f t="shared" si="6"/>
        <v>212.09800000000001</v>
      </c>
      <c r="AT29" s="325">
        <f t="shared" si="11"/>
        <v>-13.9</v>
      </c>
      <c r="AU29" s="306"/>
      <c r="AV29" s="306"/>
      <c r="AW29" s="302"/>
      <c r="AX29" s="302"/>
    </row>
    <row r="30" spans="1:50" s="327" customFormat="1" ht="18.75" customHeight="1">
      <c r="A30" s="421" t="s">
        <v>178</v>
      </c>
      <c r="B30" s="324"/>
      <c r="C30" s="324"/>
      <c r="D30" s="324"/>
      <c r="E30" s="324"/>
      <c r="F30" s="324"/>
      <c r="G30" s="325"/>
      <c r="H30" s="324"/>
      <c r="I30" s="324"/>
      <c r="J30" s="325"/>
      <c r="K30" s="324"/>
      <c r="L30" s="324"/>
      <c r="M30" s="324"/>
      <c r="N30" s="324"/>
      <c r="O30" s="324"/>
      <c r="P30" s="325"/>
      <c r="Q30" s="324"/>
      <c r="R30" s="324"/>
      <c r="S30" s="325"/>
      <c r="T30" s="324"/>
      <c r="U30" s="324"/>
      <c r="V30" s="325"/>
      <c r="W30" s="324"/>
      <c r="X30" s="324"/>
      <c r="Y30" s="325"/>
      <c r="Z30" s="324"/>
      <c r="AA30" s="324"/>
      <c r="AB30" s="325"/>
      <c r="AC30" s="324"/>
      <c r="AD30" s="324"/>
      <c r="AE30" s="325"/>
      <c r="AF30" s="324"/>
      <c r="AG30" s="324"/>
      <c r="AH30" s="325"/>
      <c r="AI30" s="324"/>
      <c r="AJ30" s="324"/>
      <c r="AK30" s="325"/>
      <c r="AL30" s="324"/>
      <c r="AM30" s="324"/>
      <c r="AN30" s="325"/>
      <c r="AO30" s="324">
        <f t="shared" si="5"/>
        <v>0</v>
      </c>
      <c r="AP30" s="324">
        <f t="shared" si="5"/>
        <v>0</v>
      </c>
      <c r="AQ30" s="325" t="str">
        <f t="shared" si="10"/>
        <v xml:space="preserve">    ---- </v>
      </c>
      <c r="AR30" s="324">
        <f t="shared" si="6"/>
        <v>0</v>
      </c>
      <c r="AS30" s="324">
        <f t="shared" si="6"/>
        <v>0</v>
      </c>
      <c r="AT30" s="325" t="str">
        <f t="shared" si="11"/>
        <v xml:space="preserve">    ---- </v>
      </c>
      <c r="AU30" s="306"/>
      <c r="AV30" s="306"/>
      <c r="AW30" s="302"/>
      <c r="AX30" s="302"/>
    </row>
    <row r="31" spans="1:50" s="327" customFormat="1" ht="18.75" customHeight="1">
      <c r="A31" s="421" t="s">
        <v>310</v>
      </c>
      <c r="B31" s="324"/>
      <c r="C31" s="324"/>
      <c r="D31" s="324"/>
      <c r="E31" s="324">
        <v>-17.77</v>
      </c>
      <c r="F31" s="324"/>
      <c r="G31" s="325">
        <f t="shared" si="0"/>
        <v>-100</v>
      </c>
      <c r="H31" s="324">
        <v>-0.23200000000000001</v>
      </c>
      <c r="I31" s="324">
        <v>-6.9000000000000006E-2</v>
      </c>
      <c r="J31" s="325">
        <f t="shared" si="1"/>
        <v>-70.3</v>
      </c>
      <c r="K31" s="324"/>
      <c r="L31" s="324"/>
      <c r="M31" s="324"/>
      <c r="N31" s="324"/>
      <c r="O31" s="324"/>
      <c r="P31" s="325"/>
      <c r="Q31" s="324"/>
      <c r="R31" s="324"/>
      <c r="S31" s="325"/>
      <c r="T31" s="324"/>
      <c r="U31" s="324"/>
      <c r="V31" s="325"/>
      <c r="W31" s="324">
        <v>-2</v>
      </c>
      <c r="X31" s="324">
        <v>-3</v>
      </c>
      <c r="Y31" s="325">
        <f t="shared" si="9"/>
        <v>50</v>
      </c>
      <c r="Z31" s="324"/>
      <c r="AA31" s="324"/>
      <c r="AB31" s="325"/>
      <c r="AC31" s="324"/>
      <c r="AD31" s="324"/>
      <c r="AE31" s="325"/>
      <c r="AF31" s="324"/>
      <c r="AG31" s="324"/>
      <c r="AH31" s="325"/>
      <c r="AI31" s="324"/>
      <c r="AJ31" s="324"/>
      <c r="AK31" s="325"/>
      <c r="AL31" s="324"/>
      <c r="AM31" s="324"/>
      <c r="AN31" s="325"/>
      <c r="AO31" s="324">
        <f t="shared" si="5"/>
        <v>-20.001999999999999</v>
      </c>
      <c r="AP31" s="324">
        <f t="shared" si="5"/>
        <v>-3.069</v>
      </c>
      <c r="AQ31" s="325">
        <f t="shared" si="10"/>
        <v>-84.7</v>
      </c>
      <c r="AR31" s="158">
        <f t="shared" si="6"/>
        <v>-20.001999999999999</v>
      </c>
      <c r="AS31" s="158">
        <f t="shared" si="6"/>
        <v>-3.069</v>
      </c>
      <c r="AT31" s="325">
        <f t="shared" si="11"/>
        <v>-84.7</v>
      </c>
      <c r="AU31" s="306"/>
      <c r="AV31" s="306"/>
      <c r="AW31" s="302"/>
      <c r="AX31" s="302"/>
    </row>
    <row r="32" spans="1:50" s="322" customFormat="1" ht="18.75" customHeight="1">
      <c r="A32" s="420" t="s">
        <v>41</v>
      </c>
      <c r="B32" s="318">
        <v>14.530999999999999</v>
      </c>
      <c r="C32" s="318">
        <v>9.206999999999999</v>
      </c>
      <c r="D32" s="318">
        <f>IF(B32=0, "    ---- ", IF(ABS(ROUND(100/B32*C32-100,1))&lt;999,ROUND(100/B32*C32-100,1),IF(ROUND(100/B32*C32-100,1)&gt;999,999,-999)))</f>
        <v>-36.6</v>
      </c>
      <c r="E32" s="318">
        <v>169.99999999999997</v>
      </c>
      <c r="F32" s="318">
        <v>128.946</v>
      </c>
      <c r="G32" s="319">
        <f t="shared" si="0"/>
        <v>-24.1</v>
      </c>
      <c r="H32" s="318">
        <v>3.7020000000000004</v>
      </c>
      <c r="I32" s="318">
        <v>12.043999999999999</v>
      </c>
      <c r="J32" s="319">
        <f t="shared" si="1"/>
        <v>225.3</v>
      </c>
      <c r="K32" s="318"/>
      <c r="L32" s="318"/>
      <c r="M32" s="318"/>
      <c r="N32" s="318"/>
      <c r="O32" s="318"/>
      <c r="P32" s="319"/>
      <c r="Q32" s="318"/>
      <c r="R32" s="318"/>
      <c r="S32" s="319"/>
      <c r="T32" s="318"/>
      <c r="U32" s="318"/>
      <c r="V32" s="319"/>
      <c r="W32" s="318">
        <v>19</v>
      </c>
      <c r="X32" s="318">
        <v>21</v>
      </c>
      <c r="Y32" s="319">
        <f t="shared" si="9"/>
        <v>10.5</v>
      </c>
      <c r="Z32" s="318"/>
      <c r="AA32" s="318"/>
      <c r="AB32" s="319"/>
      <c r="AC32" s="318"/>
      <c r="AD32" s="318"/>
      <c r="AE32" s="319"/>
      <c r="AF32" s="318"/>
      <c r="AG32" s="318"/>
      <c r="AH32" s="319"/>
      <c r="AI32" s="318">
        <v>54.011000000000003</v>
      </c>
      <c r="AJ32" s="318">
        <v>39.814999999999998</v>
      </c>
      <c r="AK32" s="319">
        <f t="shared" si="2"/>
        <v>-26.3</v>
      </c>
      <c r="AL32" s="318">
        <v>100.5</v>
      </c>
      <c r="AM32" s="318">
        <v>125</v>
      </c>
      <c r="AN32" s="319">
        <f>IF(AL32=0, "    ---- ", IF(ABS(ROUND(100/AL32*AM32-100,1))&lt;999,ROUND(100/AL32*AM32-100,1),IF(ROUND(100/AL32*AM32-100,1)&gt;999,999,-999)))</f>
        <v>24.4</v>
      </c>
      <c r="AO32" s="318">
        <f t="shared" si="5"/>
        <v>361.74399999999997</v>
      </c>
      <c r="AP32" s="318">
        <f t="shared" si="5"/>
        <v>336.012</v>
      </c>
      <c r="AQ32" s="319">
        <f t="shared" si="10"/>
        <v>-7.1</v>
      </c>
      <c r="AR32" s="318">
        <f t="shared" si="6"/>
        <v>361.74399999999997</v>
      </c>
      <c r="AS32" s="318">
        <f t="shared" si="6"/>
        <v>336.012</v>
      </c>
      <c r="AT32" s="319">
        <f t="shared" si="11"/>
        <v>-7.1</v>
      </c>
      <c r="AU32" s="320"/>
      <c r="AV32" s="320"/>
      <c r="AW32" s="321"/>
      <c r="AX32" s="321"/>
    </row>
    <row r="33" spans="1:50" s="327" customFormat="1" ht="18.75" customHeight="1">
      <c r="A33" s="421" t="s">
        <v>311</v>
      </c>
      <c r="B33" s="324"/>
      <c r="C33" s="324"/>
      <c r="D33" s="324"/>
      <c r="E33" s="324"/>
      <c r="F33" s="324">
        <v>51.244999999999997</v>
      </c>
      <c r="G33" s="325" t="str">
        <f t="shared" si="0"/>
        <v xml:space="preserve">    ---- </v>
      </c>
      <c r="H33" s="324"/>
      <c r="I33" s="324"/>
      <c r="J33" s="325"/>
      <c r="K33" s="324"/>
      <c r="L33" s="324"/>
      <c r="M33" s="324"/>
      <c r="N33" s="324"/>
      <c r="O33" s="324"/>
      <c r="P33" s="325"/>
      <c r="Q33" s="324"/>
      <c r="R33" s="324"/>
      <c r="S33" s="325"/>
      <c r="T33" s="324"/>
      <c r="U33" s="324"/>
      <c r="V33" s="325"/>
      <c r="W33" s="324"/>
      <c r="X33" s="324"/>
      <c r="Y33" s="325"/>
      <c r="Z33" s="324"/>
      <c r="AA33" s="324"/>
      <c r="AB33" s="325"/>
      <c r="AC33" s="324"/>
      <c r="AD33" s="324"/>
      <c r="AE33" s="325"/>
      <c r="AF33" s="324"/>
      <c r="AG33" s="324"/>
      <c r="AH33" s="325"/>
      <c r="AI33" s="324"/>
      <c r="AJ33" s="324"/>
      <c r="AK33" s="325"/>
      <c r="AL33" s="324"/>
      <c r="AM33" s="324"/>
      <c r="AN33" s="325"/>
      <c r="AO33" s="324">
        <f t="shared" si="5"/>
        <v>0</v>
      </c>
      <c r="AP33" s="324">
        <f t="shared" si="5"/>
        <v>51.244999999999997</v>
      </c>
      <c r="AQ33" s="325" t="str">
        <f t="shared" si="10"/>
        <v xml:space="preserve">    ---- </v>
      </c>
      <c r="AR33" s="324">
        <f t="shared" si="6"/>
        <v>0</v>
      </c>
      <c r="AS33" s="324">
        <f t="shared" si="6"/>
        <v>51.244999999999997</v>
      </c>
      <c r="AT33" s="325" t="str">
        <f t="shared" si="11"/>
        <v xml:space="preserve">    ---- </v>
      </c>
      <c r="AU33" s="306"/>
      <c r="AV33" s="306"/>
      <c r="AW33" s="302"/>
      <c r="AX33" s="302"/>
    </row>
    <row r="34" spans="1:50" s="327" customFormat="1" ht="18.75" customHeight="1">
      <c r="A34" s="421" t="s">
        <v>312</v>
      </c>
      <c r="B34" s="324">
        <v>14.531000000000001</v>
      </c>
      <c r="C34" s="324">
        <v>9.2070000000000007</v>
      </c>
      <c r="D34" s="324">
        <f>IF(B34=0, "    ---- ", IF(ABS(ROUND(100/B34*C34-100,1))&lt;999,ROUND(100/B34*C34-100,1),IF(ROUND(100/B34*C34-100,1)&gt;999,999,-999)))</f>
        <v>-36.6</v>
      </c>
      <c r="E34" s="324">
        <v>170</v>
      </c>
      <c r="F34" s="324">
        <v>77.700999999999993</v>
      </c>
      <c r="G34" s="325">
        <f t="shared" si="0"/>
        <v>-54.3</v>
      </c>
      <c r="H34" s="324">
        <v>3.7020000000000004</v>
      </c>
      <c r="I34" s="324">
        <v>12.044</v>
      </c>
      <c r="J34" s="325">
        <f t="shared" si="1"/>
        <v>225.3</v>
      </c>
      <c r="K34" s="324"/>
      <c r="L34" s="324"/>
      <c r="M34" s="324"/>
      <c r="N34" s="324"/>
      <c r="O34" s="324"/>
      <c r="P34" s="325"/>
      <c r="Q34" s="324"/>
      <c r="R34" s="324"/>
      <c r="S34" s="325"/>
      <c r="T34" s="324"/>
      <c r="U34" s="324"/>
      <c r="V34" s="325"/>
      <c r="W34" s="324">
        <v>19</v>
      </c>
      <c r="X34" s="324">
        <v>21</v>
      </c>
      <c r="Y34" s="325">
        <f t="shared" si="9"/>
        <v>10.5</v>
      </c>
      <c r="Z34" s="324"/>
      <c r="AA34" s="324"/>
      <c r="AB34" s="325"/>
      <c r="AC34" s="324"/>
      <c r="AD34" s="324"/>
      <c r="AE34" s="325"/>
      <c r="AF34" s="324"/>
      <c r="AG34" s="324"/>
      <c r="AH34" s="325"/>
      <c r="AI34" s="324">
        <v>54.011000000000003</v>
      </c>
      <c r="AJ34" s="324">
        <v>39.814999999999998</v>
      </c>
      <c r="AK34" s="325">
        <f t="shared" si="2"/>
        <v>-26.3</v>
      </c>
      <c r="AL34" s="324">
        <v>100.5</v>
      </c>
      <c r="AM34" s="324">
        <v>125</v>
      </c>
      <c r="AN34" s="325">
        <f>IF(AL34=0, "    ---- ", IF(ABS(ROUND(100/AL34*AM34-100,1))&lt;999,ROUND(100/AL34*AM34-100,1),IF(ROUND(100/AL34*AM34-100,1)&gt;999,999,-999)))</f>
        <v>24.4</v>
      </c>
      <c r="AO34" s="324">
        <f t="shared" si="5"/>
        <v>361.74400000000003</v>
      </c>
      <c r="AP34" s="324">
        <f t="shared" si="5"/>
        <v>284.767</v>
      </c>
      <c r="AQ34" s="325">
        <f t="shared" si="10"/>
        <v>-21.3</v>
      </c>
      <c r="AR34" s="324">
        <f t="shared" si="6"/>
        <v>361.74400000000003</v>
      </c>
      <c r="AS34" s="324">
        <f t="shared" si="6"/>
        <v>284.767</v>
      </c>
      <c r="AT34" s="325">
        <f t="shared" si="11"/>
        <v>-21.3</v>
      </c>
      <c r="AU34" s="306"/>
      <c r="AV34" s="306"/>
      <c r="AW34" s="302"/>
      <c r="AX34" s="302"/>
    </row>
    <row r="35" spans="1:50" s="327" customFormat="1" ht="18.75" customHeight="1">
      <c r="A35" s="299"/>
      <c r="B35" s="328"/>
      <c r="C35" s="328"/>
      <c r="D35" s="328"/>
      <c r="E35" s="328"/>
      <c r="F35" s="328"/>
      <c r="G35" s="329"/>
      <c r="H35" s="328"/>
      <c r="I35" s="328"/>
      <c r="J35" s="329"/>
      <c r="K35" s="328"/>
      <c r="L35" s="328"/>
      <c r="M35" s="328"/>
      <c r="N35" s="328"/>
      <c r="O35" s="328"/>
      <c r="P35" s="329"/>
      <c r="Q35" s="328"/>
      <c r="R35" s="328"/>
      <c r="S35" s="329"/>
      <c r="T35" s="328"/>
      <c r="U35" s="328"/>
      <c r="V35" s="329"/>
      <c r="W35" s="328"/>
      <c r="X35" s="328"/>
      <c r="Y35" s="329"/>
      <c r="Z35" s="328"/>
      <c r="AA35" s="328"/>
      <c r="AB35" s="329"/>
      <c r="AC35" s="328"/>
      <c r="AD35" s="328"/>
      <c r="AE35" s="329"/>
      <c r="AF35" s="328"/>
      <c r="AG35" s="328"/>
      <c r="AH35" s="329"/>
      <c r="AI35" s="328"/>
      <c r="AJ35" s="328"/>
      <c r="AK35" s="329"/>
      <c r="AL35" s="328"/>
      <c r="AM35" s="328"/>
      <c r="AN35" s="329"/>
      <c r="AO35" s="328"/>
      <c r="AP35" s="328"/>
      <c r="AQ35" s="329"/>
      <c r="AR35" s="328"/>
      <c r="AS35" s="328"/>
      <c r="AT35" s="329"/>
      <c r="AU35" s="306"/>
      <c r="AV35" s="306"/>
      <c r="AW35" s="302"/>
      <c r="AX35" s="302"/>
    </row>
    <row r="36" spans="1:50" s="327" customFormat="1" ht="18.75" customHeight="1">
      <c r="A36" s="425"/>
      <c r="B36" s="324"/>
      <c r="C36" s="324"/>
      <c r="D36" s="324"/>
      <c r="E36" s="324"/>
      <c r="F36" s="324"/>
      <c r="G36" s="325"/>
      <c r="H36" s="324"/>
      <c r="I36" s="324"/>
      <c r="J36" s="325"/>
      <c r="K36" s="324"/>
      <c r="L36" s="324"/>
      <c r="M36" s="324"/>
      <c r="N36" s="324"/>
      <c r="O36" s="324"/>
      <c r="P36" s="325"/>
      <c r="Q36" s="324"/>
      <c r="R36" s="324"/>
      <c r="S36" s="325"/>
      <c r="T36" s="324"/>
      <c r="U36" s="324"/>
      <c r="V36" s="325"/>
      <c r="W36" s="324"/>
      <c r="X36" s="324"/>
      <c r="Y36" s="325"/>
      <c r="Z36" s="324"/>
      <c r="AA36" s="324"/>
      <c r="AB36" s="325"/>
      <c r="AC36" s="324"/>
      <c r="AD36" s="324"/>
      <c r="AE36" s="325"/>
      <c r="AF36" s="324"/>
      <c r="AG36" s="324"/>
      <c r="AH36" s="325"/>
      <c r="AI36" s="324"/>
      <c r="AJ36" s="324"/>
      <c r="AK36" s="325"/>
      <c r="AL36" s="324"/>
      <c r="AM36" s="324"/>
      <c r="AN36" s="325"/>
      <c r="AO36" s="324"/>
      <c r="AP36" s="324"/>
      <c r="AQ36" s="325"/>
      <c r="AR36" s="324"/>
      <c r="AS36" s="324"/>
      <c r="AT36" s="325"/>
      <c r="AU36" s="306"/>
      <c r="AV36" s="306"/>
      <c r="AW36" s="302"/>
      <c r="AX36" s="302"/>
    </row>
    <row r="37" spans="1:50" s="327" customFormat="1" ht="18.75" customHeight="1">
      <c r="A37" s="420" t="s">
        <v>194</v>
      </c>
      <c r="B37" s="324"/>
      <c r="C37" s="324"/>
      <c r="D37" s="324"/>
      <c r="E37" s="324"/>
      <c r="F37" s="324"/>
      <c r="G37" s="325"/>
      <c r="H37" s="324"/>
      <c r="I37" s="324"/>
      <c r="J37" s="325"/>
      <c r="K37" s="324"/>
      <c r="L37" s="324"/>
      <c r="M37" s="324"/>
      <c r="N37" s="324"/>
      <c r="O37" s="324"/>
      <c r="P37" s="325"/>
      <c r="Q37" s="324"/>
      <c r="R37" s="324"/>
      <c r="S37" s="325"/>
      <c r="T37" s="324"/>
      <c r="U37" s="324"/>
      <c r="V37" s="325"/>
      <c r="W37" s="324"/>
      <c r="X37" s="324"/>
      <c r="Y37" s="325"/>
      <c r="Z37" s="324"/>
      <c r="AA37" s="324"/>
      <c r="AB37" s="325"/>
      <c r="AC37" s="324"/>
      <c r="AD37" s="324"/>
      <c r="AE37" s="325"/>
      <c r="AF37" s="324"/>
      <c r="AG37" s="324"/>
      <c r="AH37" s="325"/>
      <c r="AI37" s="324"/>
      <c r="AJ37" s="324"/>
      <c r="AK37" s="325"/>
      <c r="AL37" s="324"/>
      <c r="AM37" s="324"/>
      <c r="AN37" s="325"/>
      <c r="AO37" s="324"/>
      <c r="AP37" s="324"/>
      <c r="AQ37" s="325"/>
      <c r="AR37" s="324"/>
      <c r="AS37" s="324"/>
      <c r="AT37" s="325"/>
      <c r="AU37" s="306"/>
      <c r="AV37" s="306"/>
      <c r="AW37" s="302"/>
      <c r="AX37" s="302"/>
    </row>
    <row r="38" spans="1:50" s="327" customFormat="1" ht="18.75" customHeight="1">
      <c r="A38" s="421" t="s">
        <v>307</v>
      </c>
      <c r="B38" s="324">
        <v>21.583000000000002</v>
      </c>
      <c r="C38" s="324">
        <v>-0.308</v>
      </c>
      <c r="D38" s="324">
        <f t="shared" ref="D38:D48" si="12">IF(B38=0, "    ---- ", IF(ABS(ROUND(100/B38*C38-100,1))&lt;999,ROUND(100/B38*C38-100,1),IF(ROUND(100/B38*C38-100,1)&gt;999,999,-999)))</f>
        <v>-101.4</v>
      </c>
      <c r="E38" s="324">
        <v>4568.848</v>
      </c>
      <c r="F38" s="324">
        <v>3591.9870000000005</v>
      </c>
      <c r="G38" s="325">
        <f t="shared" ref="G38:G48" si="13">IF(E38=0, "    ---- ", IF(ABS(ROUND(100/E38*F38-100,1))&lt;999,ROUND(100/E38*F38-100,1),IF(ROUND(100/E38*F38-100,1)&gt;999,999,-999)))</f>
        <v>-21.4</v>
      </c>
      <c r="H38" s="324">
        <v>30.635000000000002</v>
      </c>
      <c r="I38" s="324">
        <v>21.494999999999997</v>
      </c>
      <c r="J38" s="325">
        <f t="shared" ref="J38:J48" si="14">IF(H38=0, "    ---- ", IF(ABS(ROUND(100/H38*I38-100,1))&lt;999,ROUND(100/H38*I38-100,1),IF(ROUND(100/H38*I38-100,1)&gt;999,999,-999)))</f>
        <v>-29.8</v>
      </c>
      <c r="K38" s="324">
        <v>66.215000000000003</v>
      </c>
      <c r="L38" s="324">
        <v>85.57</v>
      </c>
      <c r="M38" s="324">
        <f t="shared" ref="M38:M48" si="15">IF(K38=0, "    ---- ", IF(ABS(ROUND(100/K38*L38-100,1))&lt;999,ROUND(100/K38*L38-100,1),IF(ROUND(100/K38*L38-100,1)&gt;999,999,-999)))</f>
        <v>29.2</v>
      </c>
      <c r="N38" s="324"/>
      <c r="O38" s="324"/>
      <c r="P38" s="325"/>
      <c r="Q38" s="324">
        <v>5036.2317977117691</v>
      </c>
      <c r="R38" s="324">
        <v>3422.769396479709</v>
      </c>
      <c r="S38" s="325">
        <f t="shared" ref="S38:S48" si="16">IF(Q38=0, "    ---- ", IF(ABS(ROUND(100/Q38*R38-100,1))&lt;999,ROUND(100/Q38*R38-100,1),IF(ROUND(100/Q38*R38-100,1)&gt;999,999,-999)))</f>
        <v>-32</v>
      </c>
      <c r="T38" s="324">
        <v>17</v>
      </c>
      <c r="U38" s="324">
        <v>22</v>
      </c>
      <c r="V38" s="325">
        <f t="shared" ref="V38:V48" si="17">IF(T38=0, "    ---- ", IF(ABS(ROUND(100/T38*U38-100,1))&lt;999,ROUND(100/T38*U38-100,1),IF(ROUND(100/T38*U38-100,1)&gt;999,999,-999)))</f>
        <v>29.4</v>
      </c>
      <c r="W38" s="324">
        <v>984</v>
      </c>
      <c r="X38" s="324">
        <v>409</v>
      </c>
      <c r="Y38" s="325">
        <f t="shared" ref="Y38:Y48" si="18">IF(W38=0, "    ---- ", IF(ABS(ROUND(100/W38*X38-100,1))&lt;999,ROUND(100/W38*X38-100,1),IF(ROUND(100/W38*X38-100,1)&gt;999,999,-999)))</f>
        <v>-58.4</v>
      </c>
      <c r="Z38" s="324">
        <v>813</v>
      </c>
      <c r="AA38" s="324">
        <v>422</v>
      </c>
      <c r="AB38" s="325">
        <f t="shared" ref="AB38:AB48" si="19">IF(Z38=0, "    ---- ", IF(ABS(ROUND(100/Z38*AA38-100,1))&lt;999,ROUND(100/Z38*AA38-100,1),IF(ROUND(100/Z38*AA38-100,1)&gt;999,999,-999)))</f>
        <v>-48.1</v>
      </c>
      <c r="AC38" s="324"/>
      <c r="AD38" s="324"/>
      <c r="AE38" s="325"/>
      <c r="AF38" s="324">
        <v>72.422386645643414</v>
      </c>
      <c r="AG38" s="324">
        <v>169.971</v>
      </c>
      <c r="AH38" s="325">
        <f t="shared" ref="AH38:AH48" si="20">IF(AF38=0, "    ---- ", IF(ABS(ROUND(100/AF38*AG38-100,1))&lt;999,ROUND(100/AF38*AG38-100,1),IF(ROUND(100/AF38*AG38-100,1)&gt;999,999,-999)))</f>
        <v>134.69999999999999</v>
      </c>
      <c r="AI38" s="324">
        <v>283.774</v>
      </c>
      <c r="AJ38" s="324">
        <v>-78.485000000000014</v>
      </c>
      <c r="AK38" s="325">
        <f t="shared" ref="AK38:AK48" si="21">IF(AI38=0, "    ---- ", IF(ABS(ROUND(100/AI38*AJ38-100,1))&lt;999,ROUND(100/AI38*AJ38-100,1),IF(ROUND(100/AI38*AJ38-100,1)&gt;999,999,-999)))</f>
        <v>-127.7</v>
      </c>
      <c r="AL38" s="324">
        <v>2852.0599999999995</v>
      </c>
      <c r="AM38" s="324">
        <v>3053.34</v>
      </c>
      <c r="AN38" s="325">
        <f t="shared" ref="AN38:AN48" si="22">IF(AL38=0, "    ---- ", IF(ABS(ROUND(100/AL38*AM38-100,1))&lt;999,ROUND(100/AL38*AM38-100,1),IF(ROUND(100/AL38*AM38-100,1)&gt;999,999,-999)))</f>
        <v>7.1</v>
      </c>
      <c r="AO38" s="324">
        <f t="shared" ref="AO38:AP48" si="23">B38+E38+H38+K38+Q38+T38+W38+Z38+AF38+AI38+AL38</f>
        <v>14745.769184357412</v>
      </c>
      <c r="AP38" s="324">
        <f t="shared" si="23"/>
        <v>11119.339396479711</v>
      </c>
      <c r="AQ38" s="325">
        <f>IF(AO38=0, "    ---- ", IF(ABS(ROUND(100/AO38*AP38-100,1))&lt;999,ROUND(100/AO38*AP38-100,1),IF(ROUND(100/AO38*AP38-100,1)&gt;999,999,-999)))</f>
        <v>-24.6</v>
      </c>
      <c r="AR38" s="324">
        <f>+B38+E38+H38+K38+N38+Q38+T38+W38+Z38+AC38+AF38+AI38+AL38</f>
        <v>14745.769184357412</v>
      </c>
      <c r="AS38" s="324">
        <f t="shared" si="6"/>
        <v>11119.339396479711</v>
      </c>
      <c r="AT38" s="325">
        <f>IF(AR38=0, "    ---- ", IF(ABS(ROUND(100/AR38*AS38-100,1))&lt;999,ROUND(100/AR38*AS38-100,1),IF(ROUND(100/AR38*AS38-100,1)&gt;999,999,-999)))</f>
        <v>-24.6</v>
      </c>
      <c r="AU38" s="454"/>
      <c r="AV38" s="306"/>
      <c r="AW38" s="302"/>
      <c r="AX38" s="302"/>
    </row>
    <row r="39" spans="1:50" s="327" customFormat="1" ht="18.75" customHeight="1">
      <c r="A39" s="421" t="s">
        <v>308</v>
      </c>
      <c r="B39" s="324">
        <v>2.4369999999999998</v>
      </c>
      <c r="C39" s="324">
        <v>0</v>
      </c>
      <c r="D39" s="324">
        <f t="shared" si="12"/>
        <v>-100</v>
      </c>
      <c r="E39" s="324">
        <v>-931.86300000000006</v>
      </c>
      <c r="F39" s="324">
        <v>-1160.049</v>
      </c>
      <c r="G39" s="325">
        <f t="shared" si="13"/>
        <v>24.5</v>
      </c>
      <c r="H39" s="324"/>
      <c r="I39" s="324"/>
      <c r="J39" s="325"/>
      <c r="K39" s="324"/>
      <c r="L39" s="324"/>
      <c r="M39" s="324"/>
      <c r="N39" s="324"/>
      <c r="O39" s="324"/>
      <c r="P39" s="325"/>
      <c r="Q39" s="324">
        <v>-2009.0727670000001</v>
      </c>
      <c r="R39" s="324">
        <v>49.595164461983394</v>
      </c>
      <c r="S39" s="325">
        <f t="shared" si="16"/>
        <v>-102.5</v>
      </c>
      <c r="T39" s="324"/>
      <c r="U39" s="324">
        <v>-8</v>
      </c>
      <c r="V39" s="325" t="str">
        <f t="shared" si="17"/>
        <v xml:space="preserve">    ---- </v>
      </c>
      <c r="W39" s="324">
        <v>-158</v>
      </c>
      <c r="X39" s="324">
        <v>-117</v>
      </c>
      <c r="Y39" s="325">
        <f t="shared" si="18"/>
        <v>-25.9</v>
      </c>
      <c r="Z39" s="324">
        <v>-300</v>
      </c>
      <c r="AA39" s="324">
        <v>-86</v>
      </c>
      <c r="AB39" s="325">
        <f t="shared" si="19"/>
        <v>-71.3</v>
      </c>
      <c r="AC39" s="324"/>
      <c r="AD39" s="324"/>
      <c r="AE39" s="325"/>
      <c r="AF39" s="324"/>
      <c r="AG39" s="324"/>
      <c r="AH39" s="325"/>
      <c r="AI39" s="324"/>
      <c r="AJ39" s="324">
        <v>77.17</v>
      </c>
      <c r="AK39" s="325"/>
      <c r="AL39" s="324">
        <v>-632.5</v>
      </c>
      <c r="AM39" s="324">
        <v>-619.59</v>
      </c>
      <c r="AN39" s="325">
        <f t="shared" si="22"/>
        <v>-2</v>
      </c>
      <c r="AO39" s="324">
        <f t="shared" si="23"/>
        <v>-4028.998767</v>
      </c>
      <c r="AP39" s="324">
        <f t="shared" si="23"/>
        <v>-1863.8738355380165</v>
      </c>
      <c r="AQ39" s="325">
        <f>IF(AO39=0, "    ---- ", IF(ABS(ROUND(100/AO39*AP39-100,1))&lt;999,ROUND(100/AO39*AP39-100,1),IF(ROUND(100/AO39*AP39-100,1)&gt;999,999,-999)))</f>
        <v>-53.7</v>
      </c>
      <c r="AR39" s="324">
        <f t="shared" si="6"/>
        <v>-4028.998767</v>
      </c>
      <c r="AS39" s="324">
        <f t="shared" si="6"/>
        <v>-1863.8738355380165</v>
      </c>
      <c r="AT39" s="325">
        <f>IF(AR39=0, "    ---- ", IF(ABS(ROUND(100/AR39*AS39-100,1))&lt;999,ROUND(100/AR39*AS39-100,1),IF(ROUND(100/AR39*AS39-100,1)&gt;999,999,-999)))</f>
        <v>-53.7</v>
      </c>
      <c r="AU39" s="454"/>
      <c r="AV39" s="306"/>
      <c r="AW39" s="302"/>
      <c r="AX39" s="302"/>
    </row>
    <row r="40" spans="1:50" s="327" customFormat="1" ht="18.75" customHeight="1">
      <c r="A40" s="421" t="s">
        <v>182</v>
      </c>
      <c r="B40" s="324">
        <v>4.7040000000000015</v>
      </c>
      <c r="C40" s="324">
        <v>-13.135000000000002</v>
      </c>
      <c r="D40" s="324">
        <f t="shared" si="12"/>
        <v>-379.2</v>
      </c>
      <c r="E40" s="324">
        <v>324.47500000000002</v>
      </c>
      <c r="F40" s="324">
        <v>435.23500000000007</v>
      </c>
      <c r="G40" s="325">
        <f t="shared" si="13"/>
        <v>34.1</v>
      </c>
      <c r="H40" s="324">
        <v>-81.203999999999994</v>
      </c>
      <c r="I40" s="324">
        <v>-56.529999999999994</v>
      </c>
      <c r="J40" s="325">
        <f t="shared" si="14"/>
        <v>-30.4</v>
      </c>
      <c r="K40" s="324">
        <v>-44.466000000000008</v>
      </c>
      <c r="L40" s="324">
        <v>-26.469000000000008</v>
      </c>
      <c r="M40" s="324">
        <f t="shared" si="15"/>
        <v>-40.5</v>
      </c>
      <c r="N40" s="324"/>
      <c r="O40" s="324">
        <v>6</v>
      </c>
      <c r="P40" s="325" t="str">
        <f>IF(N40=0, "    ---- ", IF(ABS(ROUND(100/N40*O40-100,1))&lt;999,ROUND(100/N40*O40-100,1),IF(ROUND(100/N40*O40-100,1)&gt;999,999,-999)))</f>
        <v xml:space="preserve">    ---- </v>
      </c>
      <c r="Q40" s="324">
        <v>344.85285414363989</v>
      </c>
      <c r="R40" s="324">
        <v>263.30986641232028</v>
      </c>
      <c r="S40" s="325">
        <f t="shared" si="16"/>
        <v>-23.6</v>
      </c>
      <c r="T40" s="324">
        <v>-33</v>
      </c>
      <c r="U40" s="324">
        <v>-28</v>
      </c>
      <c r="V40" s="325">
        <f t="shared" si="17"/>
        <v>-15.2</v>
      </c>
      <c r="W40" s="324">
        <v>124</v>
      </c>
      <c r="X40" s="324">
        <v>244</v>
      </c>
      <c r="Y40" s="325">
        <f t="shared" si="18"/>
        <v>96.8</v>
      </c>
      <c r="Z40" s="324">
        <v>50</v>
      </c>
      <c r="AA40" s="324">
        <v>30</v>
      </c>
      <c r="AB40" s="325">
        <f t="shared" si="19"/>
        <v>-40</v>
      </c>
      <c r="AC40" s="324">
        <v>4</v>
      </c>
      <c r="AD40" s="324">
        <v>2</v>
      </c>
      <c r="AE40" s="325">
        <f t="shared" ref="AE40:AE48" si="24">IF(AC40=0, "    ---- ", IF(ABS(ROUND(100/AC40*AD40-100,1))&lt;999,ROUND(100/AC40*AD40-100,1),IF(ROUND(100/AC40*AD40-100,1)&gt;999,999,-999)))</f>
        <v>-50</v>
      </c>
      <c r="AF40" s="324">
        <v>-26.031917233240691</v>
      </c>
      <c r="AG40" s="324">
        <v>-21.097999999999999</v>
      </c>
      <c r="AH40" s="325">
        <f t="shared" si="20"/>
        <v>-19</v>
      </c>
      <c r="AI40" s="324">
        <v>-20.199999999999996</v>
      </c>
      <c r="AJ40" s="324">
        <v>23.885000000000002</v>
      </c>
      <c r="AK40" s="325">
        <f t="shared" si="21"/>
        <v>-218.2</v>
      </c>
      <c r="AL40" s="324">
        <v>462.70000000000005</v>
      </c>
      <c r="AM40" s="324">
        <v>35.06</v>
      </c>
      <c r="AN40" s="325">
        <f t="shared" si="22"/>
        <v>-92.4</v>
      </c>
      <c r="AO40" s="324">
        <f t="shared" si="23"/>
        <v>1105.8299369103993</v>
      </c>
      <c r="AP40" s="324">
        <f t="shared" si="23"/>
        <v>886.25786641232048</v>
      </c>
      <c r="AQ40" s="325">
        <f>IF(AO40=0, "    ---- ", IF(ABS(ROUND(100/AO40*AP40-100,1))&lt;999,ROUND(100/AO40*AP40-100,1),IF(ROUND(100/AO40*AP40-100,1)&gt;999,999,-999)))</f>
        <v>-19.899999999999999</v>
      </c>
      <c r="AR40" s="324">
        <f t="shared" si="6"/>
        <v>1109.8299369103993</v>
      </c>
      <c r="AS40" s="324">
        <f t="shared" si="6"/>
        <v>894.25786641232048</v>
      </c>
      <c r="AT40" s="325">
        <f>IF(AR40=0, "    ---- ", IF(ABS(ROUND(100/AR40*AS40-100,1))&lt;999,ROUND(100/AR40*AS40-100,1),IF(ROUND(100/AR40*AS40-100,1)&gt;999,999,-999)))</f>
        <v>-19.399999999999999</v>
      </c>
      <c r="AU40" s="454"/>
      <c r="AV40" s="306"/>
      <c r="AW40" s="302"/>
      <c r="AX40" s="302"/>
    </row>
    <row r="41" spans="1:50" s="327" customFormat="1" ht="18.75" customHeight="1">
      <c r="A41" s="421" t="s">
        <v>176</v>
      </c>
      <c r="B41" s="324"/>
      <c r="C41" s="324"/>
      <c r="D41" s="324"/>
      <c r="E41" s="324">
        <v>140.88400000000001</v>
      </c>
      <c r="F41" s="324">
        <v>101.56299999999999</v>
      </c>
      <c r="G41" s="325">
        <f t="shared" si="13"/>
        <v>-27.9</v>
      </c>
      <c r="H41" s="324"/>
      <c r="I41" s="324"/>
      <c r="J41" s="325"/>
      <c r="K41" s="324"/>
      <c r="L41" s="324"/>
      <c r="M41" s="324"/>
      <c r="N41" s="324"/>
      <c r="O41" s="324"/>
      <c r="P41" s="325"/>
      <c r="Q41" s="324"/>
      <c r="R41" s="324"/>
      <c r="S41" s="325"/>
      <c r="T41" s="324">
        <v>3</v>
      </c>
      <c r="U41" s="324">
        <v>3</v>
      </c>
      <c r="V41" s="325">
        <f t="shared" si="17"/>
        <v>0</v>
      </c>
      <c r="W41" s="324">
        <v>15</v>
      </c>
      <c r="X41" s="324">
        <v>12</v>
      </c>
      <c r="Y41" s="325">
        <f t="shared" si="18"/>
        <v>-20</v>
      </c>
      <c r="Z41" s="324"/>
      <c r="AA41" s="324"/>
      <c r="AB41" s="325"/>
      <c r="AC41" s="324"/>
      <c r="AD41" s="324"/>
      <c r="AE41" s="325"/>
      <c r="AF41" s="324"/>
      <c r="AG41" s="324"/>
      <c r="AH41" s="325"/>
      <c r="AI41" s="324"/>
      <c r="AJ41" s="324"/>
      <c r="AK41" s="325"/>
      <c r="AL41" s="324">
        <v>181.89999999999998</v>
      </c>
      <c r="AM41" s="324">
        <v>159</v>
      </c>
      <c r="AN41" s="325">
        <f t="shared" si="22"/>
        <v>-12.6</v>
      </c>
      <c r="AO41" s="324">
        <f t="shared" si="23"/>
        <v>340.78399999999999</v>
      </c>
      <c r="AP41" s="324">
        <f t="shared" si="23"/>
        <v>275.56299999999999</v>
      </c>
      <c r="AQ41" s="325">
        <f t="shared" si="10"/>
        <v>-19.100000000000001</v>
      </c>
      <c r="AR41" s="324">
        <f t="shared" si="6"/>
        <v>340.78399999999999</v>
      </c>
      <c r="AS41" s="324">
        <f t="shared" si="6"/>
        <v>275.56299999999999</v>
      </c>
      <c r="AT41" s="325">
        <f t="shared" si="11"/>
        <v>-19.100000000000001</v>
      </c>
      <c r="AU41" s="454"/>
      <c r="AV41" s="306"/>
      <c r="AW41" s="302"/>
      <c r="AX41" s="302"/>
    </row>
    <row r="42" spans="1:50" s="327" customFormat="1" ht="18.75" customHeight="1">
      <c r="A42" s="421" t="s">
        <v>179</v>
      </c>
      <c r="B42" s="324">
        <v>0.68100000000000005</v>
      </c>
      <c r="C42" s="324">
        <v>0.81899999999999995</v>
      </c>
      <c r="D42" s="324">
        <f t="shared" si="12"/>
        <v>20.3</v>
      </c>
      <c r="E42" s="324">
        <v>610.05600000000004</v>
      </c>
      <c r="F42" s="324">
        <v>557.02300000000002</v>
      </c>
      <c r="G42" s="325">
        <f t="shared" si="13"/>
        <v>-8.6999999999999993</v>
      </c>
      <c r="H42" s="324"/>
      <c r="I42" s="324"/>
      <c r="J42" s="325"/>
      <c r="K42" s="324"/>
      <c r="L42" s="324"/>
      <c r="M42" s="325"/>
      <c r="N42" s="324"/>
      <c r="O42" s="324"/>
      <c r="P42" s="325"/>
      <c r="Q42" s="324">
        <v>601.11952100000008</v>
      </c>
      <c r="R42" s="324">
        <v>826.30665199999999</v>
      </c>
      <c r="S42" s="325">
        <f t="shared" si="16"/>
        <v>37.5</v>
      </c>
      <c r="T42" s="324">
        <v>2</v>
      </c>
      <c r="U42" s="324">
        <v>4</v>
      </c>
      <c r="V42" s="325">
        <f t="shared" si="17"/>
        <v>100</v>
      </c>
      <c r="W42" s="324">
        <v>143</v>
      </c>
      <c r="X42" s="324">
        <v>154</v>
      </c>
      <c r="Y42" s="325">
        <f t="shared" si="18"/>
        <v>7.7</v>
      </c>
      <c r="Z42" s="324">
        <v>256</v>
      </c>
      <c r="AA42" s="324">
        <v>267</v>
      </c>
      <c r="AB42" s="325">
        <f t="shared" si="19"/>
        <v>4.3</v>
      </c>
      <c r="AC42" s="324"/>
      <c r="AD42" s="324"/>
      <c r="AE42" s="325"/>
      <c r="AF42" s="324"/>
      <c r="AG42" s="324"/>
      <c r="AH42" s="325"/>
      <c r="AI42" s="324">
        <v>26.775000000000002</v>
      </c>
      <c r="AJ42" s="324">
        <v>33.543999999999997</v>
      </c>
      <c r="AK42" s="325">
        <f t="shared" si="21"/>
        <v>25.3</v>
      </c>
      <c r="AL42" s="324">
        <v>463.4</v>
      </c>
      <c r="AM42" s="324">
        <v>396</v>
      </c>
      <c r="AN42" s="325">
        <f t="shared" si="22"/>
        <v>-14.5</v>
      </c>
      <c r="AO42" s="324">
        <f t="shared" si="23"/>
        <v>2103.0315210000003</v>
      </c>
      <c r="AP42" s="324">
        <f t="shared" si="23"/>
        <v>2238.6926519999997</v>
      </c>
      <c r="AQ42" s="325">
        <f t="shared" si="10"/>
        <v>6.5</v>
      </c>
      <c r="AR42" s="324">
        <f t="shared" si="6"/>
        <v>2103.0315210000003</v>
      </c>
      <c r="AS42" s="324">
        <f t="shared" si="6"/>
        <v>2238.6926519999997</v>
      </c>
      <c r="AT42" s="325">
        <f t="shared" si="11"/>
        <v>6.5</v>
      </c>
      <c r="AU42" s="454"/>
      <c r="AV42" s="306"/>
      <c r="AW42" s="302"/>
      <c r="AX42" s="302"/>
    </row>
    <row r="43" spans="1:50" s="327" customFormat="1" ht="18.75" customHeight="1">
      <c r="A43" s="421" t="s">
        <v>309</v>
      </c>
      <c r="B43" s="324">
        <v>87.439999999999984</v>
      </c>
      <c r="C43" s="324">
        <v>122.76699999999998</v>
      </c>
      <c r="D43" s="324">
        <f t="shared" si="12"/>
        <v>40.4</v>
      </c>
      <c r="E43" s="324">
        <v>706.05099999999993</v>
      </c>
      <c r="F43" s="324">
        <v>860.71999999999991</v>
      </c>
      <c r="G43" s="325">
        <f t="shared" si="13"/>
        <v>21.9</v>
      </c>
      <c r="H43" s="324">
        <v>71.137000000000015</v>
      </c>
      <c r="I43" s="324">
        <v>82.191000000000003</v>
      </c>
      <c r="J43" s="325">
        <f t="shared" si="14"/>
        <v>15.5</v>
      </c>
      <c r="K43" s="324">
        <v>-13.135999999999999</v>
      </c>
      <c r="L43" s="324">
        <v>11.834</v>
      </c>
      <c r="M43" s="324">
        <f t="shared" si="15"/>
        <v>-190.1</v>
      </c>
      <c r="N43" s="324">
        <v>41</v>
      </c>
      <c r="O43" s="324">
        <v>7</v>
      </c>
      <c r="P43" s="325">
        <f>IF(N43=0, "    ---- ", IF(ABS(ROUND(100/N43*O43-100,1))&lt;999,ROUND(100/N43*O43-100,1),IF(ROUND(100/N43*O43-100,1)&gt;999,999,-999)))</f>
        <v>-82.9</v>
      </c>
      <c r="Q43" s="324">
        <v>700.88454999999988</v>
      </c>
      <c r="R43" s="324">
        <v>20141.765198681394</v>
      </c>
      <c r="S43" s="325">
        <f t="shared" si="16"/>
        <v>999</v>
      </c>
      <c r="T43" s="324">
        <v>5</v>
      </c>
      <c r="U43" s="324">
        <v>-2</v>
      </c>
      <c r="V43" s="325">
        <f t="shared" si="17"/>
        <v>-140</v>
      </c>
      <c r="W43" s="324">
        <v>289</v>
      </c>
      <c r="X43" s="324">
        <v>329</v>
      </c>
      <c r="Y43" s="325">
        <f t="shared" si="18"/>
        <v>13.8</v>
      </c>
      <c r="Z43" s="324">
        <v>207</v>
      </c>
      <c r="AA43" s="324">
        <v>1074</v>
      </c>
      <c r="AB43" s="325">
        <f t="shared" si="19"/>
        <v>418.8</v>
      </c>
      <c r="AC43" s="324"/>
      <c r="AD43" s="324"/>
      <c r="AE43" s="325"/>
      <c r="AF43" s="324">
        <v>-8.9204039387747169</v>
      </c>
      <c r="AG43" s="324">
        <v>1.0449999999999999</v>
      </c>
      <c r="AH43" s="325">
        <f t="shared" si="20"/>
        <v>-111.7</v>
      </c>
      <c r="AI43" s="324">
        <v>388.26800000000003</v>
      </c>
      <c r="AJ43" s="324">
        <v>359.87799999999999</v>
      </c>
      <c r="AK43" s="325">
        <f t="shared" si="21"/>
        <v>-7.3</v>
      </c>
      <c r="AL43" s="324">
        <v>574.06000000000006</v>
      </c>
      <c r="AM43" s="324">
        <v>343.35</v>
      </c>
      <c r="AN43" s="325">
        <f t="shared" si="22"/>
        <v>-40.200000000000003</v>
      </c>
      <c r="AO43" s="324">
        <f t="shared" si="23"/>
        <v>3006.7841460612249</v>
      </c>
      <c r="AP43" s="324">
        <f t="shared" si="23"/>
        <v>23324.550198681391</v>
      </c>
      <c r="AQ43" s="325">
        <f t="shared" si="10"/>
        <v>675.7</v>
      </c>
      <c r="AR43" s="324">
        <f t="shared" si="6"/>
        <v>3047.7841460612253</v>
      </c>
      <c r="AS43" s="324">
        <f t="shared" si="6"/>
        <v>23331.550198681391</v>
      </c>
      <c r="AT43" s="325">
        <f t="shared" si="11"/>
        <v>665.5</v>
      </c>
      <c r="AU43" s="454"/>
      <c r="AV43" s="306"/>
      <c r="AW43" s="302"/>
      <c r="AX43" s="302"/>
    </row>
    <row r="44" spans="1:50" s="327" customFormat="1" ht="18.75" customHeight="1">
      <c r="A44" s="421" t="s">
        <v>178</v>
      </c>
      <c r="B44" s="324">
        <v>-1.44</v>
      </c>
      <c r="C44" s="324">
        <v>-0.21099999999999999</v>
      </c>
      <c r="D44" s="324">
        <f t="shared" si="12"/>
        <v>-85.3</v>
      </c>
      <c r="E44" s="324">
        <v>189.24</v>
      </c>
      <c r="F44" s="324">
        <v>0</v>
      </c>
      <c r="G44" s="325">
        <f t="shared" si="13"/>
        <v>-100</v>
      </c>
      <c r="H44" s="324"/>
      <c r="I44" s="324"/>
      <c r="J44" s="325"/>
      <c r="K44" s="324"/>
      <c r="L44" s="324"/>
      <c r="M44" s="324"/>
      <c r="N44" s="324"/>
      <c r="O44" s="324"/>
      <c r="P44" s="325"/>
      <c r="Q44" s="324">
        <v>349.44227699999999</v>
      </c>
      <c r="R44" s="324">
        <v>2817.1542735849425</v>
      </c>
      <c r="S44" s="325">
        <f t="shared" si="16"/>
        <v>706.2</v>
      </c>
      <c r="T44" s="324"/>
      <c r="U44" s="324"/>
      <c r="V44" s="325"/>
      <c r="W44" s="324">
        <v>181</v>
      </c>
      <c r="X44" s="324">
        <v>142</v>
      </c>
      <c r="Y44" s="325">
        <f t="shared" si="18"/>
        <v>-21.5</v>
      </c>
      <c r="Z44" s="324">
        <v>-103</v>
      </c>
      <c r="AA44" s="324">
        <v>-536</v>
      </c>
      <c r="AB44" s="325">
        <f t="shared" si="19"/>
        <v>420.4</v>
      </c>
      <c r="AC44" s="324"/>
      <c r="AD44" s="324"/>
      <c r="AE44" s="325"/>
      <c r="AF44" s="324"/>
      <c r="AG44" s="324"/>
      <c r="AH44" s="325"/>
      <c r="AI44" s="324"/>
      <c r="AJ44" s="324"/>
      <c r="AK44" s="325"/>
      <c r="AL44" s="324">
        <v>52.66</v>
      </c>
      <c r="AM44" s="324">
        <v>91.5</v>
      </c>
      <c r="AN44" s="325">
        <f t="shared" si="22"/>
        <v>73.8</v>
      </c>
      <c r="AO44" s="324">
        <f t="shared" si="23"/>
        <v>667.90227700000003</v>
      </c>
      <c r="AP44" s="324">
        <f t="shared" si="23"/>
        <v>2514.4432735849427</v>
      </c>
      <c r="AQ44" s="325">
        <f t="shared" si="10"/>
        <v>276.5</v>
      </c>
      <c r="AR44" s="324">
        <f t="shared" si="6"/>
        <v>667.90227700000003</v>
      </c>
      <c r="AS44" s="324">
        <f t="shared" si="6"/>
        <v>2514.4432735849427</v>
      </c>
      <c r="AT44" s="325">
        <f t="shared" si="11"/>
        <v>276.5</v>
      </c>
      <c r="AU44" s="454"/>
      <c r="AV44" s="306"/>
      <c r="AW44" s="302"/>
      <c r="AX44" s="302"/>
    </row>
    <row r="45" spans="1:50" s="327" customFormat="1" ht="18.75" customHeight="1">
      <c r="A45" s="421" t="s">
        <v>310</v>
      </c>
      <c r="B45" s="324"/>
      <c r="C45" s="324"/>
      <c r="D45" s="324"/>
      <c r="E45" s="324">
        <v>-17.77</v>
      </c>
      <c r="F45" s="324">
        <v>0</v>
      </c>
      <c r="G45" s="325">
        <f t="shared" si="13"/>
        <v>-100</v>
      </c>
      <c r="H45" s="324">
        <v>-1.9810000000000001</v>
      </c>
      <c r="I45" s="324">
        <v>-0.60600000000000009</v>
      </c>
      <c r="J45" s="325">
        <f t="shared" si="14"/>
        <v>-69.400000000000006</v>
      </c>
      <c r="K45" s="324"/>
      <c r="L45" s="324"/>
      <c r="M45" s="324"/>
      <c r="N45" s="324"/>
      <c r="O45" s="324"/>
      <c r="P45" s="325"/>
      <c r="Q45" s="324"/>
      <c r="R45" s="324"/>
      <c r="S45" s="325"/>
      <c r="T45" s="324">
        <v>-19</v>
      </c>
      <c r="U45" s="324">
        <v>-13</v>
      </c>
      <c r="V45" s="325">
        <f t="shared" si="17"/>
        <v>-31.6</v>
      </c>
      <c r="W45" s="324">
        <v>-802</v>
      </c>
      <c r="X45" s="324">
        <v>-389</v>
      </c>
      <c r="Y45" s="325">
        <f t="shared" si="18"/>
        <v>-51.5</v>
      </c>
      <c r="Z45" s="324"/>
      <c r="AA45" s="324"/>
      <c r="AB45" s="325"/>
      <c r="AC45" s="324"/>
      <c r="AD45" s="324"/>
      <c r="AE45" s="325"/>
      <c r="AF45" s="324">
        <v>34.791801291007047</v>
      </c>
      <c r="AG45" s="324">
        <v>13.728</v>
      </c>
      <c r="AH45" s="325">
        <f t="shared" si="20"/>
        <v>-60.5</v>
      </c>
      <c r="AI45" s="324">
        <v>-17.29</v>
      </c>
      <c r="AJ45" s="324">
        <v>-28.375</v>
      </c>
      <c r="AK45" s="325">
        <f t="shared" si="21"/>
        <v>64.099999999999994</v>
      </c>
      <c r="AL45" s="324">
        <v>-2287.1</v>
      </c>
      <c r="AM45" s="324">
        <v>-2725.27</v>
      </c>
      <c r="AN45" s="325">
        <f t="shared" si="22"/>
        <v>19.2</v>
      </c>
      <c r="AO45" s="324">
        <f t="shared" si="23"/>
        <v>-3110.3491987089928</v>
      </c>
      <c r="AP45" s="324">
        <f t="shared" si="23"/>
        <v>-3142.5230000000001</v>
      </c>
      <c r="AQ45" s="325">
        <f t="shared" si="10"/>
        <v>1</v>
      </c>
      <c r="AR45" s="324">
        <f t="shared" si="6"/>
        <v>-3110.3491987089928</v>
      </c>
      <c r="AS45" s="324">
        <f t="shared" si="6"/>
        <v>-3142.5230000000001</v>
      </c>
      <c r="AT45" s="325">
        <f t="shared" si="11"/>
        <v>1</v>
      </c>
      <c r="AU45" s="454"/>
      <c r="AV45" s="306"/>
      <c r="AW45" s="302"/>
      <c r="AX45" s="302"/>
    </row>
    <row r="46" spans="1:50" s="322" customFormat="1" ht="18.75" customHeight="1">
      <c r="A46" s="420" t="s">
        <v>41</v>
      </c>
      <c r="B46" s="318">
        <v>116.845</v>
      </c>
      <c r="C46" s="318">
        <v>110.14299999999997</v>
      </c>
      <c r="D46" s="318">
        <f t="shared" si="12"/>
        <v>-5.7</v>
      </c>
      <c r="E46" s="318">
        <v>5400.6810000000005</v>
      </c>
      <c r="F46" s="318">
        <v>4386.4790000000003</v>
      </c>
      <c r="G46" s="319">
        <f t="shared" si="13"/>
        <v>-18.8</v>
      </c>
      <c r="H46" s="318">
        <v>18.587000000000007</v>
      </c>
      <c r="I46" s="318">
        <v>46.550000000000004</v>
      </c>
      <c r="J46" s="319">
        <f t="shared" si="14"/>
        <v>150.4</v>
      </c>
      <c r="K46" s="318">
        <v>8.6129999999999853</v>
      </c>
      <c r="L46" s="318">
        <v>70.934999999999988</v>
      </c>
      <c r="M46" s="318">
        <f t="shared" si="15"/>
        <v>723.6</v>
      </c>
      <c r="N46" s="318">
        <v>41</v>
      </c>
      <c r="O46" s="318">
        <v>13</v>
      </c>
      <c r="P46" s="319">
        <f>IF(N46=0, "    ---- ", IF(ABS(ROUND(100/N46*O46-100,1))&lt;999,ROUND(100/N46*O46-100,1),IF(ROUND(100/N46*O46-100,1)&gt;999,999,-999)))</f>
        <v>-68.3</v>
      </c>
      <c r="Q46" s="318">
        <v>4674.0159558554096</v>
      </c>
      <c r="R46" s="318">
        <v>24703.746278035407</v>
      </c>
      <c r="S46" s="319">
        <f t="shared" si="16"/>
        <v>428.5</v>
      </c>
      <c r="T46" s="318">
        <v>-25</v>
      </c>
      <c r="U46" s="318">
        <v>-22</v>
      </c>
      <c r="V46" s="319">
        <f t="shared" si="17"/>
        <v>-12</v>
      </c>
      <c r="W46" s="318">
        <v>595</v>
      </c>
      <c r="X46" s="318">
        <v>642</v>
      </c>
      <c r="Y46" s="319">
        <f t="shared" si="18"/>
        <v>7.9</v>
      </c>
      <c r="Z46" s="318">
        <v>1026</v>
      </c>
      <c r="AA46" s="318">
        <v>1707</v>
      </c>
      <c r="AB46" s="319">
        <f t="shared" si="19"/>
        <v>66.400000000000006</v>
      </c>
      <c r="AC46" s="318">
        <v>4</v>
      </c>
      <c r="AD46" s="318">
        <v>2</v>
      </c>
      <c r="AE46" s="319">
        <f t="shared" si="24"/>
        <v>-50</v>
      </c>
      <c r="AF46" s="318">
        <v>72.261866764635045</v>
      </c>
      <c r="AG46" s="318">
        <v>163.64600000000002</v>
      </c>
      <c r="AH46" s="319">
        <f t="shared" si="20"/>
        <v>126.5</v>
      </c>
      <c r="AI46" s="318">
        <v>661.327</v>
      </c>
      <c r="AJ46" s="318">
        <v>387.61700000000008</v>
      </c>
      <c r="AK46" s="319">
        <f t="shared" si="21"/>
        <v>-41.4</v>
      </c>
      <c r="AL46" s="318">
        <v>1614.5199999999998</v>
      </c>
      <c r="AM46" s="318">
        <v>641.88999999999987</v>
      </c>
      <c r="AN46" s="319">
        <f t="shared" si="22"/>
        <v>-60.2</v>
      </c>
      <c r="AO46" s="318">
        <f t="shared" si="23"/>
        <v>14162.850822620045</v>
      </c>
      <c r="AP46" s="318">
        <f t="shared" si="23"/>
        <v>32838.006278035406</v>
      </c>
      <c r="AQ46" s="319">
        <f t="shared" si="10"/>
        <v>131.9</v>
      </c>
      <c r="AR46" s="318">
        <f t="shared" si="6"/>
        <v>14207.850822620045</v>
      </c>
      <c r="AS46" s="318">
        <f t="shared" si="6"/>
        <v>32853.006278035406</v>
      </c>
      <c r="AT46" s="319">
        <f t="shared" si="11"/>
        <v>131.19999999999999</v>
      </c>
      <c r="AU46" s="483"/>
      <c r="AV46" s="320"/>
      <c r="AW46" s="321"/>
      <c r="AX46" s="321"/>
    </row>
    <row r="47" spans="1:50" s="327" customFormat="1" ht="18.75" customHeight="1">
      <c r="A47" s="421" t="s">
        <v>311</v>
      </c>
      <c r="B47" s="324">
        <v>6.7690000000000001</v>
      </c>
      <c r="C47" s="324">
        <v>0.21099999999999999</v>
      </c>
      <c r="D47" s="324">
        <f t="shared" si="12"/>
        <v>-96.9</v>
      </c>
      <c r="E47" s="324">
        <v>4263.9340000000002</v>
      </c>
      <c r="F47" s="324">
        <v>4149.8559999999998</v>
      </c>
      <c r="G47" s="325">
        <f t="shared" si="13"/>
        <v>-2.7</v>
      </c>
      <c r="H47" s="324"/>
      <c r="I47" s="324"/>
      <c r="J47" s="325"/>
      <c r="K47" s="324">
        <v>45.890999999999998</v>
      </c>
      <c r="L47" s="324">
        <v>79.417000000000002</v>
      </c>
      <c r="M47" s="324">
        <f t="shared" si="15"/>
        <v>73.099999999999994</v>
      </c>
      <c r="N47" s="324"/>
      <c r="O47" s="324"/>
      <c r="P47" s="325"/>
      <c r="Q47" s="324">
        <v>4926.9654710000004</v>
      </c>
      <c r="R47" s="324">
        <v>20649.683873461985</v>
      </c>
      <c r="S47" s="325">
        <f t="shared" si="16"/>
        <v>319.10000000000002</v>
      </c>
      <c r="T47" s="324"/>
      <c r="U47" s="324">
        <v>2</v>
      </c>
      <c r="V47" s="325" t="str">
        <f t="shared" si="17"/>
        <v xml:space="preserve">    ---- </v>
      </c>
      <c r="W47" s="324">
        <v>132</v>
      </c>
      <c r="X47" s="324">
        <v>63</v>
      </c>
      <c r="Y47" s="325">
        <f t="shared" si="18"/>
        <v>-52.3</v>
      </c>
      <c r="Z47" s="324">
        <v>418</v>
      </c>
      <c r="AA47" s="324">
        <v>619</v>
      </c>
      <c r="AB47" s="325">
        <f t="shared" si="19"/>
        <v>48.1</v>
      </c>
      <c r="AC47" s="324"/>
      <c r="AD47" s="324"/>
      <c r="AE47" s="325"/>
      <c r="AF47" s="324">
        <v>74.913710122108625</v>
      </c>
      <c r="AG47" s="324">
        <v>155.61699999999999</v>
      </c>
      <c r="AH47" s="325">
        <f t="shared" si="20"/>
        <v>107.7</v>
      </c>
      <c r="AI47" s="324">
        <v>316.87099999999998</v>
      </c>
      <c r="AJ47" s="324">
        <v>73.903000000000006</v>
      </c>
      <c r="AK47" s="325">
        <f t="shared" si="21"/>
        <v>-76.7</v>
      </c>
      <c r="AL47" s="324">
        <v>575.91999999999996</v>
      </c>
      <c r="AM47" s="324">
        <v>1370.25</v>
      </c>
      <c r="AN47" s="325">
        <f t="shared" si="22"/>
        <v>137.9</v>
      </c>
      <c r="AO47" s="324">
        <f t="shared" si="23"/>
        <v>10761.264181122109</v>
      </c>
      <c r="AP47" s="324">
        <f t="shared" si="23"/>
        <v>27162.937873461982</v>
      </c>
      <c r="AQ47" s="325">
        <f t="shared" si="10"/>
        <v>152.4</v>
      </c>
      <c r="AR47" s="324">
        <f t="shared" si="6"/>
        <v>10761.264181122109</v>
      </c>
      <c r="AS47" s="324">
        <f t="shared" si="6"/>
        <v>27162.937873461982</v>
      </c>
      <c r="AT47" s="325">
        <f t="shared" si="11"/>
        <v>152.4</v>
      </c>
      <c r="AU47" s="454"/>
      <c r="AV47" s="306"/>
      <c r="AW47" s="302"/>
      <c r="AX47" s="302"/>
    </row>
    <row r="48" spans="1:50" s="327" customFormat="1" ht="18.75" customHeight="1">
      <c r="A48" s="422" t="s">
        <v>312</v>
      </c>
      <c r="B48" s="329">
        <v>110.07600000000001</v>
      </c>
      <c r="C48" s="329">
        <v>109.93199999999996</v>
      </c>
      <c r="D48" s="328">
        <f t="shared" si="12"/>
        <v>-0.1</v>
      </c>
      <c r="E48" s="329">
        <v>1136.7570000000001</v>
      </c>
      <c r="F48" s="329">
        <v>238.22900000000016</v>
      </c>
      <c r="G48" s="329">
        <f t="shared" si="13"/>
        <v>-79</v>
      </c>
      <c r="H48" s="329">
        <v>18.587000000000007</v>
      </c>
      <c r="I48" s="329">
        <v>46.548000000000002</v>
      </c>
      <c r="J48" s="329">
        <f t="shared" si="14"/>
        <v>150.4</v>
      </c>
      <c r="K48" s="329">
        <v>-37.278000000000006</v>
      </c>
      <c r="L48" s="329">
        <v>-8.4810000000000016</v>
      </c>
      <c r="M48" s="328">
        <f t="shared" si="15"/>
        <v>-77.2</v>
      </c>
      <c r="N48" s="329">
        <v>41</v>
      </c>
      <c r="O48" s="329">
        <v>13</v>
      </c>
      <c r="P48" s="329">
        <f>IF(N48=0, "    ---- ", IF(ABS(ROUND(100/N48*O48-100,1))&lt;999,ROUND(100/N48*O48-100,1),IF(ROUND(100/N48*O48-100,1)&gt;999,999,-999)))</f>
        <v>-68.3</v>
      </c>
      <c r="Q48" s="329">
        <v>-252.94951514459112</v>
      </c>
      <c r="R48" s="329">
        <v>4054.0624045734248</v>
      </c>
      <c r="S48" s="329">
        <f t="shared" si="16"/>
        <v>-999</v>
      </c>
      <c r="T48" s="329">
        <v>-25</v>
      </c>
      <c r="U48" s="329">
        <v>-24</v>
      </c>
      <c r="V48" s="329">
        <f t="shared" si="17"/>
        <v>-4</v>
      </c>
      <c r="W48" s="329">
        <v>463</v>
      </c>
      <c r="X48" s="329">
        <v>579</v>
      </c>
      <c r="Y48" s="329">
        <f t="shared" si="18"/>
        <v>25.1</v>
      </c>
      <c r="Z48" s="329">
        <v>608</v>
      </c>
      <c r="AA48" s="329">
        <v>1088</v>
      </c>
      <c r="AB48" s="329">
        <f t="shared" si="19"/>
        <v>78.900000000000006</v>
      </c>
      <c r="AC48" s="329">
        <v>4</v>
      </c>
      <c r="AD48" s="329">
        <v>2</v>
      </c>
      <c r="AE48" s="329">
        <f t="shared" si="24"/>
        <v>-50</v>
      </c>
      <c r="AF48" s="329">
        <v>-2.6516023507064173</v>
      </c>
      <c r="AG48" s="329">
        <v>8.0289999999999999</v>
      </c>
      <c r="AH48" s="329">
        <f t="shared" si="20"/>
        <v>-402.8</v>
      </c>
      <c r="AI48" s="329">
        <v>344.45600000000007</v>
      </c>
      <c r="AJ48" s="329">
        <v>313.71399999999994</v>
      </c>
      <c r="AK48" s="329">
        <f t="shared" si="21"/>
        <v>-8.9</v>
      </c>
      <c r="AL48" s="329">
        <v>1038.5999999999999</v>
      </c>
      <c r="AM48" s="329">
        <v>-728.36</v>
      </c>
      <c r="AN48" s="329">
        <f t="shared" si="22"/>
        <v>-170.1</v>
      </c>
      <c r="AO48" s="328">
        <f t="shared" si="23"/>
        <v>3401.5968825047025</v>
      </c>
      <c r="AP48" s="328">
        <f t="shared" si="23"/>
        <v>5676.6734045734256</v>
      </c>
      <c r="AQ48" s="329">
        <f t="shared" si="10"/>
        <v>66.900000000000006</v>
      </c>
      <c r="AR48" s="328">
        <f t="shared" si="6"/>
        <v>3446.5968825047025</v>
      </c>
      <c r="AS48" s="328">
        <f t="shared" si="6"/>
        <v>5691.6734045734256</v>
      </c>
      <c r="AT48" s="329">
        <f t="shared" si="11"/>
        <v>65.099999999999994</v>
      </c>
      <c r="AU48" s="454"/>
      <c r="AV48" s="306"/>
      <c r="AW48" s="302"/>
      <c r="AX48" s="302"/>
    </row>
    <row r="49" spans="1:50" s="330" customFormat="1" ht="18.75" customHeight="1">
      <c r="A49" s="302" t="s">
        <v>39</v>
      </c>
      <c r="B49" s="110"/>
      <c r="C49" s="331"/>
      <c r="D49" s="331"/>
      <c r="E49" s="331"/>
      <c r="F49" s="331"/>
      <c r="G49" s="331"/>
      <c r="H49" s="306"/>
      <c r="I49" s="302"/>
      <c r="J49" s="302"/>
      <c r="L49" s="302"/>
      <c r="M49" s="302"/>
      <c r="O49" s="302"/>
      <c r="P49" s="302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02"/>
      <c r="AP49" s="302"/>
      <c r="AQ49" s="302"/>
      <c r="AR49" s="306"/>
      <c r="AS49" s="306"/>
      <c r="AT49" s="306"/>
      <c r="AU49" s="332"/>
      <c r="AV49" s="333"/>
      <c r="AW49" s="332"/>
      <c r="AX49" s="332"/>
    </row>
    <row r="50" spans="1:50" s="330" customFormat="1" ht="18.75" customHeight="1">
      <c r="A50" s="302"/>
      <c r="C50" s="331"/>
      <c r="D50" s="331"/>
      <c r="E50" s="331"/>
      <c r="F50" s="331"/>
      <c r="G50" s="331"/>
      <c r="H50" s="306"/>
      <c r="I50" s="302"/>
      <c r="J50" s="302"/>
      <c r="K50" s="302"/>
      <c r="L50" s="302"/>
      <c r="M50" s="302"/>
      <c r="O50" s="302"/>
      <c r="P50" s="302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2"/>
      <c r="AP50" s="302"/>
      <c r="AQ50" s="302"/>
      <c r="AR50" s="306"/>
      <c r="AS50" s="306"/>
      <c r="AT50" s="306"/>
      <c r="AU50" s="332"/>
      <c r="AV50" s="333"/>
      <c r="AW50" s="332"/>
      <c r="AX50" s="332"/>
    </row>
    <row r="51" spans="1:50" s="330" customFormat="1" ht="18.75" customHeight="1">
      <c r="A51" s="302"/>
      <c r="C51" s="331"/>
      <c r="D51" s="331"/>
      <c r="E51" s="331"/>
      <c r="F51" s="331"/>
      <c r="G51" s="331"/>
      <c r="H51" s="306"/>
      <c r="I51" s="302"/>
      <c r="J51" s="302"/>
      <c r="K51" s="302"/>
      <c r="L51" s="302"/>
      <c r="M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32"/>
      <c r="AM51" s="332"/>
      <c r="AN51" s="302"/>
      <c r="AO51" s="302"/>
      <c r="AP51" s="302"/>
      <c r="AQ51" s="302"/>
      <c r="AS51" s="306"/>
      <c r="AT51" s="306"/>
      <c r="AU51" s="332"/>
      <c r="AV51" s="333"/>
      <c r="AW51" s="332"/>
      <c r="AX51" s="332"/>
    </row>
    <row r="52" spans="1:50" s="330" customFormat="1" ht="18.75">
      <c r="A52" s="332"/>
      <c r="B52" s="109"/>
      <c r="C52" s="109"/>
      <c r="D52" s="331"/>
      <c r="E52" s="331"/>
      <c r="F52" s="331"/>
      <c r="G52" s="331"/>
      <c r="H52" s="109"/>
      <c r="I52" s="109"/>
      <c r="J52" s="332"/>
      <c r="K52" s="109"/>
      <c r="L52" s="109"/>
      <c r="M52" s="332"/>
      <c r="N52" s="109"/>
      <c r="O52" s="109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M52" s="332"/>
      <c r="AN52" s="332"/>
      <c r="AO52" s="332"/>
      <c r="AP52" s="332"/>
      <c r="AQ52" s="332"/>
      <c r="AR52" s="109"/>
      <c r="AS52" s="109"/>
      <c r="AT52" s="332"/>
      <c r="AU52" s="332"/>
      <c r="AV52" s="333"/>
      <c r="AW52" s="332"/>
      <c r="AX52" s="332"/>
    </row>
    <row r="53" spans="1:50" s="330" customFormat="1" ht="18.75">
      <c r="A53" s="332"/>
      <c r="B53" s="109"/>
      <c r="C53" s="109"/>
      <c r="D53" s="331"/>
      <c r="E53" s="331"/>
      <c r="F53" s="331"/>
      <c r="G53" s="331"/>
      <c r="H53" s="109"/>
      <c r="I53" s="109"/>
      <c r="J53" s="332"/>
      <c r="K53" s="109"/>
      <c r="L53" s="109"/>
      <c r="M53" s="332"/>
      <c r="N53" s="109"/>
      <c r="O53" s="109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109"/>
      <c r="AS53" s="109"/>
      <c r="AT53" s="332"/>
      <c r="AU53" s="332"/>
      <c r="AV53" s="333"/>
      <c r="AW53" s="332"/>
      <c r="AX53" s="332"/>
    </row>
    <row r="54" spans="1:50" s="330" customFormat="1" ht="18.75">
      <c r="A54" s="332"/>
      <c r="B54" s="109"/>
      <c r="C54" s="109"/>
      <c r="D54" s="331"/>
      <c r="E54" s="331"/>
      <c r="F54" s="331"/>
      <c r="G54" s="331"/>
      <c r="H54" s="109"/>
      <c r="I54" s="109"/>
      <c r="J54" s="332"/>
      <c r="K54" s="109"/>
      <c r="L54" s="109"/>
      <c r="M54" s="332"/>
      <c r="N54" s="109"/>
      <c r="O54" s="109"/>
      <c r="P54" s="332"/>
      <c r="Q54" s="332"/>
      <c r="R54" s="332"/>
      <c r="S54" s="332"/>
      <c r="T54" s="332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F54" s="332"/>
      <c r="AG54" s="332"/>
      <c r="AH54" s="332"/>
      <c r="AI54" s="332"/>
      <c r="AJ54" s="332"/>
      <c r="AK54" s="332"/>
      <c r="AL54" s="332"/>
      <c r="AM54" s="332"/>
      <c r="AN54" s="332"/>
      <c r="AO54" s="332"/>
      <c r="AP54" s="332"/>
      <c r="AQ54" s="332"/>
      <c r="AR54" s="109"/>
      <c r="AS54" s="109"/>
      <c r="AT54" s="332"/>
      <c r="AU54" s="332"/>
      <c r="AV54" s="333"/>
      <c r="AW54" s="332"/>
      <c r="AX54" s="332"/>
    </row>
    <row r="55" spans="1:50" s="330" customFormat="1" ht="18.75">
      <c r="A55" s="332"/>
      <c r="B55" s="109"/>
      <c r="C55" s="109"/>
      <c r="D55" s="331"/>
      <c r="E55" s="331"/>
      <c r="F55" s="331"/>
      <c r="G55" s="331"/>
      <c r="H55" s="109"/>
      <c r="I55" s="109"/>
      <c r="J55" s="332"/>
      <c r="K55" s="109"/>
      <c r="L55" s="109"/>
      <c r="M55" s="332"/>
      <c r="N55" s="109"/>
      <c r="O55" s="109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  <c r="AI55" s="332"/>
      <c r="AJ55" s="332"/>
      <c r="AK55" s="332"/>
      <c r="AL55" s="332"/>
      <c r="AM55" s="332"/>
      <c r="AN55" s="332"/>
      <c r="AO55" s="332"/>
      <c r="AP55" s="332"/>
      <c r="AQ55" s="332"/>
      <c r="AR55" s="109"/>
      <c r="AS55" s="109"/>
      <c r="AT55" s="332"/>
      <c r="AU55" s="332"/>
      <c r="AV55" s="333"/>
      <c r="AW55" s="332"/>
      <c r="AX55" s="332"/>
    </row>
    <row r="56" spans="1:50" s="330" customFormat="1" ht="18.75">
      <c r="A56" s="332"/>
      <c r="B56" s="109"/>
      <c r="C56" s="109"/>
      <c r="D56" s="331"/>
      <c r="E56" s="331"/>
      <c r="F56" s="331"/>
      <c r="G56" s="331"/>
      <c r="H56" s="109"/>
      <c r="I56" s="109"/>
      <c r="J56" s="332"/>
      <c r="K56" s="109"/>
      <c r="L56" s="109"/>
      <c r="M56" s="332"/>
      <c r="N56" s="109"/>
      <c r="O56" s="109"/>
      <c r="P56" s="332"/>
      <c r="Q56" s="332"/>
      <c r="R56" s="332"/>
      <c r="S56" s="332"/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2"/>
      <c r="AP56" s="332"/>
      <c r="AQ56" s="332"/>
      <c r="AR56" s="109"/>
      <c r="AS56" s="109"/>
      <c r="AT56" s="332"/>
      <c r="AU56" s="332"/>
      <c r="AV56" s="333"/>
      <c r="AW56" s="332"/>
      <c r="AX56" s="332"/>
    </row>
    <row r="57" spans="1:50" s="330" customFormat="1" ht="18.75">
      <c r="A57" s="332"/>
      <c r="B57" s="109"/>
      <c r="C57" s="109"/>
      <c r="D57" s="331"/>
      <c r="E57" s="331"/>
      <c r="F57" s="331"/>
      <c r="G57" s="331"/>
      <c r="H57" s="109"/>
      <c r="I57" s="109"/>
      <c r="J57" s="332"/>
      <c r="K57" s="109"/>
      <c r="L57" s="109"/>
      <c r="M57" s="332"/>
      <c r="N57" s="109"/>
      <c r="O57" s="109"/>
      <c r="P57" s="332"/>
      <c r="Q57" s="332"/>
      <c r="R57" s="332"/>
      <c r="S57" s="332"/>
      <c r="T57" s="332"/>
      <c r="U57" s="332"/>
      <c r="V57" s="332"/>
      <c r="W57" s="332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N57" s="332"/>
      <c r="AO57" s="332"/>
      <c r="AP57" s="332"/>
      <c r="AQ57" s="332"/>
      <c r="AR57" s="109"/>
      <c r="AS57" s="109"/>
      <c r="AT57" s="332"/>
      <c r="AU57" s="332"/>
      <c r="AV57" s="333"/>
      <c r="AW57" s="332"/>
      <c r="AX57" s="332"/>
    </row>
    <row r="58" spans="1:50" s="330" customFormat="1" ht="18.75">
      <c r="A58" s="332"/>
      <c r="B58" s="109"/>
      <c r="C58" s="109"/>
      <c r="D58" s="331"/>
      <c r="E58" s="331"/>
      <c r="F58" s="331"/>
      <c r="G58" s="331"/>
      <c r="H58" s="109"/>
      <c r="I58" s="109"/>
      <c r="J58" s="332"/>
      <c r="K58" s="109"/>
      <c r="L58" s="109"/>
      <c r="M58" s="332"/>
      <c r="N58" s="109"/>
      <c r="O58" s="109"/>
      <c r="P58" s="332"/>
      <c r="Q58" s="332"/>
      <c r="R58" s="332"/>
      <c r="S58" s="332"/>
      <c r="T58" s="332"/>
      <c r="U58" s="332"/>
      <c r="V58" s="332"/>
      <c r="W58" s="332"/>
      <c r="X58" s="332"/>
      <c r="Y58" s="332"/>
      <c r="Z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332"/>
      <c r="AN58" s="332"/>
      <c r="AO58" s="332"/>
      <c r="AP58" s="332"/>
      <c r="AQ58" s="332"/>
      <c r="AR58" s="109"/>
      <c r="AS58" s="109"/>
      <c r="AT58" s="332"/>
      <c r="AU58" s="332"/>
      <c r="AV58" s="333"/>
      <c r="AW58" s="332"/>
      <c r="AX58" s="332"/>
    </row>
    <row r="59" spans="1:50" s="330" customFormat="1" ht="18.75">
      <c r="A59" s="332"/>
      <c r="B59" s="109"/>
      <c r="C59" s="109"/>
      <c r="D59" s="331"/>
      <c r="E59" s="331"/>
      <c r="F59" s="331"/>
      <c r="G59" s="331"/>
      <c r="H59" s="109"/>
      <c r="I59" s="109"/>
      <c r="J59" s="332"/>
      <c r="K59" s="109"/>
      <c r="L59" s="109"/>
      <c r="M59" s="332"/>
      <c r="N59" s="109"/>
      <c r="O59" s="109"/>
      <c r="P59" s="332"/>
      <c r="Q59" s="332"/>
      <c r="R59" s="332"/>
      <c r="S59" s="332"/>
      <c r="T59" s="332"/>
      <c r="U59" s="332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332"/>
      <c r="AN59" s="332"/>
      <c r="AO59" s="332"/>
      <c r="AP59" s="332"/>
      <c r="AQ59" s="332"/>
      <c r="AR59" s="109"/>
      <c r="AS59" s="109"/>
      <c r="AT59" s="332"/>
      <c r="AU59" s="332"/>
      <c r="AV59" s="333"/>
      <c r="AW59" s="332"/>
      <c r="AX59" s="332"/>
    </row>
    <row r="60" spans="1:50" s="330" customFormat="1" ht="18.75">
      <c r="A60" s="332"/>
      <c r="B60" s="109"/>
      <c r="C60" s="109"/>
      <c r="D60" s="331"/>
      <c r="E60" s="331"/>
      <c r="F60" s="331"/>
      <c r="G60" s="331"/>
      <c r="H60" s="109"/>
      <c r="I60" s="109"/>
      <c r="J60" s="332"/>
      <c r="K60" s="109"/>
      <c r="L60" s="109"/>
      <c r="M60" s="332"/>
      <c r="N60" s="109"/>
      <c r="O60" s="109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N60" s="332"/>
      <c r="AO60" s="332"/>
      <c r="AP60" s="332"/>
      <c r="AQ60" s="332"/>
      <c r="AR60" s="109"/>
      <c r="AS60" s="109"/>
      <c r="AT60" s="332"/>
      <c r="AU60" s="332"/>
      <c r="AV60" s="333"/>
      <c r="AW60" s="332"/>
      <c r="AX60" s="332"/>
    </row>
    <row r="61" spans="1:50" s="330" customFormat="1" ht="18.75">
      <c r="A61" s="332"/>
      <c r="B61" s="109"/>
      <c r="C61" s="109"/>
      <c r="D61" s="331"/>
      <c r="E61" s="331"/>
      <c r="F61" s="331"/>
      <c r="G61" s="331"/>
      <c r="H61" s="109"/>
      <c r="I61" s="109"/>
      <c r="J61" s="332"/>
      <c r="K61" s="109"/>
      <c r="L61" s="109"/>
      <c r="M61" s="332"/>
      <c r="N61" s="109"/>
      <c r="O61" s="109"/>
      <c r="P61" s="332"/>
      <c r="Q61" s="332"/>
      <c r="R61" s="332"/>
      <c r="S61" s="332"/>
      <c r="T61" s="332"/>
      <c r="U61" s="332"/>
      <c r="V61" s="332"/>
      <c r="W61" s="332"/>
      <c r="X61" s="332"/>
      <c r="Y61" s="332"/>
      <c r="Z61" s="332"/>
      <c r="AA61" s="332"/>
      <c r="AB61" s="332"/>
      <c r="AC61" s="332"/>
      <c r="AD61" s="332"/>
      <c r="AE61" s="332"/>
      <c r="AF61" s="332"/>
      <c r="AG61" s="332"/>
      <c r="AH61" s="332"/>
      <c r="AI61" s="332"/>
      <c r="AJ61" s="332"/>
      <c r="AK61" s="332"/>
      <c r="AN61" s="332"/>
      <c r="AO61" s="332"/>
      <c r="AP61" s="332"/>
      <c r="AQ61" s="332"/>
      <c r="AR61" s="109"/>
      <c r="AS61" s="109"/>
      <c r="AT61" s="332"/>
      <c r="AU61" s="332"/>
      <c r="AV61" s="333"/>
      <c r="AW61" s="332"/>
      <c r="AX61" s="332"/>
    </row>
    <row r="62" spans="1:50" s="330" customFormat="1" ht="18.75">
      <c r="A62" s="332"/>
      <c r="B62" s="109"/>
      <c r="C62" s="109"/>
      <c r="D62" s="109"/>
      <c r="E62" s="109"/>
      <c r="F62" s="109"/>
      <c r="G62" s="109"/>
      <c r="H62" s="109"/>
      <c r="I62" s="109"/>
      <c r="J62" s="332"/>
      <c r="K62" s="109"/>
      <c r="L62" s="109"/>
      <c r="M62" s="332"/>
      <c r="N62" s="109"/>
      <c r="O62" s="109"/>
      <c r="P62" s="332"/>
      <c r="Q62" s="332"/>
      <c r="R62" s="332"/>
      <c r="S62" s="332"/>
      <c r="T62" s="332"/>
      <c r="U62" s="332"/>
      <c r="V62" s="332"/>
      <c r="W62" s="332"/>
      <c r="X62" s="332"/>
      <c r="Y62" s="332"/>
      <c r="Z62" s="332"/>
      <c r="AA62" s="332"/>
      <c r="AB62" s="332"/>
      <c r="AC62" s="332"/>
      <c r="AD62" s="332"/>
      <c r="AE62" s="332"/>
      <c r="AF62" s="332"/>
      <c r="AG62" s="332"/>
      <c r="AH62" s="332"/>
      <c r="AI62" s="332"/>
      <c r="AJ62" s="332"/>
      <c r="AK62" s="332"/>
      <c r="AN62" s="332"/>
      <c r="AO62" s="332"/>
      <c r="AP62" s="332"/>
      <c r="AQ62" s="332"/>
      <c r="AR62" s="109"/>
      <c r="AS62" s="109"/>
      <c r="AT62" s="332"/>
      <c r="AU62" s="332"/>
      <c r="AV62" s="333"/>
      <c r="AW62" s="332"/>
      <c r="AX62" s="332"/>
    </row>
    <row r="63" spans="1:50" s="330" customFormat="1" ht="18.75">
      <c r="A63" s="332"/>
      <c r="B63" s="109"/>
      <c r="C63" s="109"/>
      <c r="D63" s="331"/>
      <c r="E63" s="331"/>
      <c r="F63" s="331"/>
      <c r="G63" s="331"/>
      <c r="H63" s="109"/>
      <c r="I63" s="109"/>
      <c r="J63" s="332"/>
      <c r="K63" s="109"/>
      <c r="L63" s="109"/>
      <c r="M63" s="332"/>
      <c r="N63" s="109"/>
      <c r="O63" s="109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Z63" s="332"/>
      <c r="AA63" s="332"/>
      <c r="AB63" s="332"/>
      <c r="AC63" s="332"/>
      <c r="AD63" s="332"/>
      <c r="AE63" s="332"/>
      <c r="AF63" s="332"/>
      <c r="AG63" s="332"/>
      <c r="AH63" s="332"/>
      <c r="AI63" s="332"/>
      <c r="AJ63" s="332"/>
      <c r="AK63" s="332"/>
      <c r="AN63" s="332"/>
      <c r="AO63" s="332"/>
      <c r="AP63" s="332"/>
      <c r="AQ63" s="332"/>
      <c r="AR63" s="109"/>
      <c r="AS63" s="109"/>
      <c r="AT63" s="332"/>
      <c r="AU63" s="332"/>
      <c r="AV63" s="333"/>
      <c r="AW63" s="332"/>
      <c r="AX63" s="332"/>
    </row>
    <row r="64" spans="1:50" s="330" customFormat="1" ht="18.75">
      <c r="A64" s="332"/>
      <c r="B64" s="109"/>
      <c r="C64" s="109"/>
      <c r="D64" s="331"/>
      <c r="E64" s="331"/>
      <c r="F64" s="331"/>
      <c r="G64" s="331"/>
      <c r="H64" s="109"/>
      <c r="I64" s="109"/>
      <c r="J64" s="332"/>
      <c r="K64" s="109"/>
      <c r="L64" s="109"/>
      <c r="M64" s="332"/>
      <c r="N64" s="109"/>
      <c r="O64" s="109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32"/>
      <c r="AH64" s="332"/>
      <c r="AI64" s="332"/>
      <c r="AJ64" s="332"/>
      <c r="AK64" s="332"/>
      <c r="AN64" s="332"/>
      <c r="AO64" s="332"/>
      <c r="AP64" s="332"/>
      <c r="AQ64" s="332"/>
      <c r="AR64" s="109"/>
      <c r="AS64" s="109"/>
      <c r="AT64" s="332"/>
      <c r="AU64" s="332"/>
      <c r="AV64" s="333"/>
      <c r="AW64" s="332"/>
      <c r="AX64" s="332"/>
    </row>
    <row r="65" spans="1:50" s="330" customFormat="1" ht="18.75">
      <c r="A65" s="332"/>
      <c r="B65" s="300"/>
      <c r="C65" s="300"/>
      <c r="D65" s="331"/>
      <c r="E65" s="331"/>
      <c r="F65" s="331"/>
      <c r="G65" s="331"/>
      <c r="H65" s="300"/>
      <c r="I65" s="300"/>
      <c r="J65" s="332"/>
      <c r="K65" s="300"/>
      <c r="L65" s="300"/>
      <c r="M65" s="332"/>
      <c r="N65" s="300"/>
      <c r="O65" s="300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32"/>
      <c r="AH65" s="332"/>
      <c r="AI65" s="332"/>
      <c r="AJ65" s="332"/>
      <c r="AK65" s="332"/>
      <c r="AN65" s="332"/>
      <c r="AO65" s="332"/>
      <c r="AP65" s="332"/>
      <c r="AQ65" s="332"/>
      <c r="AR65" s="300"/>
      <c r="AS65" s="300"/>
      <c r="AT65" s="332"/>
      <c r="AU65" s="332"/>
      <c r="AV65" s="333"/>
      <c r="AW65" s="332"/>
      <c r="AX65" s="332"/>
    </row>
    <row r="66" spans="1:50" s="330" customFormat="1" ht="18.75">
      <c r="A66" s="332"/>
      <c r="B66" s="109"/>
      <c r="C66" s="109"/>
      <c r="D66" s="331"/>
      <c r="E66" s="331"/>
      <c r="F66" s="331"/>
      <c r="G66" s="331"/>
      <c r="H66" s="109"/>
      <c r="I66" s="109"/>
      <c r="J66" s="332"/>
      <c r="K66" s="109"/>
      <c r="L66" s="109"/>
      <c r="M66" s="332"/>
      <c r="N66" s="109"/>
      <c r="O66" s="109"/>
      <c r="P66" s="332"/>
      <c r="Q66" s="332"/>
      <c r="R66" s="332"/>
      <c r="S66" s="332"/>
      <c r="T66" s="332"/>
      <c r="U66" s="332"/>
      <c r="V66" s="332"/>
      <c r="W66" s="332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32"/>
      <c r="AK66" s="332"/>
      <c r="AN66" s="332"/>
      <c r="AO66" s="332"/>
      <c r="AP66" s="332"/>
      <c r="AQ66" s="332"/>
      <c r="AR66" s="109"/>
      <c r="AS66" s="109"/>
      <c r="AT66" s="332"/>
      <c r="AU66" s="332"/>
      <c r="AV66" s="333"/>
      <c r="AW66" s="332"/>
      <c r="AX66" s="332"/>
    </row>
    <row r="67" spans="1:50" s="330" customFormat="1" ht="18.75">
      <c r="A67" s="332"/>
      <c r="B67" s="109"/>
      <c r="C67" s="109"/>
      <c r="D67" s="331"/>
      <c r="E67" s="331"/>
      <c r="F67" s="331"/>
      <c r="G67" s="331"/>
      <c r="H67" s="109"/>
      <c r="I67" s="109"/>
      <c r="J67" s="332"/>
      <c r="K67" s="109"/>
      <c r="L67" s="109"/>
      <c r="M67" s="332"/>
      <c r="N67" s="109"/>
      <c r="O67" s="109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Z67" s="332"/>
      <c r="AA67" s="332"/>
      <c r="AB67" s="332"/>
      <c r="AC67" s="332"/>
      <c r="AD67" s="332"/>
      <c r="AE67" s="332"/>
      <c r="AF67" s="332"/>
      <c r="AG67" s="332"/>
      <c r="AH67" s="332"/>
      <c r="AI67" s="332"/>
      <c r="AJ67" s="332"/>
      <c r="AK67" s="332"/>
      <c r="AL67" s="332"/>
      <c r="AM67" s="332"/>
      <c r="AN67" s="332"/>
      <c r="AO67" s="332"/>
      <c r="AP67" s="332"/>
      <c r="AQ67" s="332"/>
      <c r="AR67" s="109"/>
      <c r="AS67" s="109"/>
      <c r="AT67" s="332"/>
      <c r="AU67" s="332"/>
      <c r="AV67" s="333"/>
      <c r="AW67" s="332"/>
      <c r="AX67" s="332"/>
    </row>
    <row r="68" spans="1:50" s="330" customFormat="1" ht="18.75">
      <c r="A68" s="332"/>
      <c r="B68" s="109"/>
      <c r="C68" s="109"/>
      <c r="D68" s="331"/>
      <c r="E68" s="331"/>
      <c r="F68" s="331"/>
      <c r="G68" s="331"/>
      <c r="H68" s="109"/>
      <c r="I68" s="109"/>
      <c r="J68" s="332"/>
      <c r="K68" s="109"/>
      <c r="L68" s="109"/>
      <c r="M68" s="332"/>
      <c r="N68" s="109"/>
      <c r="O68" s="109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332"/>
      <c r="AK68" s="332"/>
      <c r="AL68" s="332"/>
      <c r="AM68" s="332"/>
      <c r="AN68" s="332"/>
      <c r="AO68" s="332"/>
      <c r="AP68" s="332"/>
      <c r="AQ68" s="332"/>
      <c r="AR68" s="109"/>
      <c r="AS68" s="109"/>
      <c r="AT68" s="332"/>
      <c r="AU68" s="332"/>
      <c r="AV68" s="333"/>
      <c r="AW68" s="332"/>
      <c r="AX68" s="332"/>
    </row>
    <row r="69" spans="1:50" s="330" customFormat="1" ht="18.75">
      <c r="A69" s="332"/>
      <c r="B69" s="109"/>
      <c r="C69" s="109"/>
      <c r="D69" s="331"/>
      <c r="E69" s="331"/>
      <c r="F69" s="331"/>
      <c r="G69" s="331"/>
      <c r="H69" s="109"/>
      <c r="I69" s="109"/>
      <c r="J69" s="332"/>
      <c r="K69" s="109"/>
      <c r="L69" s="109"/>
      <c r="M69" s="332"/>
      <c r="N69" s="109"/>
      <c r="O69" s="109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332"/>
      <c r="AK69" s="332"/>
      <c r="AL69" s="332"/>
      <c r="AM69" s="332"/>
      <c r="AN69" s="332"/>
      <c r="AO69" s="332"/>
      <c r="AP69" s="332"/>
      <c r="AQ69" s="332"/>
      <c r="AR69" s="109"/>
      <c r="AS69" s="109"/>
      <c r="AT69" s="332"/>
      <c r="AU69" s="332"/>
      <c r="AV69" s="333"/>
      <c r="AW69" s="332"/>
      <c r="AX69" s="332"/>
    </row>
    <row r="70" spans="1:50" s="330" customFormat="1" ht="18.75">
      <c r="A70" s="334"/>
      <c r="B70" s="301"/>
      <c r="C70" s="301"/>
      <c r="D70" s="335"/>
      <c r="E70" s="335"/>
      <c r="F70" s="335"/>
      <c r="G70" s="335"/>
      <c r="H70" s="301"/>
      <c r="I70" s="301"/>
      <c r="J70" s="334"/>
      <c r="K70" s="301"/>
      <c r="L70" s="301"/>
      <c r="M70" s="334"/>
      <c r="N70" s="301"/>
      <c r="O70" s="301"/>
      <c r="P70" s="334"/>
      <c r="Q70" s="334"/>
      <c r="R70" s="334"/>
      <c r="S70" s="334"/>
      <c r="T70" s="334"/>
      <c r="U70" s="334"/>
      <c r="V70" s="334"/>
      <c r="W70" s="334"/>
      <c r="X70" s="334"/>
      <c r="Y70" s="334"/>
      <c r="Z70" s="334"/>
      <c r="AA70" s="334"/>
      <c r="AB70" s="334"/>
      <c r="AC70" s="334"/>
      <c r="AD70" s="334"/>
      <c r="AE70" s="334"/>
      <c r="AF70" s="334"/>
      <c r="AG70" s="334"/>
      <c r="AH70" s="334"/>
      <c r="AI70" s="334"/>
      <c r="AJ70" s="334"/>
      <c r="AK70" s="334"/>
      <c r="AL70" s="334"/>
      <c r="AM70" s="334"/>
      <c r="AN70" s="334"/>
      <c r="AO70" s="334"/>
      <c r="AP70" s="334"/>
      <c r="AQ70" s="334"/>
      <c r="AR70" s="301"/>
      <c r="AS70" s="301"/>
      <c r="AT70" s="334"/>
      <c r="AU70" s="332"/>
      <c r="AV70" s="333"/>
      <c r="AW70" s="332"/>
      <c r="AX70" s="332"/>
    </row>
    <row r="71" spans="1:50" s="330" customFormat="1" ht="18.75">
      <c r="A71" s="332"/>
      <c r="B71" s="331"/>
      <c r="C71" s="331"/>
      <c r="D71" s="331"/>
      <c r="E71" s="331"/>
      <c r="F71" s="331"/>
      <c r="G71" s="331"/>
      <c r="H71" s="333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332"/>
      <c r="AK71" s="332"/>
      <c r="AL71" s="332"/>
      <c r="AM71" s="332"/>
      <c r="AN71" s="332"/>
      <c r="AO71" s="332"/>
      <c r="AP71" s="332"/>
      <c r="AQ71" s="332"/>
      <c r="AR71" s="332"/>
      <c r="AS71" s="332"/>
      <c r="AT71" s="332"/>
      <c r="AU71" s="332"/>
      <c r="AV71" s="333"/>
      <c r="AW71" s="332"/>
      <c r="AX71" s="332"/>
    </row>
    <row r="72" spans="1:50" s="330" customFormat="1" ht="18.75">
      <c r="A72" s="332"/>
      <c r="B72" s="331"/>
      <c r="C72" s="331"/>
      <c r="D72" s="331"/>
      <c r="E72" s="331"/>
      <c r="F72" s="331"/>
      <c r="G72" s="331"/>
      <c r="H72" s="333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2"/>
      <c r="AC72" s="332"/>
      <c r="AD72" s="332"/>
      <c r="AE72" s="332"/>
      <c r="AF72" s="332"/>
      <c r="AG72" s="332"/>
      <c r="AH72" s="332"/>
      <c r="AI72" s="332"/>
      <c r="AJ72" s="332"/>
      <c r="AK72" s="332"/>
      <c r="AL72" s="332"/>
      <c r="AM72" s="332"/>
      <c r="AN72" s="332"/>
      <c r="AO72" s="332"/>
      <c r="AP72" s="332"/>
      <c r="AQ72" s="332"/>
      <c r="AR72" s="332"/>
      <c r="AS72" s="332"/>
      <c r="AT72" s="332"/>
      <c r="AU72" s="332"/>
      <c r="AV72" s="333"/>
      <c r="AW72" s="332"/>
      <c r="AX72" s="332"/>
    </row>
    <row r="73" spans="1:50" s="330" customFormat="1" ht="18.75">
      <c r="A73" s="332"/>
      <c r="B73" s="331"/>
      <c r="C73" s="331"/>
      <c r="D73" s="331"/>
      <c r="E73" s="331"/>
      <c r="F73" s="331"/>
      <c r="G73" s="331"/>
      <c r="H73" s="333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332"/>
      <c r="AH73" s="332"/>
      <c r="AI73" s="332"/>
      <c r="AJ73" s="332"/>
      <c r="AK73" s="332"/>
      <c r="AL73" s="332"/>
      <c r="AM73" s="332"/>
      <c r="AN73" s="332"/>
      <c r="AO73" s="332"/>
      <c r="AP73" s="332"/>
      <c r="AQ73" s="332"/>
      <c r="AR73" s="332"/>
      <c r="AS73" s="332"/>
      <c r="AT73" s="332"/>
      <c r="AU73" s="332"/>
      <c r="AV73" s="333"/>
      <c r="AW73" s="332"/>
      <c r="AX73" s="332"/>
    </row>
    <row r="74" spans="1:50" s="330" customFormat="1" ht="18.75">
      <c r="A74" s="332"/>
      <c r="B74" s="331"/>
      <c r="C74" s="331"/>
      <c r="D74" s="331"/>
      <c r="E74" s="331"/>
      <c r="F74" s="331"/>
      <c r="G74" s="331"/>
      <c r="H74" s="336"/>
      <c r="AV74" s="336"/>
    </row>
    <row r="75" spans="1:50" s="330" customFormat="1" ht="18.75">
      <c r="A75" s="332"/>
      <c r="B75" s="337"/>
      <c r="C75" s="337"/>
      <c r="D75" s="331"/>
      <c r="E75" s="331"/>
      <c r="F75" s="331"/>
      <c r="G75" s="331"/>
      <c r="H75" s="336"/>
      <c r="AV75" s="336"/>
    </row>
    <row r="76" spans="1:50" s="330" customFormat="1" ht="18.75">
      <c r="A76" s="332"/>
      <c r="B76" s="331"/>
      <c r="C76" s="331"/>
      <c r="D76" s="331"/>
      <c r="E76" s="331"/>
      <c r="F76" s="331"/>
      <c r="G76" s="331"/>
      <c r="H76" s="336"/>
      <c r="AV76" s="336"/>
    </row>
    <row r="77" spans="1:50" s="330" customFormat="1" ht="18.75">
      <c r="A77" s="332"/>
      <c r="B77" s="331"/>
      <c r="C77" s="331"/>
      <c r="D77" s="331"/>
      <c r="E77" s="331"/>
      <c r="F77" s="331"/>
      <c r="G77" s="331"/>
      <c r="H77" s="336"/>
      <c r="AV77" s="336"/>
    </row>
    <row r="78" spans="1:50" s="330" customFormat="1" ht="18.75">
      <c r="A78" s="332"/>
      <c r="B78" s="331"/>
      <c r="C78" s="331"/>
      <c r="D78" s="331"/>
      <c r="E78" s="331"/>
      <c r="F78" s="331"/>
      <c r="G78" s="331"/>
      <c r="H78" s="336"/>
      <c r="AV78" s="336"/>
    </row>
    <row r="79" spans="1:50" s="330" customFormat="1" ht="18.75">
      <c r="A79" s="332"/>
      <c r="B79" s="331"/>
      <c r="C79" s="331"/>
      <c r="D79" s="331"/>
      <c r="E79" s="331"/>
      <c r="F79" s="331"/>
      <c r="G79" s="331"/>
      <c r="H79" s="336"/>
      <c r="AV79" s="336"/>
    </row>
    <row r="80" spans="1:50" s="330" customFormat="1" ht="18.75">
      <c r="A80" s="332"/>
      <c r="B80" s="331"/>
      <c r="C80" s="331"/>
      <c r="D80" s="331"/>
      <c r="E80" s="331"/>
      <c r="F80" s="331"/>
      <c r="G80" s="331"/>
      <c r="H80" s="336"/>
      <c r="AV80" s="336"/>
    </row>
    <row r="81" spans="1:48" s="330" customFormat="1" ht="18.75">
      <c r="A81" s="332"/>
      <c r="B81" s="306"/>
      <c r="C81" s="306"/>
      <c r="D81" s="331"/>
      <c r="E81" s="331"/>
      <c r="F81" s="331"/>
      <c r="G81" s="331"/>
      <c r="H81" s="336"/>
      <c r="AV81" s="336"/>
    </row>
    <row r="82" spans="1:48" s="330" customFormat="1" ht="18.75">
      <c r="A82" s="332"/>
      <c r="B82" s="331"/>
      <c r="C82" s="331"/>
      <c r="D82" s="331"/>
      <c r="E82" s="331"/>
      <c r="F82" s="331"/>
      <c r="G82" s="331"/>
      <c r="H82" s="336"/>
      <c r="AV82" s="336"/>
    </row>
    <row r="83" spans="1:48" s="330" customFormat="1" ht="18.75">
      <c r="A83" s="332"/>
      <c r="B83" s="331"/>
      <c r="C83" s="331"/>
      <c r="D83" s="331"/>
      <c r="E83" s="331"/>
      <c r="F83" s="331"/>
      <c r="G83" s="331"/>
      <c r="H83" s="336"/>
      <c r="AV83" s="336"/>
    </row>
    <row r="84" spans="1:48" s="330" customFormat="1" ht="18.75">
      <c r="A84" s="332"/>
      <c r="B84" s="331"/>
      <c r="C84" s="331"/>
      <c r="D84" s="331"/>
      <c r="E84" s="331"/>
      <c r="F84" s="331"/>
      <c r="G84" s="331"/>
      <c r="H84" s="336"/>
      <c r="AV84" s="336"/>
    </row>
    <row r="85" spans="1:48" s="330" customFormat="1" ht="18.75">
      <c r="A85" s="332"/>
      <c r="B85" s="331"/>
      <c r="C85" s="331"/>
      <c r="D85" s="331"/>
      <c r="E85" s="331"/>
      <c r="F85" s="331"/>
      <c r="G85" s="331"/>
      <c r="H85" s="336"/>
      <c r="AV85" s="336"/>
    </row>
    <row r="86" spans="1:48" s="330" customFormat="1" ht="18.75">
      <c r="A86" s="332"/>
      <c r="B86" s="306"/>
      <c r="C86" s="306"/>
      <c r="D86" s="331"/>
      <c r="E86" s="331"/>
      <c r="F86" s="331"/>
      <c r="G86" s="331"/>
      <c r="H86" s="336"/>
      <c r="AV86" s="336"/>
    </row>
    <row r="87" spans="1:48" s="330" customFormat="1" ht="18.75">
      <c r="A87" s="332"/>
      <c r="B87" s="337"/>
      <c r="C87" s="337"/>
      <c r="D87" s="331"/>
      <c r="E87" s="331"/>
      <c r="F87" s="331"/>
      <c r="G87" s="331"/>
      <c r="H87" s="336"/>
      <c r="AV87" s="336"/>
    </row>
    <row r="88" spans="1:48" s="330" customFormat="1" ht="18.75">
      <c r="A88" s="332"/>
      <c r="B88" s="336"/>
      <c r="C88" s="336"/>
      <c r="D88" s="336"/>
      <c r="E88" s="336"/>
      <c r="F88" s="336"/>
      <c r="G88" s="336"/>
      <c r="H88" s="336"/>
      <c r="AV88" s="336"/>
    </row>
    <row r="89" spans="1:48" s="330" customFormat="1" ht="18.75">
      <c r="A89" s="332"/>
      <c r="B89" s="336"/>
      <c r="C89" s="336"/>
      <c r="D89" s="336"/>
      <c r="E89" s="336"/>
      <c r="F89" s="336"/>
      <c r="G89" s="336"/>
      <c r="H89" s="336"/>
      <c r="AV89" s="336"/>
    </row>
    <row r="90" spans="1:48" s="330" customFormat="1" ht="18.75">
      <c r="A90" s="332"/>
      <c r="B90" s="336"/>
      <c r="C90" s="336"/>
      <c r="D90" s="336"/>
      <c r="E90" s="336"/>
      <c r="F90" s="336"/>
      <c r="G90" s="336"/>
      <c r="H90" s="336"/>
      <c r="AV90" s="336"/>
    </row>
    <row r="91" spans="1:48" s="330" customFormat="1" ht="18.75">
      <c r="A91" s="332"/>
      <c r="AV91" s="336"/>
    </row>
    <row r="92" spans="1:48" s="330" customFormat="1" ht="18.75">
      <c r="A92" s="332"/>
      <c r="AV92" s="336"/>
    </row>
    <row r="93" spans="1:48" s="330" customFormat="1" ht="18.75">
      <c r="A93" s="332"/>
      <c r="AV93" s="336"/>
    </row>
    <row r="94" spans="1:48" s="330" customFormat="1" ht="18.75">
      <c r="A94" s="332"/>
      <c r="AV94" s="336"/>
    </row>
    <row r="95" spans="1:48" s="330" customFormat="1" ht="18.75">
      <c r="A95" s="332"/>
      <c r="AV95" s="336"/>
    </row>
    <row r="96" spans="1:48" s="330" customFormat="1" ht="18.75">
      <c r="A96" s="332"/>
      <c r="AV96" s="336"/>
    </row>
    <row r="97" spans="1:48" ht="18.75">
      <c r="A97" s="302"/>
      <c r="AV97" s="338"/>
    </row>
    <row r="98" spans="1:48" ht="18.75">
      <c r="A98" s="302"/>
      <c r="AV98" s="338"/>
    </row>
    <row r="99" spans="1:48" ht="18.75">
      <c r="A99" s="302"/>
      <c r="AV99" s="338"/>
    </row>
    <row r="100" spans="1:48" ht="18.75">
      <c r="A100" s="302"/>
      <c r="AV100" s="338"/>
    </row>
    <row r="101" spans="1:48" ht="18.75">
      <c r="A101" s="302"/>
      <c r="AV101" s="338"/>
    </row>
    <row r="102" spans="1:48" ht="18.75">
      <c r="A102" s="302"/>
      <c r="AV102" s="338"/>
    </row>
    <row r="103" spans="1:48" ht="18.75">
      <c r="A103" s="302"/>
      <c r="AV103" s="338"/>
    </row>
    <row r="104" spans="1:48" ht="18.75">
      <c r="A104" s="302"/>
      <c r="AV104" s="338"/>
    </row>
    <row r="105" spans="1:48" ht="18.75">
      <c r="A105" s="302"/>
      <c r="AV105" s="338"/>
    </row>
    <row r="106" spans="1:48" ht="18.75">
      <c r="A106" s="302"/>
      <c r="AV106" s="338"/>
    </row>
    <row r="107" spans="1:48" ht="18.75">
      <c r="A107" s="302"/>
      <c r="AV107" s="338"/>
    </row>
    <row r="108" spans="1:48" ht="18.75">
      <c r="A108" s="302"/>
      <c r="AV108" s="338"/>
    </row>
    <row r="109" spans="1:48" ht="18.75">
      <c r="A109" s="302"/>
      <c r="AV109" s="338"/>
    </row>
    <row r="110" spans="1:48" ht="18.75">
      <c r="A110" s="302"/>
      <c r="AV110" s="338"/>
    </row>
    <row r="111" spans="1:48" ht="18.75">
      <c r="A111" s="302"/>
      <c r="AV111" s="338"/>
    </row>
    <row r="112" spans="1:48" ht="18.75">
      <c r="A112" s="302"/>
      <c r="AV112" s="338"/>
    </row>
    <row r="113" spans="1:48" ht="18.75">
      <c r="A113" s="302"/>
      <c r="AV113" s="338"/>
    </row>
    <row r="114" spans="1:48" ht="18.75">
      <c r="A114" s="302"/>
      <c r="AV114" s="338"/>
    </row>
    <row r="115" spans="1:48" ht="18.75">
      <c r="A115" s="302"/>
      <c r="AV115" s="338"/>
    </row>
    <row r="116" spans="1:48" ht="18.75">
      <c r="A116" s="302"/>
      <c r="AV116" s="338"/>
    </row>
    <row r="117" spans="1:48" ht="18.75">
      <c r="A117" s="302"/>
      <c r="AV117" s="338"/>
    </row>
    <row r="118" spans="1:48" ht="18.75">
      <c r="A118" s="302"/>
      <c r="AV118" s="338"/>
    </row>
    <row r="119" spans="1:48" ht="18.75">
      <c r="A119" s="302"/>
      <c r="AV119" s="338"/>
    </row>
    <row r="120" spans="1:48" ht="18.75">
      <c r="A120" s="302"/>
      <c r="AV120" s="338"/>
    </row>
    <row r="121" spans="1:48" ht="18.75">
      <c r="A121" s="302"/>
      <c r="AV121" s="338"/>
    </row>
    <row r="122" spans="1:48" ht="18.75">
      <c r="A122" s="302"/>
      <c r="AV122" s="338"/>
    </row>
    <row r="123" spans="1:48" ht="18.75">
      <c r="A123" s="302"/>
      <c r="AV123" s="338"/>
    </row>
    <row r="124" spans="1:48" ht="18.75">
      <c r="A124" s="302"/>
      <c r="AV124" s="338"/>
    </row>
    <row r="125" spans="1:48" ht="18.75">
      <c r="A125" s="302"/>
      <c r="AV125" s="338"/>
    </row>
    <row r="126" spans="1:48" ht="18.75">
      <c r="A126" s="302"/>
      <c r="AV126" s="338"/>
    </row>
    <row r="127" spans="1:48" ht="18.75">
      <c r="A127" s="302"/>
      <c r="AV127" s="338"/>
    </row>
    <row r="128" spans="1:48" ht="18.75">
      <c r="A128" s="302"/>
      <c r="AV128" s="338"/>
    </row>
    <row r="129" spans="1:48" ht="18.75">
      <c r="A129" s="302"/>
      <c r="AV129" s="338"/>
    </row>
    <row r="130" spans="1:48" ht="18.75">
      <c r="A130" s="302"/>
      <c r="AV130" s="338"/>
    </row>
    <row r="131" spans="1:48" ht="18.75">
      <c r="A131" s="302"/>
      <c r="AV131" s="338"/>
    </row>
    <row r="132" spans="1:48" ht="18.75">
      <c r="A132" s="302"/>
      <c r="AV132" s="338"/>
    </row>
    <row r="133" spans="1:48" ht="18.75">
      <c r="A133" s="302"/>
      <c r="AV133" s="338"/>
    </row>
    <row r="134" spans="1:48" ht="18.75">
      <c r="A134" s="302"/>
      <c r="AV134" s="338"/>
    </row>
    <row r="135" spans="1:48" ht="18.75">
      <c r="A135" s="302"/>
      <c r="AV135" s="338"/>
    </row>
    <row r="136" spans="1:48" ht="18.75">
      <c r="A136" s="302"/>
      <c r="AV136" s="338"/>
    </row>
    <row r="137" spans="1:48" ht="18.75">
      <c r="A137" s="302"/>
      <c r="AV137" s="338"/>
    </row>
    <row r="138" spans="1:48" ht="18.75">
      <c r="A138" s="302"/>
      <c r="AV138" s="338"/>
    </row>
    <row r="139" spans="1:48" ht="18.75">
      <c r="A139" s="302"/>
      <c r="AV139" s="338"/>
    </row>
    <row r="140" spans="1:48" ht="18.75">
      <c r="A140" s="302"/>
      <c r="AV140" s="338"/>
    </row>
    <row r="141" spans="1:48" ht="18.75">
      <c r="A141" s="302"/>
      <c r="AV141" s="338"/>
    </row>
    <row r="142" spans="1:48" ht="18.75">
      <c r="A142" s="302"/>
      <c r="AV142" s="338"/>
    </row>
    <row r="143" spans="1:48" ht="18.75">
      <c r="A143" s="302"/>
      <c r="AV143" s="338"/>
    </row>
    <row r="144" spans="1:48" ht="18.75">
      <c r="A144" s="302"/>
      <c r="AV144" s="338"/>
    </row>
    <row r="145" spans="1:48" ht="18.75">
      <c r="A145" s="302"/>
      <c r="AV145" s="338"/>
    </row>
    <row r="146" spans="1:48" ht="18.75">
      <c r="A146" s="302"/>
      <c r="AV146" s="338"/>
    </row>
    <row r="147" spans="1:48" ht="18.75">
      <c r="A147" s="302"/>
      <c r="AV147" s="338"/>
    </row>
    <row r="148" spans="1:48" ht="18.75">
      <c r="A148" s="302"/>
      <c r="AV148" s="338"/>
    </row>
    <row r="149" spans="1:48" ht="18.75">
      <c r="A149" s="302"/>
      <c r="AV149" s="338"/>
    </row>
    <row r="150" spans="1:48" ht="18.75">
      <c r="A150" s="302"/>
      <c r="AV150" s="338"/>
    </row>
    <row r="151" spans="1:48" ht="18.75">
      <c r="A151" s="302"/>
      <c r="AV151" s="338"/>
    </row>
    <row r="152" spans="1:48" ht="18.75">
      <c r="A152" s="302"/>
      <c r="AV152" s="338"/>
    </row>
    <row r="153" spans="1:48" ht="18.75">
      <c r="A153" s="302"/>
      <c r="AV153" s="338"/>
    </row>
    <row r="154" spans="1:48" ht="18.75">
      <c r="A154" s="302"/>
      <c r="AV154" s="338"/>
    </row>
    <row r="155" spans="1:48" ht="18.75">
      <c r="A155" s="302"/>
      <c r="AV155" s="338"/>
    </row>
    <row r="156" spans="1:48" ht="18.75">
      <c r="A156" s="302"/>
      <c r="AV156" s="338"/>
    </row>
    <row r="157" spans="1:48" ht="18.75">
      <c r="A157" s="302"/>
      <c r="AV157" s="338"/>
    </row>
    <row r="158" spans="1:48" ht="18.75">
      <c r="A158" s="302"/>
      <c r="AV158" s="338"/>
    </row>
    <row r="159" spans="1:48" ht="18.75">
      <c r="A159" s="302"/>
      <c r="AV159" s="338"/>
    </row>
    <row r="160" spans="1:48" ht="18.75">
      <c r="A160" s="302"/>
      <c r="AV160" s="338"/>
    </row>
    <row r="161" spans="1:48" ht="18.75">
      <c r="A161" s="302"/>
      <c r="AV161" s="338"/>
    </row>
    <row r="162" spans="1:48" ht="18.75">
      <c r="A162" s="302"/>
    </row>
    <row r="163" spans="1:48" ht="18.75">
      <c r="A163" s="302"/>
    </row>
    <row r="164" spans="1:48" ht="18.75">
      <c r="A164" s="302"/>
    </row>
    <row r="165" spans="1:48" ht="18.75">
      <c r="A165" s="302"/>
    </row>
    <row r="166" spans="1:48" ht="18.75">
      <c r="A166" s="302"/>
    </row>
    <row r="167" spans="1:48" ht="18.75">
      <c r="A167" s="302"/>
    </row>
    <row r="168" spans="1:48" ht="18.75">
      <c r="A168" s="302"/>
    </row>
    <row r="169" spans="1:48" ht="18.75">
      <c r="A169" s="302"/>
    </row>
    <row r="170" spans="1:48" ht="18.75">
      <c r="A170" s="302"/>
    </row>
    <row r="171" spans="1:48" ht="18.75">
      <c r="A171" s="302"/>
    </row>
  </sheetData>
  <mergeCells count="27">
    <mergeCell ref="B7:D7"/>
    <mergeCell ref="Z6:AB6"/>
    <mergeCell ref="H7:J7"/>
    <mergeCell ref="K7:M7"/>
    <mergeCell ref="T6:V6"/>
    <mergeCell ref="W7:Y7"/>
    <mergeCell ref="Z7:AB7"/>
    <mergeCell ref="B6:D6"/>
    <mergeCell ref="H6:J6"/>
    <mergeCell ref="K6:M6"/>
    <mergeCell ref="Q7:S7"/>
    <mergeCell ref="N7:P7"/>
    <mergeCell ref="E6:G6"/>
    <mergeCell ref="E7:G7"/>
    <mergeCell ref="N6:P6"/>
    <mergeCell ref="AO6:AQ6"/>
    <mergeCell ref="AO7:AQ7"/>
    <mergeCell ref="AR7:AT7"/>
    <mergeCell ref="AL7:AN7"/>
    <mergeCell ref="T7:V7"/>
    <mergeCell ref="AR6:AT6"/>
    <mergeCell ref="AI6:AK6"/>
    <mergeCell ref="AL6:AN6"/>
    <mergeCell ref="AI7:AK7"/>
    <mergeCell ref="AF6:AH6"/>
    <mergeCell ref="AF7:AH7"/>
    <mergeCell ref="AC7:AE7"/>
  </mergeCells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5" fitToWidth="6" orientation="portrait" r:id="rId1"/>
  <headerFooter alignWithMargins="0"/>
  <colBreaks count="4" manualBreakCount="4">
    <brk id="10" min="1" max="48" man="1"/>
    <brk id="19" min="1" max="48" man="1"/>
    <brk id="28" min="1" max="48" man="1"/>
    <brk id="37" min="1" max="4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BV129"/>
  <sheetViews>
    <sheetView showGridLines="0" zoomScale="60" zoomScaleNormal="60" workbookViewId="0">
      <pane xSplit="1" ySplit="8" topLeftCell="B9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2.75"/>
  <cols>
    <col min="1" max="1" width="92.140625" customWidth="1"/>
    <col min="2" max="40" width="11.7109375" customWidth="1"/>
    <col min="41" max="41" width="15.140625" bestFit="1" customWidth="1"/>
    <col min="42" max="42" width="13" bestFit="1" customWidth="1"/>
    <col min="43" max="43" width="11.7109375" customWidth="1"/>
    <col min="44" max="45" width="13" bestFit="1" customWidth="1"/>
    <col min="46" max="46" width="11.7109375" customWidth="1"/>
  </cols>
  <sheetData>
    <row r="1" spans="1:63" ht="20.25" customHeight="1">
      <c r="A1" s="66" t="s">
        <v>40</v>
      </c>
      <c r="B1" s="549" t="s">
        <v>445</v>
      </c>
      <c r="C1" s="1"/>
      <c r="D1" s="1"/>
      <c r="E1" s="1"/>
      <c r="F1" s="1"/>
      <c r="G1" s="1"/>
      <c r="H1" s="1"/>
      <c r="I1" s="1"/>
      <c r="J1" s="1"/>
      <c r="AU1" s="22"/>
    </row>
    <row r="2" spans="1:63" ht="20.100000000000001" customHeight="1">
      <c r="A2" s="66" t="s">
        <v>330</v>
      </c>
      <c r="AU2" s="22"/>
    </row>
    <row r="3" spans="1:63" ht="20.100000000000001" customHeight="1">
      <c r="A3" s="127" t="s">
        <v>34</v>
      </c>
      <c r="B3" s="116"/>
      <c r="C3" s="116"/>
      <c r="D3" s="116"/>
      <c r="E3" s="116"/>
      <c r="F3" s="116"/>
      <c r="G3" s="116"/>
      <c r="H3" s="116"/>
      <c r="I3" s="116"/>
      <c r="J3" s="116"/>
      <c r="AU3" s="61"/>
    </row>
    <row r="4" spans="1:63" ht="18.75" customHeight="1">
      <c r="A4" s="202" t="s">
        <v>301</v>
      </c>
      <c r="B4" s="112"/>
      <c r="C4" s="112"/>
      <c r="D4" s="113"/>
      <c r="E4" s="112"/>
      <c r="F4" s="112"/>
      <c r="G4" s="113"/>
      <c r="H4" s="111"/>
      <c r="I4" s="112"/>
      <c r="J4" s="113"/>
      <c r="K4" s="92"/>
      <c r="L4" s="92"/>
      <c r="M4" s="92"/>
      <c r="N4" s="91"/>
      <c r="O4" s="92"/>
      <c r="P4" s="93"/>
      <c r="Q4" s="91"/>
      <c r="R4" s="92"/>
      <c r="S4" s="93"/>
      <c r="T4" s="91"/>
      <c r="U4" s="92"/>
      <c r="V4" s="93"/>
      <c r="W4" s="91"/>
      <c r="X4" s="92"/>
      <c r="Y4" s="93"/>
      <c r="Z4" s="91"/>
      <c r="AA4" s="92"/>
      <c r="AB4" s="93"/>
      <c r="AC4" s="91"/>
      <c r="AD4" s="92"/>
      <c r="AE4" s="93"/>
      <c r="AF4" s="91"/>
      <c r="AG4" s="92"/>
      <c r="AH4" s="93"/>
      <c r="AI4" s="91"/>
      <c r="AJ4" s="92"/>
      <c r="AK4" s="93"/>
      <c r="AL4" s="91"/>
      <c r="AM4" s="92"/>
      <c r="AN4" s="93"/>
      <c r="AO4" s="91"/>
      <c r="AP4" s="92"/>
      <c r="AQ4" s="93"/>
      <c r="AR4" s="91"/>
      <c r="AS4" s="92"/>
      <c r="AT4" s="93"/>
      <c r="AU4" s="102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</row>
    <row r="5" spans="1:63" ht="18.75" customHeight="1">
      <c r="A5" s="131" t="s">
        <v>76</v>
      </c>
      <c r="B5" s="704" t="s">
        <v>66</v>
      </c>
      <c r="C5" s="705"/>
      <c r="D5" s="706"/>
      <c r="E5" s="704" t="s">
        <v>351</v>
      </c>
      <c r="F5" s="705"/>
      <c r="G5" s="706"/>
      <c r="H5" s="704" t="s">
        <v>127</v>
      </c>
      <c r="I5" s="705"/>
      <c r="J5" s="706"/>
      <c r="K5" s="704" t="s">
        <v>92</v>
      </c>
      <c r="L5" s="705"/>
      <c r="M5" s="706"/>
      <c r="N5" s="704" t="s">
        <v>1</v>
      </c>
      <c r="O5" s="705"/>
      <c r="P5" s="706"/>
      <c r="Q5" s="3" t="s">
        <v>1</v>
      </c>
      <c r="R5" s="4"/>
      <c r="S5" s="117"/>
      <c r="T5" s="704" t="s">
        <v>128</v>
      </c>
      <c r="U5" s="705"/>
      <c r="V5" s="706"/>
      <c r="W5" s="3"/>
      <c r="X5" s="4"/>
      <c r="Y5" s="117"/>
      <c r="Z5" s="704" t="s">
        <v>326</v>
      </c>
      <c r="AA5" s="705"/>
      <c r="AB5" s="706"/>
      <c r="AC5" s="3"/>
      <c r="AD5" s="4"/>
      <c r="AE5" s="117"/>
      <c r="AF5" s="704" t="s">
        <v>353</v>
      </c>
      <c r="AG5" s="705"/>
      <c r="AH5" s="706"/>
      <c r="AI5" s="704"/>
      <c r="AJ5" s="705"/>
      <c r="AK5" s="706"/>
      <c r="AL5" s="704" t="s">
        <v>47</v>
      </c>
      <c r="AM5" s="705"/>
      <c r="AN5" s="706"/>
      <c r="AO5" s="704" t="s">
        <v>24</v>
      </c>
      <c r="AP5" s="705"/>
      <c r="AQ5" s="706"/>
      <c r="AR5" s="704" t="s">
        <v>24</v>
      </c>
      <c r="AS5" s="705"/>
      <c r="AT5" s="706"/>
      <c r="AU5" s="16"/>
      <c r="AV5" s="24"/>
      <c r="AW5" s="718"/>
      <c r="AX5" s="718"/>
      <c r="AY5" s="718"/>
      <c r="AZ5" s="718"/>
      <c r="BA5" s="718"/>
      <c r="BB5" s="718"/>
      <c r="BC5" s="718"/>
      <c r="BD5" s="718"/>
      <c r="BE5" s="718"/>
      <c r="BF5" s="718"/>
      <c r="BG5" s="718"/>
      <c r="BH5" s="718"/>
      <c r="BI5" s="718"/>
      <c r="BJ5" s="718"/>
      <c r="BK5" s="718"/>
    </row>
    <row r="6" spans="1:63" ht="21" customHeight="1">
      <c r="A6" s="97"/>
      <c r="B6" s="707" t="s">
        <v>110</v>
      </c>
      <c r="C6" s="708"/>
      <c r="D6" s="709"/>
      <c r="E6" s="707" t="s">
        <v>95</v>
      </c>
      <c r="F6" s="708"/>
      <c r="G6" s="709"/>
      <c r="H6" s="707" t="s">
        <v>95</v>
      </c>
      <c r="I6" s="708"/>
      <c r="J6" s="709"/>
      <c r="K6" s="707" t="s">
        <v>93</v>
      </c>
      <c r="L6" s="708"/>
      <c r="M6" s="709"/>
      <c r="N6" s="707" t="s">
        <v>3</v>
      </c>
      <c r="O6" s="708"/>
      <c r="P6" s="709"/>
      <c r="Q6" s="707" t="s">
        <v>128</v>
      </c>
      <c r="R6" s="708"/>
      <c r="S6" s="709"/>
      <c r="T6" s="707" t="s">
        <v>129</v>
      </c>
      <c r="U6" s="708"/>
      <c r="V6" s="709"/>
      <c r="W6" s="707" t="s">
        <v>112</v>
      </c>
      <c r="X6" s="708"/>
      <c r="Y6" s="709"/>
      <c r="Z6" s="707" t="s">
        <v>110</v>
      </c>
      <c r="AA6" s="708"/>
      <c r="AB6" s="709"/>
      <c r="AC6" s="707" t="s">
        <v>19</v>
      </c>
      <c r="AD6" s="708"/>
      <c r="AE6" s="709"/>
      <c r="AF6" s="707" t="s">
        <v>354</v>
      </c>
      <c r="AG6" s="708"/>
      <c r="AH6" s="709"/>
      <c r="AI6" s="707" t="s">
        <v>94</v>
      </c>
      <c r="AJ6" s="708"/>
      <c r="AK6" s="709"/>
      <c r="AL6" s="707" t="s">
        <v>95</v>
      </c>
      <c r="AM6" s="708"/>
      <c r="AN6" s="709"/>
      <c r="AO6" s="707" t="s">
        <v>376</v>
      </c>
      <c r="AP6" s="708"/>
      <c r="AQ6" s="709"/>
      <c r="AR6" s="707" t="s">
        <v>377</v>
      </c>
      <c r="AS6" s="708"/>
      <c r="AT6" s="709"/>
      <c r="AU6" s="16"/>
      <c r="AV6" s="24"/>
      <c r="AW6" s="718"/>
      <c r="AX6" s="718"/>
      <c r="AY6" s="718"/>
      <c r="AZ6" s="718"/>
      <c r="BA6" s="718"/>
      <c r="BB6" s="718"/>
      <c r="BC6" s="718"/>
      <c r="BD6" s="718"/>
      <c r="BE6" s="718"/>
      <c r="BF6" s="718"/>
      <c r="BG6" s="718"/>
      <c r="BH6" s="718"/>
      <c r="BI6" s="718"/>
      <c r="BJ6" s="718"/>
      <c r="BK6" s="718"/>
    </row>
    <row r="7" spans="1:63" ht="18.75" customHeight="1">
      <c r="A7" s="97"/>
      <c r="B7" s="6"/>
      <c r="C7" s="6"/>
      <c r="D7" s="7" t="s">
        <v>4</v>
      </c>
      <c r="E7" s="6"/>
      <c r="F7" s="6"/>
      <c r="G7" s="7" t="s">
        <v>4</v>
      </c>
      <c r="H7" s="6"/>
      <c r="I7" s="6"/>
      <c r="J7" s="7" t="s">
        <v>4</v>
      </c>
      <c r="K7" s="6"/>
      <c r="L7" s="6"/>
      <c r="M7" s="7" t="s">
        <v>4</v>
      </c>
      <c r="N7" s="6"/>
      <c r="O7" s="6"/>
      <c r="P7" s="7" t="s">
        <v>4</v>
      </c>
      <c r="Q7" s="6"/>
      <c r="R7" s="6"/>
      <c r="S7" s="7" t="s">
        <v>4</v>
      </c>
      <c r="T7" s="6"/>
      <c r="U7" s="6"/>
      <c r="V7" s="7" t="s">
        <v>4</v>
      </c>
      <c r="W7" s="6"/>
      <c r="X7" s="6"/>
      <c r="Y7" s="7" t="s">
        <v>4</v>
      </c>
      <c r="Z7" s="6"/>
      <c r="AA7" s="6"/>
      <c r="AB7" s="7" t="s">
        <v>4</v>
      </c>
      <c r="AC7" s="6"/>
      <c r="AD7" s="6"/>
      <c r="AE7" s="7" t="s">
        <v>4</v>
      </c>
      <c r="AF7" s="6"/>
      <c r="AG7" s="6"/>
      <c r="AH7" s="7" t="s">
        <v>4</v>
      </c>
      <c r="AI7" s="6"/>
      <c r="AJ7" s="6"/>
      <c r="AK7" s="7" t="s">
        <v>4</v>
      </c>
      <c r="AL7" s="6"/>
      <c r="AM7" s="6"/>
      <c r="AN7" s="7" t="s">
        <v>4</v>
      </c>
      <c r="AO7" s="6"/>
      <c r="AP7" s="6"/>
      <c r="AQ7" s="7" t="s">
        <v>4</v>
      </c>
      <c r="AR7" s="6"/>
      <c r="AS7" s="6"/>
      <c r="AT7" s="7" t="s">
        <v>4</v>
      </c>
      <c r="AU7" s="16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</row>
    <row r="8" spans="1:63" ht="18.75" customHeight="1">
      <c r="A8" s="200" t="s">
        <v>49</v>
      </c>
      <c r="B8" s="295">
        <v>2014</v>
      </c>
      <c r="C8" s="295">
        <v>2015</v>
      </c>
      <c r="D8" s="50" t="s">
        <v>7</v>
      </c>
      <c r="E8" s="295">
        <v>2014</v>
      </c>
      <c r="F8" s="295">
        <v>2015</v>
      </c>
      <c r="G8" s="50" t="s">
        <v>7</v>
      </c>
      <c r="H8" s="295">
        <v>2014</v>
      </c>
      <c r="I8" s="295">
        <v>2015</v>
      </c>
      <c r="J8" s="50" t="s">
        <v>7</v>
      </c>
      <c r="K8" s="295">
        <v>2014</v>
      </c>
      <c r="L8" s="295">
        <v>2015</v>
      </c>
      <c r="M8" s="50" t="s">
        <v>7</v>
      </c>
      <c r="N8" s="295">
        <v>2014</v>
      </c>
      <c r="O8" s="295">
        <v>2015</v>
      </c>
      <c r="P8" s="50" t="s">
        <v>7</v>
      </c>
      <c r="Q8" s="295">
        <v>2014</v>
      </c>
      <c r="R8" s="295">
        <v>2015</v>
      </c>
      <c r="S8" s="50" t="s">
        <v>7</v>
      </c>
      <c r="T8" s="295">
        <v>2014</v>
      </c>
      <c r="U8" s="295">
        <v>2015</v>
      </c>
      <c r="V8" s="50" t="s">
        <v>7</v>
      </c>
      <c r="W8" s="295">
        <v>2014</v>
      </c>
      <c r="X8" s="295">
        <v>2015</v>
      </c>
      <c r="Y8" s="50" t="s">
        <v>7</v>
      </c>
      <c r="Z8" s="295">
        <v>2014</v>
      </c>
      <c r="AA8" s="295">
        <v>2015</v>
      </c>
      <c r="AB8" s="50" t="s">
        <v>7</v>
      </c>
      <c r="AC8" s="295">
        <v>2014</v>
      </c>
      <c r="AD8" s="295">
        <v>2015</v>
      </c>
      <c r="AE8" s="50" t="s">
        <v>7</v>
      </c>
      <c r="AF8" s="295">
        <v>2014</v>
      </c>
      <c r="AG8" s="295">
        <v>2015</v>
      </c>
      <c r="AH8" s="50" t="s">
        <v>7</v>
      </c>
      <c r="AI8" s="295">
        <v>2014</v>
      </c>
      <c r="AJ8" s="295">
        <v>2015</v>
      </c>
      <c r="AK8" s="50" t="s">
        <v>7</v>
      </c>
      <c r="AL8" s="295">
        <v>2014</v>
      </c>
      <c r="AM8" s="295">
        <v>2015</v>
      </c>
      <c r="AN8" s="50" t="s">
        <v>7</v>
      </c>
      <c r="AO8" s="295">
        <v>2014</v>
      </c>
      <c r="AP8" s="295">
        <v>2015</v>
      </c>
      <c r="AQ8" s="50" t="s">
        <v>7</v>
      </c>
      <c r="AR8" s="295">
        <v>2014</v>
      </c>
      <c r="AS8" s="295">
        <v>2015</v>
      </c>
      <c r="AT8" s="50" t="s">
        <v>7</v>
      </c>
      <c r="AU8" s="16"/>
      <c r="AV8" s="25"/>
      <c r="AW8" s="26"/>
      <c r="AX8" s="26"/>
      <c r="AY8" s="25"/>
      <c r="AZ8" s="26"/>
      <c r="BA8" s="26"/>
      <c r="BB8" s="25"/>
      <c r="BC8" s="26"/>
      <c r="BD8" s="26"/>
      <c r="BE8" s="25"/>
      <c r="BF8" s="26"/>
      <c r="BG8" s="26"/>
      <c r="BH8" s="25"/>
      <c r="BI8" s="26"/>
      <c r="BJ8" s="26"/>
      <c r="BK8" s="25"/>
    </row>
    <row r="9" spans="1:63" ht="18.75" customHeight="1">
      <c r="A9" s="204"/>
      <c r="B9" s="189"/>
      <c r="C9" s="189"/>
      <c r="D9" s="189"/>
      <c r="E9" s="189"/>
      <c r="F9" s="189"/>
      <c r="G9" s="189"/>
      <c r="H9" s="189"/>
      <c r="I9" s="189"/>
      <c r="J9" s="189"/>
      <c r="K9" s="71"/>
      <c r="L9" s="71"/>
      <c r="M9" s="71"/>
      <c r="N9" s="182"/>
      <c r="O9" s="182"/>
      <c r="P9" s="156"/>
      <c r="Q9" s="71"/>
      <c r="R9" s="71"/>
      <c r="S9" s="156"/>
      <c r="T9" s="71"/>
      <c r="U9" s="71"/>
      <c r="V9" s="156"/>
      <c r="W9" s="71"/>
      <c r="X9" s="71"/>
      <c r="Y9" s="156"/>
      <c r="Z9" s="71"/>
      <c r="AA9" s="71"/>
      <c r="AB9" s="156"/>
      <c r="AC9" s="71"/>
      <c r="AD9" s="71"/>
      <c r="AE9" s="156"/>
      <c r="AF9" s="71"/>
      <c r="AG9" s="71"/>
      <c r="AH9" s="156"/>
      <c r="AI9" s="71"/>
      <c r="AJ9" s="71"/>
      <c r="AK9" s="156"/>
      <c r="AL9" s="71"/>
      <c r="AM9" s="71"/>
      <c r="AN9" s="156"/>
      <c r="AO9" s="71"/>
      <c r="AP9" s="71"/>
      <c r="AQ9" s="156"/>
      <c r="AR9" s="71"/>
      <c r="AS9" s="71"/>
      <c r="AT9" s="156"/>
      <c r="AU9" s="16"/>
      <c r="AV9" s="16"/>
    </row>
    <row r="10" spans="1:63" s="138" customFormat="1" ht="18.75" customHeight="1">
      <c r="A10" s="205" t="s">
        <v>270</v>
      </c>
      <c r="B10" s="155"/>
      <c r="C10" s="155"/>
      <c r="D10" s="155"/>
      <c r="E10" s="155"/>
      <c r="F10" s="155"/>
      <c r="G10" s="155"/>
      <c r="H10" s="155"/>
      <c r="I10" s="155"/>
      <c r="J10" s="155"/>
      <c r="K10" s="71"/>
      <c r="L10" s="71"/>
      <c r="M10" s="71"/>
      <c r="N10" s="182"/>
      <c r="O10" s="182"/>
      <c r="P10" s="156"/>
      <c r="Q10" s="71"/>
      <c r="R10" s="71"/>
      <c r="S10" s="156"/>
      <c r="T10" s="71"/>
      <c r="U10" s="71"/>
      <c r="V10" s="156"/>
      <c r="W10" s="71"/>
      <c r="X10" s="71"/>
      <c r="Y10" s="156"/>
      <c r="Z10" s="71"/>
      <c r="AA10" s="71"/>
      <c r="AB10" s="156"/>
      <c r="AC10" s="71"/>
      <c r="AD10" s="71"/>
      <c r="AE10" s="156"/>
      <c r="AF10" s="71"/>
      <c r="AG10" s="71"/>
      <c r="AH10" s="156"/>
      <c r="AI10" s="71"/>
      <c r="AJ10" s="71"/>
      <c r="AK10" s="156"/>
      <c r="AL10" s="71"/>
      <c r="AM10" s="71"/>
      <c r="AN10" s="156"/>
      <c r="AO10" s="71"/>
      <c r="AP10" s="71"/>
      <c r="AQ10" s="156"/>
      <c r="AR10" s="71"/>
      <c r="AS10" s="71"/>
      <c r="AT10" s="156"/>
      <c r="AU10" s="137"/>
      <c r="AV10" s="137"/>
    </row>
    <row r="11" spans="1:63" s="138" customFormat="1" ht="18.75" customHeight="1">
      <c r="A11" s="397"/>
      <c r="B11" s="155"/>
      <c r="C11" s="155"/>
      <c r="D11" s="155"/>
      <c r="E11" s="155"/>
      <c r="F11" s="155"/>
      <c r="G11" s="155"/>
      <c r="H11" s="155"/>
      <c r="I11" s="155"/>
      <c r="J11" s="155"/>
      <c r="K11" s="71"/>
      <c r="L11" s="71"/>
      <c r="M11" s="71"/>
      <c r="N11" s="182"/>
      <c r="O11" s="182"/>
      <c r="P11" s="156"/>
      <c r="Q11" s="71"/>
      <c r="R11" s="71"/>
      <c r="S11" s="156"/>
      <c r="T11" s="71"/>
      <c r="U11" s="71"/>
      <c r="V11" s="156"/>
      <c r="W11" s="71"/>
      <c r="X11" s="71"/>
      <c r="Y11" s="156"/>
      <c r="Z11" s="71"/>
      <c r="AA11" s="71"/>
      <c r="AB11" s="156"/>
      <c r="AC11" s="71"/>
      <c r="AD11" s="71"/>
      <c r="AE11" s="156"/>
      <c r="AF11" s="71"/>
      <c r="AG11" s="71"/>
      <c r="AH11" s="156"/>
      <c r="AI11" s="71"/>
      <c r="AJ11" s="71"/>
      <c r="AK11" s="156"/>
      <c r="AL11" s="71"/>
      <c r="AM11" s="71"/>
      <c r="AN11" s="156"/>
      <c r="AO11" s="71"/>
      <c r="AP11" s="71"/>
      <c r="AQ11" s="156"/>
      <c r="AR11" s="71"/>
      <c r="AS11" s="71"/>
      <c r="AT11" s="156"/>
      <c r="AU11" s="137"/>
      <c r="AV11" s="137"/>
    </row>
    <row r="12" spans="1:63" s="138" customFormat="1" ht="20.100000000000001" customHeight="1">
      <c r="A12" s="205" t="s">
        <v>195</v>
      </c>
      <c r="B12" s="174"/>
      <c r="C12" s="174"/>
      <c r="D12" s="174"/>
      <c r="E12" s="174"/>
      <c r="F12" s="174"/>
      <c r="G12" s="174"/>
      <c r="H12" s="174"/>
      <c r="I12" s="174"/>
      <c r="J12" s="174"/>
      <c r="K12" s="71"/>
      <c r="L12" s="71"/>
      <c r="M12" s="71"/>
      <c r="N12" s="182"/>
      <c r="O12" s="182"/>
      <c r="P12" s="156"/>
      <c r="Q12" s="71"/>
      <c r="R12" s="71"/>
      <c r="S12" s="156"/>
      <c r="T12" s="71"/>
      <c r="U12" s="71"/>
      <c r="V12" s="156"/>
      <c r="W12" s="71"/>
      <c r="X12" s="71"/>
      <c r="Y12" s="156"/>
      <c r="Z12" s="71"/>
      <c r="AA12" s="71"/>
      <c r="AB12" s="156"/>
      <c r="AC12" s="71"/>
      <c r="AD12" s="71"/>
      <c r="AE12" s="156"/>
      <c r="AF12" s="71"/>
      <c r="AG12" s="71"/>
      <c r="AH12" s="156"/>
      <c r="AI12" s="71"/>
      <c r="AJ12" s="71"/>
      <c r="AK12" s="156"/>
      <c r="AL12" s="71"/>
      <c r="AM12" s="71"/>
      <c r="AN12" s="156"/>
      <c r="AO12" s="71"/>
      <c r="AP12" s="71"/>
      <c r="AQ12" s="156"/>
      <c r="AR12" s="71"/>
      <c r="AS12" s="71"/>
      <c r="AT12" s="156"/>
      <c r="AU12" s="137"/>
      <c r="AV12" s="137"/>
    </row>
    <row r="13" spans="1:63" s="248" customFormat="1" ht="20.100000000000001" customHeight="1">
      <c r="A13" s="205" t="s">
        <v>386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8"/>
      <c r="L13" s="158"/>
      <c r="M13" s="158"/>
      <c r="N13" s="350"/>
      <c r="O13" s="350"/>
      <c r="P13" s="159"/>
      <c r="Q13" s="158"/>
      <c r="R13" s="158"/>
      <c r="S13" s="159"/>
      <c r="T13" s="158"/>
      <c r="U13" s="158"/>
      <c r="V13" s="159"/>
      <c r="W13" s="158"/>
      <c r="X13" s="158"/>
      <c r="Y13" s="159"/>
      <c r="Z13" s="158"/>
      <c r="AA13" s="158"/>
      <c r="AB13" s="159"/>
      <c r="AC13" s="158"/>
      <c r="AD13" s="158"/>
      <c r="AE13" s="159"/>
      <c r="AF13" s="158"/>
      <c r="AG13" s="158"/>
      <c r="AH13" s="159"/>
      <c r="AI13" s="158"/>
      <c r="AJ13" s="158"/>
      <c r="AK13" s="159"/>
      <c r="AL13" s="158"/>
      <c r="AM13" s="158"/>
      <c r="AN13" s="159"/>
      <c r="AO13" s="158"/>
      <c r="AP13" s="158"/>
      <c r="AQ13" s="159"/>
      <c r="AR13" s="158"/>
      <c r="AS13" s="158"/>
      <c r="AT13" s="159"/>
      <c r="AU13" s="353"/>
      <c r="AV13" s="353"/>
    </row>
    <row r="14" spans="1:63" s="248" customFormat="1" ht="20.100000000000001" customHeight="1">
      <c r="A14" s="85" t="s">
        <v>387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8"/>
      <c r="L14" s="158"/>
      <c r="M14" s="158"/>
      <c r="N14" s="350"/>
      <c r="O14" s="350"/>
      <c r="P14" s="159"/>
      <c r="Q14" s="158">
        <v>890.02496674999998</v>
      </c>
      <c r="R14" s="158">
        <v>893.24788575000002</v>
      </c>
      <c r="S14" s="159">
        <f t="shared" ref="S14:S28" si="0">IF(Q14=0, "    ---- ", IF(ABS(ROUND(100/Q14*R14-100,1))&lt;999,ROUND(100/Q14*R14-100,1),IF(ROUND(100/Q14*R14-100,1)&gt;999,999,-999)))</f>
        <v>0.4</v>
      </c>
      <c r="T14" s="158"/>
      <c r="U14" s="158"/>
      <c r="V14" s="159"/>
      <c r="W14" s="158"/>
      <c r="X14" s="158"/>
      <c r="Y14" s="159"/>
      <c r="Z14" s="158"/>
      <c r="AA14" s="158"/>
      <c r="AB14" s="159"/>
      <c r="AC14" s="158"/>
      <c r="AD14" s="158"/>
      <c r="AE14" s="159"/>
      <c r="AF14" s="158"/>
      <c r="AG14" s="158"/>
      <c r="AH14" s="159"/>
      <c r="AI14" s="158">
        <v>0.20399999999999999</v>
      </c>
      <c r="AJ14" s="158">
        <v>0.218</v>
      </c>
      <c r="AK14" s="159">
        <f t="shared" ref="AK14:AK28" si="1">IF(AI14=0, "    ---- ", IF(ABS(ROUND(100/AI14*AJ14-100,1))&lt;999,ROUND(100/AI14*AJ14-100,1),IF(ROUND(100/AI14*AJ14-100,1)&gt;999,999,-999)))</f>
        <v>6.9</v>
      </c>
      <c r="AL14" s="158"/>
      <c r="AM14" s="158"/>
      <c r="AN14" s="159"/>
      <c r="AO14" s="158">
        <f>B14+E14+H14+K14+Q14+T14+W14+Z14+AF14+AI14+AL14</f>
        <v>890.22896674999993</v>
      </c>
      <c r="AP14" s="158">
        <f t="shared" ref="AO14:AP29" si="2">C14+F14+I14+L14+R14+U14+X14+AA14+AG14+AJ14+AM14</f>
        <v>893.46588574999998</v>
      </c>
      <c r="AQ14" s="159">
        <f t="shared" ref="AQ14:AQ28" si="3">IF(AO14=0, "    ---- ", IF(ABS(ROUND(100/AO14*AP14-100,1))&lt;999,ROUND(100/AO14*AP14-100,1),IF(ROUND(100/AO14*AP14-100,1)&gt;999,999,-999)))</f>
        <v>0.4</v>
      </c>
      <c r="AR14" s="158">
        <f t="shared" ref="AR14:AR28" si="4">B14+E14+H14+K14+N14+Q14+T14+W14+Z14+AC14+AF14+AI14+AL14</f>
        <v>890.22896674999993</v>
      </c>
      <c r="AS14" s="158">
        <f t="shared" ref="AS14:AS29" si="5">C14+F14+I14+L14+O14+R14+U14+X14+AA14+AD14+AG14+AJ14+AM14</f>
        <v>893.46588574999998</v>
      </c>
      <c r="AT14" s="159">
        <f t="shared" ref="AT14:AT29" si="6">IF(AR14=0, "    ---- ", IF(ABS(ROUND(100/AR14*AS14-100,1))&lt;999,ROUND(100/AR14*AS14-100,1),IF(ROUND(100/AR14*AS14-100,1)&gt;999,999,-999)))</f>
        <v>0.4</v>
      </c>
      <c r="AU14" s="353"/>
      <c r="AV14" s="353"/>
    </row>
    <row r="15" spans="1:63" s="248" customFormat="1" ht="20.100000000000001" customHeight="1">
      <c r="A15" s="85" t="s">
        <v>388</v>
      </c>
      <c r="B15" s="159"/>
      <c r="C15" s="159"/>
      <c r="D15" s="159"/>
      <c r="E15" s="159">
        <v>1227</v>
      </c>
      <c r="F15" s="159">
        <v>114</v>
      </c>
      <c r="G15" s="159">
        <f t="shared" ref="G15:G28" si="7">IF(E15=0, "    ---- ", IF(ABS(ROUND(100/E15*F15-100,1))&lt;999,ROUND(100/E15*F15-100,1),IF(ROUND(100/E15*F15-100,1)&gt;999,999,-999)))</f>
        <v>-90.7</v>
      </c>
      <c r="H15" s="159"/>
      <c r="I15" s="159"/>
      <c r="J15" s="159"/>
      <c r="K15" s="158"/>
      <c r="L15" s="158"/>
      <c r="M15" s="158"/>
      <c r="N15" s="350"/>
      <c r="O15" s="350"/>
      <c r="P15" s="159"/>
      <c r="Q15" s="158">
        <v>4165.0113820400002</v>
      </c>
      <c r="R15" s="158">
        <v>5005.8050325799995</v>
      </c>
      <c r="S15" s="159">
        <f t="shared" si="0"/>
        <v>20.2</v>
      </c>
      <c r="T15" s="158"/>
      <c r="U15" s="158"/>
      <c r="V15" s="159"/>
      <c r="W15" s="158"/>
      <c r="X15" s="158">
        <v>2.1</v>
      </c>
      <c r="Y15" s="159" t="str">
        <f t="shared" ref="Y15" si="8">IF(W15=0, "    ---- ", IF(ABS(ROUND(100/W15*X15-100,1))&lt;999,ROUND(100/W15*X15-100,1),IF(ROUND(100/W15*X15-100,1)&gt;999,999,-999)))</f>
        <v xml:space="preserve">    ---- </v>
      </c>
      <c r="Z15" s="158">
        <v>641</v>
      </c>
      <c r="AA15" s="158">
        <v>833</v>
      </c>
      <c r="AB15" s="159">
        <f t="shared" ref="AB15:AB28" si="9">IF(Z15=0, "    ---- ", IF(ABS(ROUND(100/Z15*AA15-100,1))&lt;999,ROUND(100/Z15*AA15-100,1),IF(ROUND(100/Z15*AA15-100,1)&gt;999,999,-999)))</f>
        <v>30</v>
      </c>
      <c r="AC15" s="158"/>
      <c r="AD15" s="158"/>
      <c r="AE15" s="159"/>
      <c r="AF15" s="158"/>
      <c r="AG15" s="158"/>
      <c r="AH15" s="159"/>
      <c r="AI15" s="158">
        <v>678.01099999999997</v>
      </c>
      <c r="AJ15" s="158">
        <v>750.41099999999994</v>
      </c>
      <c r="AK15" s="159">
        <f t="shared" si="1"/>
        <v>10.7</v>
      </c>
      <c r="AL15" s="158">
        <v>16920.599999999999</v>
      </c>
      <c r="AM15" s="158">
        <v>16232.2</v>
      </c>
      <c r="AN15" s="159">
        <f t="shared" ref="AN15:AN28" si="10">IF(AL15=0, "    ---- ", IF(ABS(ROUND(100/AL15*AM15-100,1))&lt;999,ROUND(100/AL15*AM15-100,1),IF(ROUND(100/AL15*AM15-100,1)&gt;999,999,-999)))</f>
        <v>-4.0999999999999996</v>
      </c>
      <c r="AO15" s="158">
        <f t="shared" si="2"/>
        <v>23631.622382039997</v>
      </c>
      <c r="AP15" s="158">
        <f t="shared" si="2"/>
        <v>22937.516032580003</v>
      </c>
      <c r="AQ15" s="159">
        <f t="shared" si="3"/>
        <v>-2.9</v>
      </c>
      <c r="AR15" s="158">
        <f t="shared" si="4"/>
        <v>23631.622382039997</v>
      </c>
      <c r="AS15" s="158">
        <f t="shared" si="5"/>
        <v>22937.516032580003</v>
      </c>
      <c r="AT15" s="159">
        <f t="shared" si="6"/>
        <v>-2.9</v>
      </c>
      <c r="AU15" s="353"/>
      <c r="AV15" s="353"/>
    </row>
    <row r="16" spans="1:63" s="248" customFormat="1" ht="20.100000000000001" customHeight="1">
      <c r="A16" s="85" t="s">
        <v>389</v>
      </c>
      <c r="B16" s="159"/>
      <c r="C16" s="159"/>
      <c r="D16" s="159"/>
      <c r="E16" s="159">
        <v>1608</v>
      </c>
      <c r="F16" s="159">
        <v>4264</v>
      </c>
      <c r="G16" s="159">
        <f t="shared" si="7"/>
        <v>165.2</v>
      </c>
      <c r="H16" s="159">
        <v>17.210999999999999</v>
      </c>
      <c r="I16" s="159">
        <v>21.568999999999999</v>
      </c>
      <c r="J16" s="159">
        <f t="shared" ref="J16:J28" si="11">IF(H16=0, "    ---- ", IF(ABS(ROUND(100/H16*I16-100,1))&lt;999,ROUND(100/H16*I16-100,1),IF(ROUND(100/H16*I16-100,1)&gt;999,999,-999)))</f>
        <v>25.3</v>
      </c>
      <c r="K16" s="158"/>
      <c r="L16" s="158"/>
      <c r="M16" s="158"/>
      <c r="N16" s="350"/>
      <c r="O16" s="350"/>
      <c r="P16" s="159"/>
      <c r="Q16" s="158">
        <v>9693.6518855100003</v>
      </c>
      <c r="R16" s="158">
        <v>16304.367695699999</v>
      </c>
      <c r="S16" s="159">
        <f t="shared" si="0"/>
        <v>68.2</v>
      </c>
      <c r="T16" s="158"/>
      <c r="U16" s="158"/>
      <c r="V16" s="159"/>
      <c r="W16" s="158"/>
      <c r="X16" s="158"/>
      <c r="Y16" s="159"/>
      <c r="Z16" s="158">
        <v>3488</v>
      </c>
      <c r="AA16" s="158">
        <v>3869</v>
      </c>
      <c r="AB16" s="159">
        <f t="shared" si="9"/>
        <v>10.9</v>
      </c>
      <c r="AC16" s="158"/>
      <c r="AD16" s="158"/>
      <c r="AE16" s="159"/>
      <c r="AF16" s="158"/>
      <c r="AG16" s="158"/>
      <c r="AH16" s="159"/>
      <c r="AI16" s="158">
        <v>650.90300000000002</v>
      </c>
      <c r="AJ16" s="158">
        <v>871.22199999999998</v>
      </c>
      <c r="AK16" s="159">
        <f t="shared" si="1"/>
        <v>33.799999999999997</v>
      </c>
      <c r="AL16" s="158">
        <v>1878.9</v>
      </c>
      <c r="AM16" s="158">
        <v>2675.2</v>
      </c>
      <c r="AN16" s="159">
        <f t="shared" si="10"/>
        <v>42.4</v>
      </c>
      <c r="AO16" s="158">
        <f t="shared" si="2"/>
        <v>17336.665885509999</v>
      </c>
      <c r="AP16" s="158">
        <f t="shared" si="2"/>
        <v>28005.358695700001</v>
      </c>
      <c r="AQ16" s="159">
        <f t="shared" si="3"/>
        <v>61.5</v>
      </c>
      <c r="AR16" s="158">
        <f t="shared" si="4"/>
        <v>17336.665885509999</v>
      </c>
      <c r="AS16" s="158">
        <f t="shared" si="5"/>
        <v>28005.358695700001</v>
      </c>
      <c r="AT16" s="159">
        <f t="shared" si="6"/>
        <v>61.5</v>
      </c>
      <c r="AU16" s="353"/>
      <c r="AV16" s="353"/>
    </row>
    <row r="17" spans="1:49" s="248" customFormat="1" ht="20.100000000000001" customHeight="1">
      <c r="A17" s="85" t="s">
        <v>390</v>
      </c>
      <c r="B17" s="159"/>
      <c r="C17" s="159"/>
      <c r="D17" s="159"/>
      <c r="E17" s="159">
        <v>1608</v>
      </c>
      <c r="F17" s="159">
        <v>3106</v>
      </c>
      <c r="G17" s="159">
        <f t="shared" si="7"/>
        <v>93.2</v>
      </c>
      <c r="H17" s="159"/>
      <c r="I17" s="159"/>
      <c r="J17" s="159"/>
      <c r="K17" s="158"/>
      <c r="L17" s="158"/>
      <c r="M17" s="158"/>
      <c r="N17" s="350"/>
      <c r="O17" s="350"/>
      <c r="P17" s="159"/>
      <c r="Q17" s="158">
        <v>3937.1999508200001</v>
      </c>
      <c r="R17" s="158">
        <v>10013.094342549999</v>
      </c>
      <c r="S17" s="159">
        <f t="shared" si="0"/>
        <v>154.30000000000001</v>
      </c>
      <c r="T17" s="158"/>
      <c r="U17" s="158"/>
      <c r="V17" s="159"/>
      <c r="W17" s="158"/>
      <c r="X17" s="158"/>
      <c r="Y17" s="159"/>
      <c r="Z17" s="158">
        <v>475</v>
      </c>
      <c r="AA17" s="158">
        <v>408</v>
      </c>
      <c r="AB17" s="159">
        <f t="shared" si="9"/>
        <v>-14.1</v>
      </c>
      <c r="AC17" s="158"/>
      <c r="AD17" s="158"/>
      <c r="AE17" s="159"/>
      <c r="AF17" s="158"/>
      <c r="AG17" s="158"/>
      <c r="AH17" s="159"/>
      <c r="AI17" s="158">
        <v>272.38</v>
      </c>
      <c r="AJ17" s="158">
        <v>227.76300000000001</v>
      </c>
      <c r="AK17" s="159">
        <f t="shared" si="1"/>
        <v>-16.399999999999999</v>
      </c>
      <c r="AL17" s="158"/>
      <c r="AM17" s="158"/>
      <c r="AN17" s="159"/>
      <c r="AO17" s="158">
        <f t="shared" si="2"/>
        <v>6292.5799508200007</v>
      </c>
      <c r="AP17" s="158">
        <f t="shared" si="2"/>
        <v>13754.85734255</v>
      </c>
      <c r="AQ17" s="159">
        <f t="shared" si="3"/>
        <v>118.6</v>
      </c>
      <c r="AR17" s="158">
        <f t="shared" si="4"/>
        <v>6292.5799508200007</v>
      </c>
      <c r="AS17" s="158">
        <f t="shared" si="5"/>
        <v>13754.85734255</v>
      </c>
      <c r="AT17" s="159">
        <f t="shared" si="6"/>
        <v>118.6</v>
      </c>
      <c r="AU17" s="353"/>
      <c r="AV17" s="353"/>
    </row>
    <row r="18" spans="1:49" s="248" customFormat="1" ht="20.100000000000001" customHeight="1">
      <c r="A18" s="85" t="s">
        <v>203</v>
      </c>
      <c r="B18" s="159"/>
      <c r="C18" s="159"/>
      <c r="D18" s="159"/>
      <c r="E18" s="159">
        <v>1608</v>
      </c>
      <c r="F18" s="159">
        <v>3106</v>
      </c>
      <c r="G18" s="159">
        <f t="shared" si="7"/>
        <v>93.2</v>
      </c>
      <c r="H18" s="159">
        <v>17.210999999999999</v>
      </c>
      <c r="I18" s="159">
        <v>21.568999999999999</v>
      </c>
      <c r="J18" s="159">
        <f t="shared" si="11"/>
        <v>25.3</v>
      </c>
      <c r="K18" s="158"/>
      <c r="L18" s="158"/>
      <c r="M18" s="158"/>
      <c r="N18" s="350"/>
      <c r="O18" s="350"/>
      <c r="P18" s="159"/>
      <c r="Q18" s="158">
        <v>3937.1999508200001</v>
      </c>
      <c r="R18" s="158">
        <v>10013.094342549999</v>
      </c>
      <c r="S18" s="159">
        <f t="shared" si="0"/>
        <v>154.30000000000001</v>
      </c>
      <c r="T18" s="158"/>
      <c r="U18" s="158"/>
      <c r="V18" s="159"/>
      <c r="W18" s="158"/>
      <c r="X18" s="158"/>
      <c r="Y18" s="159"/>
      <c r="Z18" s="158"/>
      <c r="AA18" s="158"/>
      <c r="AB18" s="159"/>
      <c r="AC18" s="158"/>
      <c r="AD18" s="158"/>
      <c r="AE18" s="159"/>
      <c r="AF18" s="158"/>
      <c r="AG18" s="158"/>
      <c r="AH18" s="159"/>
      <c r="AI18" s="158">
        <v>266.65850567999968</v>
      </c>
      <c r="AJ18" s="158">
        <v>46.455785870000021</v>
      </c>
      <c r="AK18" s="159">
        <f t="shared" si="1"/>
        <v>-82.6</v>
      </c>
      <c r="AL18" s="158"/>
      <c r="AM18" s="158"/>
      <c r="AN18" s="159"/>
      <c r="AO18" s="158">
        <f t="shared" si="2"/>
        <v>5829.0694564999994</v>
      </c>
      <c r="AP18" s="158">
        <f t="shared" si="2"/>
        <v>13187.119128419999</v>
      </c>
      <c r="AQ18" s="159">
        <f t="shared" si="3"/>
        <v>126.2</v>
      </c>
      <c r="AR18" s="158">
        <f t="shared" si="4"/>
        <v>5829.0694564999994</v>
      </c>
      <c r="AS18" s="158">
        <f t="shared" si="5"/>
        <v>13187.119128419999</v>
      </c>
      <c r="AT18" s="159">
        <f t="shared" si="6"/>
        <v>126.2</v>
      </c>
      <c r="AU18" s="353"/>
      <c r="AV18" s="353"/>
    </row>
    <row r="19" spans="1:49" s="248" customFormat="1" ht="20.100000000000001" customHeight="1">
      <c r="A19" s="85" t="s">
        <v>391</v>
      </c>
      <c r="B19" s="159"/>
      <c r="C19" s="159"/>
      <c r="D19" s="159"/>
      <c r="E19" s="159"/>
      <c r="F19" s="159">
        <v>1158</v>
      </c>
      <c r="G19" s="159" t="str">
        <f t="shared" si="7"/>
        <v xml:space="preserve">    ---- </v>
      </c>
      <c r="H19" s="159"/>
      <c r="I19" s="159"/>
      <c r="J19" s="159"/>
      <c r="K19" s="158"/>
      <c r="L19" s="158"/>
      <c r="M19" s="158"/>
      <c r="N19" s="350"/>
      <c r="O19" s="350"/>
      <c r="P19" s="159"/>
      <c r="Q19" s="158">
        <v>5756.4519346899997</v>
      </c>
      <c r="R19" s="158">
        <v>6291.2733531499998</v>
      </c>
      <c r="S19" s="159">
        <f t="shared" si="0"/>
        <v>9.3000000000000007</v>
      </c>
      <c r="T19" s="158"/>
      <c r="U19" s="158"/>
      <c r="V19" s="159"/>
      <c r="W19" s="158"/>
      <c r="X19" s="158"/>
      <c r="Y19" s="159"/>
      <c r="Z19" s="158">
        <v>3013</v>
      </c>
      <c r="AA19" s="158">
        <v>3461</v>
      </c>
      <c r="AB19" s="159">
        <f t="shared" si="9"/>
        <v>14.9</v>
      </c>
      <c r="AC19" s="158"/>
      <c r="AD19" s="158"/>
      <c r="AE19" s="159"/>
      <c r="AF19" s="158"/>
      <c r="AG19" s="158"/>
      <c r="AH19" s="159"/>
      <c r="AI19" s="158">
        <v>378.52300000000002</v>
      </c>
      <c r="AJ19" s="158">
        <v>643.45899999999995</v>
      </c>
      <c r="AK19" s="159">
        <f t="shared" si="1"/>
        <v>70</v>
      </c>
      <c r="AL19" s="158">
        <v>1878.9</v>
      </c>
      <c r="AM19" s="158">
        <v>2675.2</v>
      </c>
      <c r="AN19" s="159">
        <f t="shared" si="10"/>
        <v>42.4</v>
      </c>
      <c r="AO19" s="158">
        <f t="shared" si="2"/>
        <v>11026.874934689999</v>
      </c>
      <c r="AP19" s="158">
        <f t="shared" si="2"/>
        <v>14228.932353150001</v>
      </c>
      <c r="AQ19" s="159">
        <f t="shared" si="3"/>
        <v>29</v>
      </c>
      <c r="AR19" s="158">
        <f t="shared" si="4"/>
        <v>11026.874934689999</v>
      </c>
      <c r="AS19" s="158">
        <f t="shared" si="5"/>
        <v>14228.932353150001</v>
      </c>
      <c r="AT19" s="159">
        <f t="shared" si="6"/>
        <v>29</v>
      </c>
      <c r="AU19" s="353"/>
      <c r="AV19" s="353"/>
    </row>
    <row r="20" spans="1:49" s="248" customFormat="1" ht="20.100000000000001" customHeight="1">
      <c r="A20" s="85" t="s">
        <v>392</v>
      </c>
      <c r="B20" s="159">
        <v>147.27200000000002</v>
      </c>
      <c r="C20" s="159">
        <v>152.76599999999999</v>
      </c>
      <c r="D20" s="159">
        <f>IF(B20=0, "    ---- ", IF(ABS(ROUND(100/B20*C20-100,1))&lt;999,ROUND(100/B20*C20-100,1),IF(ROUND(100/B20*C20-100,1)&gt;999,999,-999)))</f>
        <v>3.7</v>
      </c>
      <c r="E20" s="159">
        <v>18467</v>
      </c>
      <c r="F20" s="159">
        <v>22695</v>
      </c>
      <c r="G20" s="159">
        <f t="shared" si="7"/>
        <v>22.9</v>
      </c>
      <c r="H20" s="159">
        <v>97.256</v>
      </c>
      <c r="I20" s="159">
        <v>116.48599999999999</v>
      </c>
      <c r="J20" s="159">
        <f t="shared" si="11"/>
        <v>19.8</v>
      </c>
      <c r="K20" s="158">
        <v>298.59899999999999</v>
      </c>
      <c r="L20" s="158">
        <v>386.04500000000002</v>
      </c>
      <c r="M20" s="158">
        <f t="shared" ref="M20:M28" si="12">IF(K20=0, "    ---- ", IF(ABS(ROUND(100/K20*L20-100,1))&lt;999,ROUND(100/K20*L20-100,1),IF(ROUND(100/K20*L20-100,1)&gt;999,999,-999)))</f>
        <v>29.3</v>
      </c>
      <c r="N20" s="350"/>
      <c r="O20" s="350"/>
      <c r="P20" s="159"/>
      <c r="Q20" s="158">
        <v>8489.0893561100002</v>
      </c>
      <c r="R20" s="158">
        <v>9458.4536927400004</v>
      </c>
      <c r="S20" s="159">
        <f t="shared" si="0"/>
        <v>11.4</v>
      </c>
      <c r="T20" s="158">
        <v>93.3</v>
      </c>
      <c r="U20" s="158">
        <v>301.89999999999998</v>
      </c>
      <c r="V20" s="159">
        <f t="shared" ref="V20:V28" si="13">IF(T20=0, "    ---- ", IF(ABS(ROUND(100/T20*U20-100,1))&lt;999,ROUND(100/T20*U20-100,1),IF(ROUND(100/T20*U20-100,1)&gt;999,999,-999)))</f>
        <v>223.6</v>
      </c>
      <c r="W20" s="158">
        <v>5378</v>
      </c>
      <c r="X20" s="158">
        <v>7432.3</v>
      </c>
      <c r="Y20" s="159">
        <f t="shared" ref="Y20:Y28" si="14">IF(W20=0, "    ---- ", IF(ABS(ROUND(100/W20*X20-100,1))&lt;999,ROUND(100/W20*X20-100,1),IF(ROUND(100/W20*X20-100,1)&gt;999,999,-999)))</f>
        <v>38.200000000000003</v>
      </c>
      <c r="Z20" s="158">
        <v>2056</v>
      </c>
      <c r="AA20" s="158">
        <v>1933</v>
      </c>
      <c r="AB20" s="159">
        <f t="shared" si="9"/>
        <v>-6</v>
      </c>
      <c r="AC20" s="158"/>
      <c r="AD20" s="158"/>
      <c r="AE20" s="159"/>
      <c r="AF20" s="158">
        <v>418.25276919999999</v>
      </c>
      <c r="AG20" s="158">
        <v>425.13424856</v>
      </c>
      <c r="AH20" s="159">
        <f t="shared" ref="AH20:AH28" si="15">IF(AF20=0, "    ---- ", IF(ABS(ROUND(100/AF20*AG20-100,1))&lt;999,ROUND(100/AF20*AG20-100,1),IF(ROUND(100/AF20*AG20-100,1)&gt;999,999,-999)))</f>
        <v>1.6</v>
      </c>
      <c r="AI20" s="158">
        <v>2756.8260000000005</v>
      </c>
      <c r="AJ20" s="158">
        <v>2663.1849999999999</v>
      </c>
      <c r="AK20" s="159">
        <f t="shared" si="1"/>
        <v>-3.4</v>
      </c>
      <c r="AL20" s="158">
        <v>9654.7999999999975</v>
      </c>
      <c r="AM20" s="158">
        <v>11360.2</v>
      </c>
      <c r="AN20" s="159">
        <f t="shared" si="10"/>
        <v>17.7</v>
      </c>
      <c r="AO20" s="158">
        <f t="shared" si="2"/>
        <v>47856.395125310002</v>
      </c>
      <c r="AP20" s="158">
        <f t="shared" si="2"/>
        <v>56924.469941300005</v>
      </c>
      <c r="AQ20" s="159">
        <f t="shared" si="3"/>
        <v>18.899999999999999</v>
      </c>
      <c r="AR20" s="158">
        <f t="shared" si="4"/>
        <v>47856.395125310002</v>
      </c>
      <c r="AS20" s="158">
        <f t="shared" si="5"/>
        <v>56924.469941300005</v>
      </c>
      <c r="AT20" s="159">
        <f t="shared" si="6"/>
        <v>18.899999999999999</v>
      </c>
      <c r="AU20" s="353"/>
      <c r="AV20" s="353"/>
    </row>
    <row r="21" spans="1:49" s="248" customFormat="1" ht="20.100000000000001" customHeight="1">
      <c r="A21" s="85" t="s">
        <v>393</v>
      </c>
      <c r="B21" s="159">
        <v>2.431</v>
      </c>
      <c r="C21" s="159">
        <v>2.4980000000000002</v>
      </c>
      <c r="D21" s="159">
        <f>IF(B21=0, "    ---- ", IF(ABS(ROUND(100/B21*C21-100,1))&lt;999,ROUND(100/B21*C21-100,1),IF(ROUND(100/B21*C21-100,1)&gt;999,999,-999)))</f>
        <v>2.8</v>
      </c>
      <c r="E21" s="159">
        <v>821</v>
      </c>
      <c r="F21" s="159">
        <v>951</v>
      </c>
      <c r="G21" s="159">
        <f t="shared" si="7"/>
        <v>15.8</v>
      </c>
      <c r="H21" s="159">
        <v>10.361000000000001</v>
      </c>
      <c r="I21" s="159">
        <v>14.29</v>
      </c>
      <c r="J21" s="159">
        <f t="shared" si="11"/>
        <v>37.9</v>
      </c>
      <c r="K21" s="158">
        <v>23.71</v>
      </c>
      <c r="L21" s="158">
        <v>11.853999999999999</v>
      </c>
      <c r="M21" s="158">
        <f t="shared" si="12"/>
        <v>-50</v>
      </c>
      <c r="N21" s="350"/>
      <c r="O21" s="350"/>
      <c r="P21" s="159"/>
      <c r="Q21" s="158">
        <v>328.62792691000004</v>
      </c>
      <c r="R21" s="158">
        <v>414.5172</v>
      </c>
      <c r="S21" s="159">
        <f t="shared" si="0"/>
        <v>26.1</v>
      </c>
      <c r="T21" s="158">
        <v>4.8</v>
      </c>
      <c r="U21" s="158">
        <v>15</v>
      </c>
      <c r="V21" s="159">
        <f t="shared" si="13"/>
        <v>212.5</v>
      </c>
      <c r="W21" s="158">
        <v>5</v>
      </c>
      <c r="X21" s="158">
        <v>10</v>
      </c>
      <c r="Y21" s="159">
        <f t="shared" si="14"/>
        <v>100</v>
      </c>
      <c r="Z21" s="158"/>
      <c r="AA21" s="158">
        <v>469</v>
      </c>
      <c r="AB21" s="159" t="str">
        <f t="shared" si="9"/>
        <v xml:space="preserve">    ---- </v>
      </c>
      <c r="AC21" s="158"/>
      <c r="AD21" s="158"/>
      <c r="AE21" s="159"/>
      <c r="AF21" s="158">
        <v>123.33030189</v>
      </c>
      <c r="AG21" s="158">
        <v>133.35124453</v>
      </c>
      <c r="AH21" s="159">
        <f t="shared" si="15"/>
        <v>8.1</v>
      </c>
      <c r="AI21" s="158">
        <v>1.3180000000000001</v>
      </c>
      <c r="AJ21" s="158">
        <v>1.3149999999999999</v>
      </c>
      <c r="AK21" s="159">
        <f t="shared" si="1"/>
        <v>-0.2</v>
      </c>
      <c r="AL21" s="158">
        <v>62.8</v>
      </c>
      <c r="AM21" s="158">
        <v>63.7</v>
      </c>
      <c r="AN21" s="159">
        <f t="shared" si="10"/>
        <v>1.4</v>
      </c>
      <c r="AO21" s="158">
        <f t="shared" ref="AO21:AP26" si="16">B21+E21+H21+K21+Q21+T21+W21+Z21+AF21+AI21+AL21</f>
        <v>1383.3782288</v>
      </c>
      <c r="AP21" s="158">
        <f t="shared" si="16"/>
        <v>2086.5254445300002</v>
      </c>
      <c r="AQ21" s="159">
        <f t="shared" si="3"/>
        <v>50.8</v>
      </c>
      <c r="AR21" s="158">
        <f t="shared" ref="AR21:AS26" si="17">B21+E21+H21+K21+N21+Q21+T21+W21+Z21+AC21+AF21+AI21+AL21</f>
        <v>1383.3782288</v>
      </c>
      <c r="AS21" s="158">
        <f t="shared" si="17"/>
        <v>2086.5254445300002</v>
      </c>
      <c r="AT21" s="159">
        <f t="shared" si="6"/>
        <v>50.8</v>
      </c>
      <c r="AU21" s="353"/>
      <c r="AV21" s="353"/>
    </row>
    <row r="22" spans="1:49" s="248" customFormat="1" ht="20.100000000000001" customHeight="1">
      <c r="A22" s="85" t="s">
        <v>394</v>
      </c>
      <c r="B22" s="159">
        <v>144.84100000000001</v>
      </c>
      <c r="C22" s="159">
        <v>150.268</v>
      </c>
      <c r="D22" s="159">
        <f>IF(B22=0, "    ---- ", IF(ABS(ROUND(100/B22*C22-100,1))&lt;999,ROUND(100/B22*C22-100,1),IF(ROUND(100/B22*C22-100,1)&gt;999,999,-999)))</f>
        <v>3.7</v>
      </c>
      <c r="E22" s="159">
        <v>17634</v>
      </c>
      <c r="F22" s="159">
        <v>21964</v>
      </c>
      <c r="G22" s="159">
        <f t="shared" si="7"/>
        <v>24.6</v>
      </c>
      <c r="H22" s="159">
        <v>77.813000000000002</v>
      </c>
      <c r="I22" s="159">
        <v>90.606999999999999</v>
      </c>
      <c r="J22" s="159">
        <f t="shared" si="11"/>
        <v>16.399999999999999</v>
      </c>
      <c r="K22" s="158">
        <v>274.88900000000001</v>
      </c>
      <c r="L22" s="158">
        <v>279.71300000000002</v>
      </c>
      <c r="M22" s="158">
        <f t="shared" si="12"/>
        <v>1.8</v>
      </c>
      <c r="N22" s="350"/>
      <c r="O22" s="350"/>
      <c r="P22" s="159"/>
      <c r="Q22" s="158">
        <v>7206.3221675100003</v>
      </c>
      <c r="R22" s="158">
        <v>7476.1794227600003</v>
      </c>
      <c r="S22" s="159">
        <f t="shared" si="0"/>
        <v>3.7</v>
      </c>
      <c r="T22" s="158">
        <v>88.5</v>
      </c>
      <c r="U22" s="158">
        <v>285.7</v>
      </c>
      <c r="V22" s="159">
        <f t="shared" si="13"/>
        <v>222.8</v>
      </c>
      <c r="W22" s="158">
        <v>5372</v>
      </c>
      <c r="X22" s="158">
        <v>7421.3</v>
      </c>
      <c r="Y22" s="159">
        <f t="shared" si="14"/>
        <v>38.1</v>
      </c>
      <c r="Z22" s="158">
        <v>2056</v>
      </c>
      <c r="AA22" s="158">
        <v>1464</v>
      </c>
      <c r="AB22" s="159">
        <f t="shared" si="9"/>
        <v>-28.8</v>
      </c>
      <c r="AC22" s="158"/>
      <c r="AD22" s="158"/>
      <c r="AE22" s="159"/>
      <c r="AF22" s="158">
        <v>290.61478505000002</v>
      </c>
      <c r="AG22" s="158">
        <v>290.38470892000004</v>
      </c>
      <c r="AH22" s="159">
        <f t="shared" si="15"/>
        <v>-0.1</v>
      </c>
      <c r="AI22" s="158">
        <v>2727.94</v>
      </c>
      <c r="AJ22" s="158">
        <v>2686.2570000000001</v>
      </c>
      <c r="AK22" s="159">
        <f t="shared" si="1"/>
        <v>-1.5</v>
      </c>
      <c r="AL22" s="158">
        <v>8450.7999999999993</v>
      </c>
      <c r="AM22" s="158">
        <v>9786.6</v>
      </c>
      <c r="AN22" s="159">
        <f t="shared" si="10"/>
        <v>15.8</v>
      </c>
      <c r="AO22" s="158">
        <f t="shared" si="16"/>
        <v>44323.719952560001</v>
      </c>
      <c r="AP22" s="158">
        <f t="shared" si="16"/>
        <v>51895.009131679995</v>
      </c>
      <c r="AQ22" s="159">
        <f t="shared" si="3"/>
        <v>17.100000000000001</v>
      </c>
      <c r="AR22" s="158">
        <f t="shared" si="17"/>
        <v>44323.719952560001</v>
      </c>
      <c r="AS22" s="158">
        <f t="shared" si="17"/>
        <v>51895.009131679995</v>
      </c>
      <c r="AT22" s="159">
        <f t="shared" si="6"/>
        <v>17.100000000000001</v>
      </c>
      <c r="AU22" s="353"/>
      <c r="AV22" s="353"/>
    </row>
    <row r="23" spans="1:49" s="248" customFormat="1" ht="20.100000000000001" customHeight="1">
      <c r="A23" s="85" t="s">
        <v>395</v>
      </c>
      <c r="B23" s="159"/>
      <c r="C23" s="159"/>
      <c r="D23" s="159"/>
      <c r="E23" s="159">
        <v>22</v>
      </c>
      <c r="F23" s="159">
        <v>37</v>
      </c>
      <c r="G23" s="159">
        <f t="shared" si="7"/>
        <v>68.2</v>
      </c>
      <c r="H23" s="159"/>
      <c r="I23" s="159"/>
      <c r="J23" s="159"/>
      <c r="K23" s="158"/>
      <c r="L23" s="158"/>
      <c r="M23" s="158"/>
      <c r="N23" s="350"/>
      <c r="O23" s="350"/>
      <c r="P23" s="159"/>
      <c r="Q23" s="158">
        <v>626.06763169999999</v>
      </c>
      <c r="R23" s="158">
        <v>924.60424627999998</v>
      </c>
      <c r="S23" s="159">
        <f t="shared" si="0"/>
        <v>47.7</v>
      </c>
      <c r="T23" s="158"/>
      <c r="U23" s="158">
        <v>1.2</v>
      </c>
      <c r="V23" s="159" t="str">
        <f t="shared" si="13"/>
        <v xml:space="preserve">    ---- </v>
      </c>
      <c r="W23" s="158">
        <v>1</v>
      </c>
      <c r="X23" s="158">
        <v>1</v>
      </c>
      <c r="Y23" s="159">
        <f t="shared" si="14"/>
        <v>0</v>
      </c>
      <c r="Z23" s="158"/>
      <c r="AA23" s="158"/>
      <c r="AB23" s="159"/>
      <c r="AC23" s="158"/>
      <c r="AD23" s="158"/>
      <c r="AE23" s="159"/>
      <c r="AF23" s="158">
        <v>4.30768226</v>
      </c>
      <c r="AG23" s="158">
        <v>1.3982951100000001</v>
      </c>
      <c r="AH23" s="159">
        <f t="shared" si="15"/>
        <v>-67.5</v>
      </c>
      <c r="AI23" s="158"/>
      <c r="AJ23" s="158"/>
      <c r="AK23" s="159"/>
      <c r="AL23" s="158"/>
      <c r="AM23" s="158"/>
      <c r="AN23" s="159"/>
      <c r="AO23" s="158">
        <f t="shared" si="16"/>
        <v>653.37531395999997</v>
      </c>
      <c r="AP23" s="158">
        <f t="shared" si="16"/>
        <v>965.20254139000008</v>
      </c>
      <c r="AQ23" s="159">
        <f t="shared" si="3"/>
        <v>47.7</v>
      </c>
      <c r="AR23" s="158">
        <f t="shared" si="17"/>
        <v>653.37531395999997</v>
      </c>
      <c r="AS23" s="158">
        <f t="shared" si="17"/>
        <v>965.20254139000008</v>
      </c>
      <c r="AT23" s="159">
        <f t="shared" si="6"/>
        <v>47.7</v>
      </c>
      <c r="AU23" s="353"/>
      <c r="AV23" s="353"/>
    </row>
    <row r="24" spans="1:49" s="248" customFormat="1" ht="20.100000000000001" customHeight="1">
      <c r="A24" s="85" t="s">
        <v>396</v>
      </c>
      <c r="B24" s="159"/>
      <c r="C24" s="159"/>
      <c r="D24" s="159"/>
      <c r="E24" s="159">
        <v>86</v>
      </c>
      <c r="F24" s="159">
        <v>82</v>
      </c>
      <c r="G24" s="159">
        <f t="shared" si="7"/>
        <v>-4.7</v>
      </c>
      <c r="H24" s="159"/>
      <c r="I24" s="159"/>
      <c r="J24" s="159"/>
      <c r="K24" s="158"/>
      <c r="L24" s="158"/>
      <c r="M24" s="158"/>
      <c r="N24" s="350"/>
      <c r="O24" s="350"/>
      <c r="P24" s="159"/>
      <c r="Q24" s="158">
        <v>311.60931626999997</v>
      </c>
      <c r="R24" s="158">
        <v>614.44692078999992</v>
      </c>
      <c r="S24" s="159">
        <f t="shared" si="0"/>
        <v>97.2</v>
      </c>
      <c r="T24" s="158"/>
      <c r="U24" s="158"/>
      <c r="V24" s="159"/>
      <c r="W24" s="158"/>
      <c r="X24" s="158"/>
      <c r="Y24" s="159"/>
      <c r="Z24" s="158"/>
      <c r="AA24" s="158"/>
      <c r="AB24" s="159"/>
      <c r="AC24" s="158"/>
      <c r="AD24" s="158"/>
      <c r="AE24" s="159"/>
      <c r="AF24" s="158"/>
      <c r="AG24" s="158"/>
      <c r="AH24" s="159"/>
      <c r="AI24" s="158"/>
      <c r="AJ24" s="158"/>
      <c r="AK24" s="159"/>
      <c r="AL24" s="158">
        <v>963.8</v>
      </c>
      <c r="AM24" s="158">
        <v>1263.9000000000001</v>
      </c>
      <c r="AN24" s="159">
        <f t="shared" si="10"/>
        <v>31.1</v>
      </c>
      <c r="AO24" s="158">
        <f t="shared" si="16"/>
        <v>1361.4093162699999</v>
      </c>
      <c r="AP24" s="158">
        <f t="shared" si="16"/>
        <v>1960.34692079</v>
      </c>
      <c r="AQ24" s="159">
        <f t="shared" si="3"/>
        <v>44</v>
      </c>
      <c r="AR24" s="158">
        <f t="shared" si="17"/>
        <v>1361.4093162699999</v>
      </c>
      <c r="AS24" s="158">
        <f t="shared" si="17"/>
        <v>1960.34692079</v>
      </c>
      <c r="AT24" s="159">
        <f t="shared" si="6"/>
        <v>44</v>
      </c>
      <c r="AU24" s="353"/>
      <c r="AV24" s="353"/>
    </row>
    <row r="25" spans="1:49" s="248" customFormat="1" ht="20.100000000000001" customHeight="1">
      <c r="A25" s="85" t="s">
        <v>397</v>
      </c>
      <c r="B25" s="159"/>
      <c r="C25" s="159"/>
      <c r="D25" s="159"/>
      <c r="E25" s="159">
        <v>-96</v>
      </c>
      <c r="F25" s="159">
        <v>-339</v>
      </c>
      <c r="G25" s="159">
        <f t="shared" si="7"/>
        <v>253.1</v>
      </c>
      <c r="H25" s="159">
        <v>9.0820000000000007</v>
      </c>
      <c r="I25" s="159">
        <v>11.589</v>
      </c>
      <c r="J25" s="159">
        <f t="shared" si="11"/>
        <v>27.6</v>
      </c>
      <c r="K25" s="158"/>
      <c r="L25" s="158">
        <v>94.477999999999994</v>
      </c>
      <c r="M25" s="158" t="str">
        <f t="shared" si="12"/>
        <v xml:space="preserve">    ---- </v>
      </c>
      <c r="N25" s="350"/>
      <c r="O25" s="350"/>
      <c r="P25" s="159"/>
      <c r="Q25" s="158">
        <v>16.462313720000001</v>
      </c>
      <c r="R25" s="158">
        <v>28.705902909999999</v>
      </c>
      <c r="S25" s="159">
        <f t="shared" si="0"/>
        <v>74.400000000000006</v>
      </c>
      <c r="T25" s="158"/>
      <c r="U25" s="158"/>
      <c r="V25" s="159"/>
      <c r="W25" s="158"/>
      <c r="X25" s="158"/>
      <c r="Y25" s="159"/>
      <c r="Z25" s="158"/>
      <c r="AA25" s="158"/>
      <c r="AB25" s="159"/>
      <c r="AC25" s="158"/>
      <c r="AD25" s="158"/>
      <c r="AE25" s="159"/>
      <c r="AF25" s="158"/>
      <c r="AG25" s="158"/>
      <c r="AH25" s="159"/>
      <c r="AI25" s="158">
        <v>27.568000000000001</v>
      </c>
      <c r="AJ25" s="158">
        <v>-24.387</v>
      </c>
      <c r="AK25" s="159">
        <f t="shared" si="1"/>
        <v>-188.5</v>
      </c>
      <c r="AL25" s="158">
        <v>177.4</v>
      </c>
      <c r="AM25" s="158">
        <v>246</v>
      </c>
      <c r="AN25" s="159">
        <f t="shared" si="10"/>
        <v>38.700000000000003</v>
      </c>
      <c r="AO25" s="158">
        <f t="shared" si="16"/>
        <v>134.51231372000001</v>
      </c>
      <c r="AP25" s="158">
        <f t="shared" si="16"/>
        <v>17.385902909999999</v>
      </c>
      <c r="AQ25" s="159">
        <f t="shared" si="3"/>
        <v>-87.1</v>
      </c>
      <c r="AR25" s="158">
        <f t="shared" si="17"/>
        <v>134.51231372000001</v>
      </c>
      <c r="AS25" s="158">
        <f t="shared" si="17"/>
        <v>17.385902909999999</v>
      </c>
      <c r="AT25" s="159">
        <f t="shared" si="6"/>
        <v>-87.1</v>
      </c>
      <c r="AU25" s="353"/>
      <c r="AV25" s="353"/>
    </row>
    <row r="26" spans="1:49" s="248" customFormat="1" ht="20.100000000000001" customHeight="1">
      <c r="A26" s="85" t="s">
        <v>399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8"/>
      <c r="L26" s="158"/>
      <c r="M26" s="158"/>
      <c r="N26" s="350"/>
      <c r="O26" s="350"/>
      <c r="P26" s="159"/>
      <c r="Q26" s="158"/>
      <c r="R26" s="158"/>
      <c r="S26" s="159"/>
      <c r="T26" s="158"/>
      <c r="U26" s="158"/>
      <c r="V26" s="159"/>
      <c r="W26" s="158"/>
      <c r="X26" s="158"/>
      <c r="Y26" s="159"/>
      <c r="Z26" s="158"/>
      <c r="AA26" s="158"/>
      <c r="AB26" s="159"/>
      <c r="AC26" s="158"/>
      <c r="AD26" s="158"/>
      <c r="AE26" s="159"/>
      <c r="AF26" s="158">
        <v>2.2664209500000001</v>
      </c>
      <c r="AG26" s="158">
        <v>2.3597683900000002</v>
      </c>
      <c r="AH26" s="159">
        <f t="shared" si="15"/>
        <v>4.0999999999999996</v>
      </c>
      <c r="AI26" s="158"/>
      <c r="AJ26" s="158"/>
      <c r="AK26" s="159"/>
      <c r="AL26" s="158"/>
      <c r="AM26" s="158"/>
      <c r="AN26" s="159"/>
      <c r="AO26" s="158">
        <f t="shared" si="16"/>
        <v>2.2664209500000001</v>
      </c>
      <c r="AP26" s="158">
        <f t="shared" si="16"/>
        <v>2.3597683900000002</v>
      </c>
      <c r="AQ26" s="159">
        <f t="shared" si="3"/>
        <v>4.0999999999999996</v>
      </c>
      <c r="AR26" s="158">
        <f t="shared" si="17"/>
        <v>2.2664209500000001</v>
      </c>
      <c r="AS26" s="158">
        <f t="shared" si="17"/>
        <v>2.3597683900000002</v>
      </c>
      <c r="AT26" s="159">
        <f t="shared" si="6"/>
        <v>4.0999999999999996</v>
      </c>
      <c r="AU26" s="353"/>
      <c r="AV26" s="353"/>
    </row>
    <row r="27" spans="1:49" s="248" customFormat="1" ht="20.100000000000001" customHeight="1">
      <c r="A27" s="229" t="s">
        <v>398</v>
      </c>
      <c r="B27" s="159">
        <v>147.27200000000002</v>
      </c>
      <c r="C27" s="159">
        <v>152.76599999999999</v>
      </c>
      <c r="D27" s="159">
        <f>IF(B27=0, "    ---- ", IF(ABS(ROUND(100/B27*C27-100,1))&lt;999,ROUND(100/B27*C27-100,1),IF(ROUND(100/B27*C27-100,1)&gt;999,999,-999)))</f>
        <v>3.7</v>
      </c>
      <c r="E27" s="159">
        <v>21302</v>
      </c>
      <c r="F27" s="159">
        <v>27073</v>
      </c>
      <c r="G27" s="159">
        <f t="shared" si="7"/>
        <v>27.1</v>
      </c>
      <c r="H27" s="159">
        <v>114.467</v>
      </c>
      <c r="I27" s="159">
        <v>138.05499999999998</v>
      </c>
      <c r="J27" s="159">
        <f t="shared" si="11"/>
        <v>20.6</v>
      </c>
      <c r="K27" s="158">
        <v>298.59899999999999</v>
      </c>
      <c r="L27" s="158">
        <v>386.04500000000002</v>
      </c>
      <c r="M27" s="158">
        <f t="shared" si="12"/>
        <v>29.3</v>
      </c>
      <c r="N27" s="350"/>
      <c r="O27" s="350"/>
      <c r="P27" s="159"/>
      <c r="Q27" s="158">
        <v>23237.777590409998</v>
      </c>
      <c r="R27" s="158">
        <v>31661.874306769998</v>
      </c>
      <c r="S27" s="159">
        <f t="shared" si="0"/>
        <v>36.299999999999997</v>
      </c>
      <c r="T27" s="158">
        <v>93.3</v>
      </c>
      <c r="U27" s="158">
        <v>301.89999999999998</v>
      </c>
      <c r="V27" s="159">
        <f t="shared" si="13"/>
        <v>223.6</v>
      </c>
      <c r="W27" s="158">
        <v>5378</v>
      </c>
      <c r="X27" s="158">
        <v>7434.4000000000005</v>
      </c>
      <c r="Y27" s="159">
        <f t="shared" si="14"/>
        <v>38.200000000000003</v>
      </c>
      <c r="Z27" s="158">
        <v>6185</v>
      </c>
      <c r="AA27" s="158">
        <v>6635</v>
      </c>
      <c r="AB27" s="159">
        <f t="shared" si="9"/>
        <v>7.3</v>
      </c>
      <c r="AC27" s="158"/>
      <c r="AD27" s="158"/>
      <c r="AE27" s="159"/>
      <c r="AF27" s="158">
        <v>420.51919014999999</v>
      </c>
      <c r="AG27" s="158">
        <v>427.49401695</v>
      </c>
      <c r="AH27" s="159">
        <f t="shared" si="15"/>
        <v>1.7</v>
      </c>
      <c r="AI27" s="158">
        <v>4085.9440000000004</v>
      </c>
      <c r="AJ27" s="158">
        <v>4285.0360000000001</v>
      </c>
      <c r="AK27" s="159">
        <f t="shared" si="1"/>
        <v>4.9000000000000004</v>
      </c>
      <c r="AL27" s="158">
        <v>28454.299999999996</v>
      </c>
      <c r="AM27" s="158">
        <v>30267.600000000002</v>
      </c>
      <c r="AN27" s="159">
        <f t="shared" si="10"/>
        <v>6.4</v>
      </c>
      <c r="AO27" s="158">
        <f t="shared" si="2"/>
        <v>89717.178780560003</v>
      </c>
      <c r="AP27" s="158">
        <f t="shared" si="2"/>
        <v>108763.17032372</v>
      </c>
      <c r="AQ27" s="159">
        <f t="shared" si="3"/>
        <v>21.2</v>
      </c>
      <c r="AR27" s="158">
        <f t="shared" si="4"/>
        <v>89717.178780560003</v>
      </c>
      <c r="AS27" s="158">
        <f t="shared" si="5"/>
        <v>108763.17032372</v>
      </c>
      <c r="AT27" s="159">
        <f t="shared" si="6"/>
        <v>21.2</v>
      </c>
      <c r="AU27" s="353"/>
      <c r="AV27" s="353"/>
    </row>
    <row r="28" spans="1:49" s="248" customFormat="1" ht="20.100000000000001" customHeight="1">
      <c r="A28" s="85" t="s">
        <v>401</v>
      </c>
      <c r="B28" s="159">
        <v>156.54500000000002</v>
      </c>
      <c r="C28" s="159">
        <v>168.685</v>
      </c>
      <c r="D28" s="159">
        <f>IF(B28=0, "    ---- ", IF(ABS(ROUND(100/B28*C28-100,1))&lt;999,ROUND(100/B28*C28-100,1),IF(ROUND(100/B28*C28-100,1)&gt;999,999,-999)))</f>
        <v>7.8</v>
      </c>
      <c r="E28" s="159">
        <v>1479</v>
      </c>
      <c r="F28" s="159">
        <v>640</v>
      </c>
      <c r="G28" s="159">
        <f t="shared" si="7"/>
        <v>-56.7</v>
      </c>
      <c r="H28" s="159">
        <v>103.747</v>
      </c>
      <c r="I28" s="159">
        <v>94.926000000000002</v>
      </c>
      <c r="J28" s="159">
        <f t="shared" si="11"/>
        <v>-8.5</v>
      </c>
      <c r="K28" s="158">
        <v>301.79700000000003</v>
      </c>
      <c r="L28" s="158">
        <v>263.73699999999997</v>
      </c>
      <c r="M28" s="158">
        <f t="shared" si="12"/>
        <v>-12.6</v>
      </c>
      <c r="N28" s="350">
        <v>164</v>
      </c>
      <c r="O28" s="350">
        <v>143</v>
      </c>
      <c r="P28" s="159">
        <f t="shared" ref="P28" si="18">IF(N28=0, "    ---- ", IF(ABS(ROUND(100/N28*O28-100,1))&lt;999,ROUND(100/N28*O28-100,1),IF(ROUND(100/N28*O28-100,1)&gt;999,999,-999)))</f>
        <v>-12.8</v>
      </c>
      <c r="Q28" s="158">
        <v>1851.9580592899999</v>
      </c>
      <c r="R28" s="158">
        <v>2007.52288245</v>
      </c>
      <c r="S28" s="159">
        <f t="shared" si="0"/>
        <v>8.4</v>
      </c>
      <c r="T28" s="158">
        <v>32.5</v>
      </c>
      <c r="U28" s="158">
        <v>23.2</v>
      </c>
      <c r="V28" s="159">
        <f t="shared" si="13"/>
        <v>-28.6</v>
      </c>
      <c r="W28" s="158">
        <v>348</v>
      </c>
      <c r="X28" s="158">
        <v>406.1</v>
      </c>
      <c r="Y28" s="159">
        <f t="shared" si="14"/>
        <v>16.7</v>
      </c>
      <c r="Z28" s="158">
        <v>562</v>
      </c>
      <c r="AA28" s="158">
        <v>682</v>
      </c>
      <c r="AB28" s="159">
        <f t="shared" si="9"/>
        <v>21.4</v>
      </c>
      <c r="AC28" s="158">
        <v>20</v>
      </c>
      <c r="AD28" s="158">
        <v>31</v>
      </c>
      <c r="AE28" s="159">
        <f>IF(AC28=0, "    ---- ", IF(ABS(ROUND(100/AC28*AD28-100,1))&lt;999,ROUND(100/AC28*AD28-100,1),IF(ROUND(100/AC28*AD28-100,1)&gt;999,999,-999)))</f>
        <v>55</v>
      </c>
      <c r="AF28" s="158">
        <v>30.281832829999999</v>
      </c>
      <c r="AG28" s="158">
        <v>23.840723739999998</v>
      </c>
      <c r="AH28" s="159">
        <f t="shared" si="15"/>
        <v>-21.3</v>
      </c>
      <c r="AI28" s="158">
        <v>678.89599999999996</v>
      </c>
      <c r="AJ28" s="158">
        <v>555.10699999999997</v>
      </c>
      <c r="AK28" s="159">
        <f t="shared" si="1"/>
        <v>-18.2</v>
      </c>
      <c r="AL28" s="158">
        <v>5924.0999999999995</v>
      </c>
      <c r="AM28" s="158">
        <v>4421</v>
      </c>
      <c r="AN28" s="159">
        <f t="shared" si="10"/>
        <v>-25.4</v>
      </c>
      <c r="AO28" s="158">
        <f t="shared" si="2"/>
        <v>11468.824892119999</v>
      </c>
      <c r="AP28" s="158">
        <f t="shared" si="2"/>
        <v>9286.1186061900007</v>
      </c>
      <c r="AQ28" s="159">
        <f t="shared" si="3"/>
        <v>-19</v>
      </c>
      <c r="AR28" s="158">
        <f t="shared" si="4"/>
        <v>11652.824892119999</v>
      </c>
      <c r="AS28" s="158">
        <f t="shared" si="5"/>
        <v>9460.1186061900007</v>
      </c>
      <c r="AT28" s="159">
        <f t="shared" si="6"/>
        <v>-18.8</v>
      </c>
      <c r="AU28" s="353"/>
      <c r="AV28" s="353"/>
    </row>
    <row r="29" spans="1:49" s="248" customFormat="1" ht="20.100000000000001" customHeight="1">
      <c r="A29" s="85" t="s">
        <v>196</v>
      </c>
      <c r="B29" s="159">
        <v>303.81700000000001</v>
      </c>
      <c r="C29" s="159">
        <v>321.45100000000002</v>
      </c>
      <c r="D29" s="159">
        <f>IF(B29=0, "    ---- ", IF(ABS(ROUND(100/B29*C29-100,1))&lt;999,ROUND(100/B29*C29-100,1),IF(ROUND(100/B29*C29-100,1)&gt;999,999,-999)))</f>
        <v>5.8</v>
      </c>
      <c r="E29" s="159">
        <v>22781</v>
      </c>
      <c r="F29" s="159">
        <v>27713</v>
      </c>
      <c r="G29" s="159">
        <f>IF(E29=0, "    ---- ", IF(ABS(ROUND(100/E29*F29-100,1))&lt;999,ROUND(100/E29*F29-100,1),IF(ROUND(100/E29*F29-100,1)&gt;999,999,-999)))</f>
        <v>21.6</v>
      </c>
      <c r="H29" s="159">
        <v>218.214</v>
      </c>
      <c r="I29" s="159">
        <v>232.98099999999999</v>
      </c>
      <c r="J29" s="159">
        <f>IF(H29=0, "    ---- ", IF(ABS(ROUND(100/H29*I29-100,1))&lt;999,ROUND(100/H29*I29-100,1),IF(ROUND(100/H29*I29-100,1)&gt;999,999,-999)))</f>
        <v>6.8</v>
      </c>
      <c r="K29" s="159">
        <v>600.39599999999996</v>
      </c>
      <c r="L29" s="159">
        <v>649.78199999999993</v>
      </c>
      <c r="M29" s="159">
        <f>IF(K29=0, "    ---- ", IF(ABS(ROUND(100/K29*L29-100,1))&lt;999,ROUND(100/K29*L29-100,1),IF(ROUND(100/K29*L29-100,1)&gt;999,999,-999)))</f>
        <v>8.1999999999999993</v>
      </c>
      <c r="N29" s="159">
        <v>164</v>
      </c>
      <c r="O29" s="159">
        <v>143</v>
      </c>
      <c r="P29" s="159">
        <f>IF(N29=0, "    ---- ", IF(ABS(ROUND(100/N29*O29-100,1))&lt;999,ROUND(100/N29*O29-100,1),IF(ROUND(100/N29*O29-100,1)&gt;999,999,-999)))</f>
        <v>-12.8</v>
      </c>
      <c r="Q29" s="159">
        <v>25089.735649699996</v>
      </c>
      <c r="R29" s="159">
        <v>33669.397189219999</v>
      </c>
      <c r="S29" s="159">
        <f>IF(Q29=0, "    ---- ", IF(ABS(ROUND(100/Q29*R29-100,1))&lt;999,ROUND(100/Q29*R29-100,1),IF(ROUND(100/Q29*R29-100,1)&gt;999,999,-999)))</f>
        <v>34.200000000000003</v>
      </c>
      <c r="T29" s="159">
        <v>125.8</v>
      </c>
      <c r="U29" s="159">
        <v>325.09999999999997</v>
      </c>
      <c r="V29" s="159">
        <f>IF(T29=0, "    ---- ", IF(ABS(ROUND(100/T29*U29-100,1))&lt;999,ROUND(100/T29*U29-100,1),IF(ROUND(100/T29*U29-100,1)&gt;999,999,-999)))</f>
        <v>158.4</v>
      </c>
      <c r="W29" s="159">
        <v>5726</v>
      </c>
      <c r="X29" s="159">
        <v>7840.5000000000009</v>
      </c>
      <c r="Y29" s="159">
        <f>IF(W29=0, "    ---- ", IF(ABS(ROUND(100/W29*X29-100,1))&lt;999,ROUND(100/W29*X29-100,1),IF(ROUND(100/W29*X29-100,1)&gt;999,999,-999)))</f>
        <v>36.9</v>
      </c>
      <c r="Z29" s="159">
        <v>6747</v>
      </c>
      <c r="AA29" s="159">
        <v>7317</v>
      </c>
      <c r="AB29" s="159">
        <f>IF(Z29=0, "    ---- ", IF(ABS(ROUND(100/Z29*AA29-100,1))&lt;999,ROUND(100/Z29*AA29-100,1),IF(ROUND(100/Z29*AA29-100,1)&gt;999,999,-999)))</f>
        <v>8.4</v>
      </c>
      <c r="AC29" s="159">
        <v>20</v>
      </c>
      <c r="AD29" s="159">
        <v>31</v>
      </c>
      <c r="AE29" s="159">
        <f>IF(AC29=0, "    ---- ", IF(ABS(ROUND(100/AC29*AD29-100,1))&lt;999,ROUND(100/AC29*AD29-100,1),IF(ROUND(100/AC29*AD29-100,1)&gt;999,999,-999)))</f>
        <v>55</v>
      </c>
      <c r="AF29" s="159">
        <v>450.80102297999997</v>
      </c>
      <c r="AG29" s="159">
        <v>451.33474068999999</v>
      </c>
      <c r="AH29" s="159">
        <f>IF(AF29=0, "    ---- ", IF(ABS(ROUND(100/AF29*AG29-100,1))&lt;999,ROUND(100/AF29*AG29-100,1),IF(ROUND(100/AF29*AG29-100,1)&gt;999,999,-999)))</f>
        <v>0.1</v>
      </c>
      <c r="AI29" s="159">
        <v>4764.84</v>
      </c>
      <c r="AJ29" s="159">
        <v>4840.143</v>
      </c>
      <c r="AK29" s="159">
        <f>IF(AI29=0, "    ---- ", IF(ABS(ROUND(100/AI29*AJ29-100,1))&lt;999,ROUND(100/AI29*AJ29-100,1),IF(ROUND(100/AI29*AJ29-100,1)&gt;999,999,-999)))</f>
        <v>1.6</v>
      </c>
      <c r="AL29" s="159">
        <v>34378.399999999994</v>
      </c>
      <c r="AM29" s="159">
        <v>34688.600000000006</v>
      </c>
      <c r="AN29" s="159">
        <f>IF(AL29=0, "    ---- ", IF(ABS(ROUND(100/AL29*AM29-100,1))&lt;999,ROUND(100/AL29*AM29-100,1),IF(ROUND(100/AL29*AM29-100,1)&gt;999,999,-999)))</f>
        <v>0.9</v>
      </c>
      <c r="AO29" s="158">
        <f t="shared" si="2"/>
        <v>101186.00367267999</v>
      </c>
      <c r="AP29" s="158">
        <f t="shared" si="2"/>
        <v>118049.28892991001</v>
      </c>
      <c r="AQ29" s="159">
        <f>IF(AO29=0, "    ---- ", IF(ABS(ROUND(100/AO29*AP29-100,1))&lt;999,ROUND(100/AO29*AP29-100,1),IF(ROUND(100/AO29*AP29-100,1)&gt;999,999,-999)))</f>
        <v>16.7</v>
      </c>
      <c r="AR29" s="158">
        <f>B29+E29+H29+K29+N29+Q29+T29+W29+Z29+AC29+AF29+AI29+AL29</f>
        <v>101370.00367267999</v>
      </c>
      <c r="AS29" s="158">
        <f t="shared" si="5"/>
        <v>118223.28892991001</v>
      </c>
      <c r="AT29" s="325">
        <f t="shared" si="6"/>
        <v>16.600000000000001</v>
      </c>
      <c r="AU29" s="353"/>
      <c r="AV29" s="353"/>
      <c r="AW29" s="564"/>
    </row>
    <row r="30" spans="1:49" s="138" customFormat="1" ht="20.100000000000001" customHeight="1">
      <c r="A30" s="85"/>
      <c r="B30" s="71"/>
      <c r="C30" s="71"/>
      <c r="D30" s="172"/>
      <c r="E30" s="71"/>
      <c r="F30" s="71"/>
      <c r="G30" s="172"/>
      <c r="H30" s="71"/>
      <c r="I30" s="71"/>
      <c r="J30" s="172"/>
      <c r="K30" s="172"/>
      <c r="L30" s="172"/>
      <c r="M30" s="71"/>
      <c r="N30" s="71"/>
      <c r="O30" s="71"/>
      <c r="P30" s="156"/>
      <c r="Q30" s="71"/>
      <c r="R30" s="71"/>
      <c r="S30" s="156"/>
      <c r="T30" s="71"/>
      <c r="U30" s="71"/>
      <c r="V30" s="156"/>
      <c r="W30" s="71"/>
      <c r="X30" s="71"/>
      <c r="Y30" s="156"/>
      <c r="Z30" s="71"/>
      <c r="AA30" s="71"/>
      <c r="AB30" s="156"/>
      <c r="AC30" s="71"/>
      <c r="AD30" s="71"/>
      <c r="AE30" s="156"/>
      <c r="AF30" s="71"/>
      <c r="AG30" s="71"/>
      <c r="AH30" s="156"/>
      <c r="AI30" s="71"/>
      <c r="AJ30" s="71"/>
      <c r="AK30" s="156"/>
      <c r="AL30" s="71"/>
      <c r="AM30" s="71"/>
      <c r="AN30" s="156"/>
      <c r="AO30" s="71"/>
      <c r="AP30" s="71"/>
      <c r="AQ30" s="156"/>
      <c r="AR30" s="71"/>
      <c r="AS30" s="71"/>
      <c r="AT30" s="186"/>
      <c r="AU30" s="137"/>
      <c r="AV30" s="137"/>
    </row>
    <row r="31" spans="1:49" s="138" customFormat="1" ht="20.100000000000001" customHeight="1">
      <c r="A31" s="205" t="s">
        <v>197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71"/>
      <c r="N31" s="172"/>
      <c r="O31" s="172"/>
      <c r="P31" s="156"/>
      <c r="Q31" s="172"/>
      <c r="R31" s="172"/>
      <c r="S31" s="156"/>
      <c r="T31" s="172"/>
      <c r="U31" s="172"/>
      <c r="V31" s="156"/>
      <c r="W31" s="172"/>
      <c r="X31" s="172"/>
      <c r="Y31" s="156"/>
      <c r="Z31" s="172"/>
      <c r="AA31" s="172"/>
      <c r="AB31" s="156"/>
      <c r="AC31" s="172"/>
      <c r="AD31" s="172"/>
      <c r="AE31" s="156"/>
      <c r="AF31" s="172"/>
      <c r="AG31" s="172"/>
      <c r="AH31" s="156"/>
      <c r="AI31" s="172"/>
      <c r="AJ31" s="172"/>
      <c r="AK31" s="156"/>
      <c r="AL31" s="172"/>
      <c r="AM31" s="172"/>
      <c r="AN31" s="156"/>
      <c r="AO31" s="71"/>
      <c r="AP31" s="71"/>
      <c r="AQ31" s="156"/>
      <c r="AR31" s="71"/>
      <c r="AS31" s="71"/>
      <c r="AT31" s="186"/>
      <c r="AU31" s="137"/>
      <c r="AV31" s="137"/>
    </row>
    <row r="32" spans="1:49" s="138" customFormat="1" ht="20.100000000000001" customHeight="1">
      <c r="A32" s="205" t="s">
        <v>198</v>
      </c>
      <c r="B32" s="172"/>
      <c r="C32" s="172"/>
      <c r="D32" s="156"/>
      <c r="E32" s="172"/>
      <c r="F32" s="172"/>
      <c r="G32" s="156"/>
      <c r="H32" s="172"/>
      <c r="I32" s="172"/>
      <c r="J32" s="156"/>
      <c r="K32" s="172"/>
      <c r="L32" s="172"/>
      <c r="M32" s="71"/>
      <c r="N32" s="172"/>
      <c r="O32" s="172"/>
      <c r="P32" s="156"/>
      <c r="Q32" s="172"/>
      <c r="R32" s="172"/>
      <c r="S32" s="156"/>
      <c r="T32" s="172"/>
      <c r="U32" s="172"/>
      <c r="V32" s="156"/>
      <c r="W32" s="172"/>
      <c r="X32" s="172"/>
      <c r="Y32" s="156"/>
      <c r="Z32" s="172"/>
      <c r="AA32" s="172"/>
      <c r="AB32" s="156"/>
      <c r="AC32" s="172"/>
      <c r="AD32" s="172"/>
      <c r="AE32" s="156"/>
      <c r="AF32" s="172"/>
      <c r="AG32" s="172"/>
      <c r="AH32" s="156"/>
      <c r="AI32" s="172"/>
      <c r="AJ32" s="172"/>
      <c r="AK32" s="156"/>
      <c r="AL32" s="172"/>
      <c r="AM32" s="172"/>
      <c r="AN32" s="156"/>
      <c r="AO32" s="71"/>
      <c r="AP32" s="71"/>
      <c r="AQ32" s="156"/>
      <c r="AR32" s="71"/>
      <c r="AS32" s="71"/>
      <c r="AT32" s="186"/>
      <c r="AU32" s="137"/>
      <c r="AV32" s="137"/>
    </row>
    <row r="33" spans="1:49" s="138" customFormat="1" ht="20.100000000000001" customHeight="1">
      <c r="A33" s="85" t="s">
        <v>199</v>
      </c>
      <c r="B33" s="172"/>
      <c r="C33" s="172"/>
      <c r="D33" s="172"/>
      <c r="E33" s="172">
        <v>16</v>
      </c>
      <c r="F33" s="172">
        <v>15</v>
      </c>
      <c r="G33" s="172">
        <f t="shared" ref="G33:G94" si="19">IF(E33=0, "    ---- ", IF(ABS(ROUND(100/E33*F33-100,1))&lt;999,ROUND(100/E33*F33-100,1),IF(ROUND(100/E33*F33-100,1)&gt;999,999,-999)))</f>
        <v>-6.3</v>
      </c>
      <c r="H33" s="172"/>
      <c r="I33" s="172"/>
      <c r="J33" s="172"/>
      <c r="K33" s="172"/>
      <c r="L33" s="172"/>
      <c r="M33" s="71"/>
      <c r="N33" s="172"/>
      <c r="O33" s="172"/>
      <c r="P33" s="156"/>
      <c r="Q33" s="172"/>
      <c r="R33" s="172"/>
      <c r="S33" s="156"/>
      <c r="T33" s="172"/>
      <c r="U33" s="172"/>
      <c r="V33" s="156"/>
      <c r="W33" s="172"/>
      <c r="X33" s="172"/>
      <c r="Y33" s="156"/>
      <c r="Z33" s="172">
        <v>109</v>
      </c>
      <c r="AA33" s="172">
        <v>0</v>
      </c>
      <c r="AB33" s="156">
        <f t="shared" ref="AB33:AB42" si="20">IF(Z33=0, "    ---- ", IF(ABS(ROUND(100/Z33*AA33-100,1))&lt;999,ROUND(100/Z33*AA33-100,1),IF(ROUND(100/Z33*AA33-100,1)&gt;999,999,-999)))</f>
        <v>-100</v>
      </c>
      <c r="AC33" s="172"/>
      <c r="AD33" s="172"/>
      <c r="AE33" s="156"/>
      <c r="AF33" s="172"/>
      <c r="AG33" s="172"/>
      <c r="AH33" s="156"/>
      <c r="AI33" s="172">
        <v>1.03</v>
      </c>
      <c r="AJ33" s="172">
        <v>1.016</v>
      </c>
      <c r="AK33" s="156">
        <f t="shared" ref="AK33:AK94" si="21">IF(AI33=0, "    ---- ", IF(ABS(ROUND(100/AI33*AJ33-100,1))&lt;999,ROUND(100/AI33*AJ33-100,1),IF(ROUND(100/AI33*AJ33-100,1)&gt;999,999,-999)))</f>
        <v>-1.4</v>
      </c>
      <c r="AL33" s="172"/>
      <c r="AM33" s="172"/>
      <c r="AN33" s="156"/>
      <c r="AO33" s="71">
        <f t="shared" ref="AO33:AO46" si="22">B33+E33+H33+K33+Q33+T33+W33+Z33+AF33+AI33+AL33</f>
        <v>126.03</v>
      </c>
      <c r="AP33" s="71">
        <f t="shared" ref="AP33:AP46" si="23">C33+F33+I33+L33+R33+U33+X33+AA33+AG33+AJ33+AM33</f>
        <v>16.015999999999998</v>
      </c>
      <c r="AQ33" s="156">
        <f t="shared" ref="AQ33:AQ94" si="24">IF(AO33=0, "    ---- ", IF(ABS(ROUND(100/AO33*AP33-100,1))&lt;999,ROUND(100/AO33*AP33-100,1),IF(ROUND(100/AO33*AP33-100,1)&gt;999,999,-999)))</f>
        <v>-87.3</v>
      </c>
      <c r="AR33" s="71">
        <f t="shared" ref="AR33:AS94" si="25">B33+E33+H33+K33+N33+Q33+T33+W33+Z33+AC33+AF33+AI33+AL33</f>
        <v>126.03</v>
      </c>
      <c r="AS33" s="71">
        <f t="shared" si="25"/>
        <v>16.015999999999998</v>
      </c>
      <c r="AT33" s="186">
        <f t="shared" ref="AT33:AT94" si="26">IF(AR33=0, "    ---- ", IF(ABS(ROUND(100/AR33*AS33-100,1))&lt;999,ROUND(100/AR33*AS33-100,1),IF(ROUND(100/AR33*AS33-100,1)&gt;999,999,-999)))</f>
        <v>-87.3</v>
      </c>
      <c r="AU33" s="137"/>
      <c r="AV33" s="137"/>
      <c r="AW33" s="368"/>
    </row>
    <row r="34" spans="1:49" s="138" customFormat="1" ht="20.100000000000001" customHeight="1">
      <c r="A34" s="85" t="s">
        <v>200</v>
      </c>
      <c r="B34" s="172"/>
      <c r="C34" s="172"/>
      <c r="D34" s="172"/>
      <c r="E34" s="172">
        <v>35450</v>
      </c>
      <c r="F34" s="172">
        <v>22414</v>
      </c>
      <c r="G34" s="172">
        <f t="shared" si="19"/>
        <v>-36.799999999999997</v>
      </c>
      <c r="H34" s="172"/>
      <c r="I34" s="172"/>
      <c r="J34" s="172"/>
      <c r="K34" s="172"/>
      <c r="L34" s="172"/>
      <c r="M34" s="71"/>
      <c r="N34" s="172"/>
      <c r="O34" s="172"/>
      <c r="P34" s="156"/>
      <c r="Q34" s="172">
        <v>42395.596704069998</v>
      </c>
      <c r="R34" s="172">
        <v>53749.829303539998</v>
      </c>
      <c r="S34" s="156">
        <f>IF(Q34=0, "    ---- ", IF(ABS(ROUND(100/Q34*R34-100,1))&lt;999,ROUND(100/Q34*R34-100,1),IF(ROUND(100/Q34*R34-100,1)&gt;999,999,-999)))</f>
        <v>26.8</v>
      </c>
      <c r="T34" s="172">
        <v>124.2</v>
      </c>
      <c r="U34" s="172">
        <v>167.8</v>
      </c>
      <c r="V34" s="156">
        <f>IF(T34=0, "    ---- ", IF(ABS(ROUND(100/T34*U34-100,1))&lt;999,ROUND(100/T34*U34-100,1),IF(ROUND(100/T34*U34-100,1)&gt;999,999,-999)))</f>
        <v>35.1</v>
      </c>
      <c r="W34" s="172">
        <v>7557</v>
      </c>
      <c r="X34" s="172">
        <v>7522</v>
      </c>
      <c r="Y34" s="156">
        <f t="shared" ref="Y34:Y94" si="27">IF(W34=0, "    ---- ", IF(ABS(ROUND(100/W34*X34-100,1))&lt;999,ROUND(100/W34*X34-100,1),IF(ROUND(100/W34*X34-100,1)&gt;999,999,-999)))</f>
        <v>-0.5</v>
      </c>
      <c r="Z34" s="172">
        <v>9872</v>
      </c>
      <c r="AA34" s="172">
        <v>11085</v>
      </c>
      <c r="AB34" s="156">
        <f t="shared" si="20"/>
        <v>12.3</v>
      </c>
      <c r="AC34" s="172"/>
      <c r="AD34" s="172"/>
      <c r="AE34" s="156"/>
      <c r="AF34" s="172"/>
      <c r="AG34" s="172"/>
      <c r="AH34" s="156"/>
      <c r="AI34" s="172">
        <v>3426.17</v>
      </c>
      <c r="AJ34" s="172">
        <v>3496.3980000000001</v>
      </c>
      <c r="AK34" s="156">
        <f t="shared" si="21"/>
        <v>2</v>
      </c>
      <c r="AL34" s="172">
        <v>20184.900000000001</v>
      </c>
      <c r="AM34" s="172">
        <v>22148.7</v>
      </c>
      <c r="AN34" s="156">
        <f t="shared" ref="AN34:AN88" si="28">IF(AL34=0, "    ---- ", IF(ABS(ROUND(100/AL34*AM34-100,1))&lt;999,ROUND(100/AL34*AM34-100,1),IF(ROUND(100/AL34*AM34-100,1)&gt;999,999,-999)))</f>
        <v>9.6999999999999993</v>
      </c>
      <c r="AO34" s="71">
        <f t="shared" si="22"/>
        <v>119009.86670406998</v>
      </c>
      <c r="AP34" s="71">
        <f t="shared" si="23"/>
        <v>120583.72730354</v>
      </c>
      <c r="AQ34" s="156">
        <f t="shared" si="24"/>
        <v>1.3</v>
      </c>
      <c r="AR34" s="71">
        <f t="shared" si="25"/>
        <v>119009.86670406998</v>
      </c>
      <c r="AS34" s="71">
        <f t="shared" si="25"/>
        <v>120583.72730354</v>
      </c>
      <c r="AT34" s="186">
        <f t="shared" si="26"/>
        <v>1.3</v>
      </c>
      <c r="AU34" s="137"/>
      <c r="AV34" s="137"/>
      <c r="AW34" s="368"/>
    </row>
    <row r="35" spans="1:49" s="138" customFormat="1" ht="20.100000000000001" customHeight="1">
      <c r="A35" s="85" t="s">
        <v>201</v>
      </c>
      <c r="B35" s="172"/>
      <c r="C35" s="172"/>
      <c r="D35" s="172"/>
      <c r="E35" s="172">
        <v>86722</v>
      </c>
      <c r="F35" s="172">
        <v>108871</v>
      </c>
      <c r="G35" s="172">
        <f t="shared" si="19"/>
        <v>25.5</v>
      </c>
      <c r="H35" s="172">
        <v>79.2</v>
      </c>
      <c r="I35" s="172">
        <v>104.83199999999999</v>
      </c>
      <c r="J35" s="159">
        <f t="shared" ref="J35" si="29">IF(H35=0, "    ---- ", IF(ABS(ROUND(100/H35*I35-100,1))&lt;999,ROUND(100/H35*I35-100,1),IF(ROUND(100/H35*I35-100,1)&gt;999,999,-999)))</f>
        <v>32.4</v>
      </c>
      <c r="K35" s="172">
        <v>3116.643</v>
      </c>
      <c r="L35" s="172">
        <v>3183.6870000000004</v>
      </c>
      <c r="M35" s="71">
        <f>IF(K35=0, "    ---- ", IF(ABS(ROUND(100/K35*L35-100,1))&lt;999,ROUND(100/K35*L35-100,1),IF(ROUND(100/K35*L35-100,1)&gt;999,999,-999)))</f>
        <v>2.2000000000000002</v>
      </c>
      <c r="N35" s="172"/>
      <c r="O35" s="172"/>
      <c r="P35" s="156"/>
      <c r="Q35" s="172">
        <v>147393.36789754001</v>
      </c>
      <c r="R35" s="172">
        <v>162587.86600462999</v>
      </c>
      <c r="S35" s="156">
        <f>IF(Q35=0, "    ---- ", IF(ABS(ROUND(100/Q35*R35-100,1))&lt;999,ROUND(100/Q35*R35-100,1),IF(ROUND(100/Q35*R35-100,1)&gt;999,999,-999)))</f>
        <v>10.3</v>
      </c>
      <c r="T35" s="172">
        <v>603.70000000000005</v>
      </c>
      <c r="U35" s="172">
        <v>686.4</v>
      </c>
      <c r="V35" s="156">
        <f>IF(T35=0, "    ---- ", IF(ABS(ROUND(100/T35*U35-100,1))&lt;999,ROUND(100/T35*U35-100,1),IF(ROUND(100/T35*U35-100,1)&gt;999,999,-999)))</f>
        <v>13.7</v>
      </c>
      <c r="W35" s="172">
        <v>16767</v>
      </c>
      <c r="X35" s="172">
        <v>20088</v>
      </c>
      <c r="Y35" s="156">
        <f t="shared" si="27"/>
        <v>19.8</v>
      </c>
      <c r="Z35" s="172">
        <v>17024</v>
      </c>
      <c r="AA35" s="172">
        <v>18627</v>
      </c>
      <c r="AB35" s="156">
        <f t="shared" si="20"/>
        <v>9.4</v>
      </c>
      <c r="AC35" s="172"/>
      <c r="AD35" s="172"/>
      <c r="AE35" s="156"/>
      <c r="AF35" s="172">
        <v>2340.4583293200003</v>
      </c>
      <c r="AG35" s="172">
        <v>1938.6301438099999</v>
      </c>
      <c r="AH35" s="156">
        <f>IF(AF35=0, "    ---- ", IF(ABS(ROUND(100/AF35*AG35-100,1))&lt;999,ROUND(100/AF35*AG35-100,1),IF(ROUND(100/AF35*AG35-100,1)&gt;999,999,-999)))</f>
        <v>-17.2</v>
      </c>
      <c r="AI35" s="172">
        <v>5565.9830000000002</v>
      </c>
      <c r="AJ35" s="172">
        <v>6601.473</v>
      </c>
      <c r="AK35" s="156">
        <f t="shared" si="21"/>
        <v>18.600000000000001</v>
      </c>
      <c r="AL35" s="172">
        <v>83946.2</v>
      </c>
      <c r="AM35" s="172">
        <v>95099.3</v>
      </c>
      <c r="AN35" s="156">
        <f t="shared" si="28"/>
        <v>13.3</v>
      </c>
      <c r="AO35" s="71">
        <f t="shared" si="22"/>
        <v>363558.55222686008</v>
      </c>
      <c r="AP35" s="71">
        <f t="shared" si="23"/>
        <v>417788.18814843998</v>
      </c>
      <c r="AQ35" s="156">
        <f t="shared" si="24"/>
        <v>14.9</v>
      </c>
      <c r="AR35" s="71">
        <f t="shared" si="25"/>
        <v>363558.55222686008</v>
      </c>
      <c r="AS35" s="71">
        <f t="shared" si="25"/>
        <v>417788.18814843998</v>
      </c>
      <c r="AT35" s="186">
        <f t="shared" si="26"/>
        <v>14.9</v>
      </c>
      <c r="AU35" s="137"/>
      <c r="AV35" s="137"/>
      <c r="AW35" s="368"/>
    </row>
    <row r="36" spans="1:49" s="138" customFormat="1" ht="20.100000000000001" customHeight="1">
      <c r="A36" s="85" t="s">
        <v>202</v>
      </c>
      <c r="B36" s="172"/>
      <c r="C36" s="172"/>
      <c r="D36" s="156"/>
      <c r="E36" s="172">
        <v>86722</v>
      </c>
      <c r="F36" s="172">
        <v>84494</v>
      </c>
      <c r="G36" s="156">
        <f t="shared" si="19"/>
        <v>-2.6</v>
      </c>
      <c r="H36" s="172"/>
      <c r="I36" s="172"/>
      <c r="J36" s="156"/>
      <c r="K36" s="172">
        <v>103.473</v>
      </c>
      <c r="L36" s="172">
        <v>61.079000000000001</v>
      </c>
      <c r="M36" s="71">
        <f>IF(K36=0, "    ---- ", IF(ABS(ROUND(100/K36*L36-100,1))&lt;999,ROUND(100/K36*L36-100,1),IF(ROUND(100/K36*L36-100,1)&gt;999,999,-999)))</f>
        <v>-41</v>
      </c>
      <c r="N36" s="172"/>
      <c r="O36" s="172"/>
      <c r="P36" s="156"/>
      <c r="Q36" s="172">
        <v>26057.747265900001</v>
      </c>
      <c r="R36" s="172">
        <v>24757.628750979999</v>
      </c>
      <c r="S36" s="156">
        <f>IF(Q36=0, "    ---- ", IF(ABS(ROUND(100/Q36*R36-100,1))&lt;999,ROUND(100/Q36*R36-100,1),IF(ROUND(100/Q36*R36-100,1)&gt;999,999,-999)))</f>
        <v>-5</v>
      </c>
      <c r="T36" s="172">
        <v>135.19999999999999</v>
      </c>
      <c r="U36" s="172">
        <v>108.4</v>
      </c>
      <c r="V36" s="156">
        <f>IF(T36=0, "    ---- ", IF(ABS(ROUND(100/T36*U36-100,1))&lt;999,ROUND(100/T36*U36-100,1),IF(ROUND(100/T36*U36-100,1)&gt;999,999,-999)))</f>
        <v>-19.8</v>
      </c>
      <c r="W36" s="172">
        <v>2624</v>
      </c>
      <c r="X36" s="172">
        <v>1866</v>
      </c>
      <c r="Y36" s="156">
        <f t="shared" si="27"/>
        <v>-28.9</v>
      </c>
      <c r="Z36" s="172">
        <v>4532</v>
      </c>
      <c r="AA36" s="172">
        <v>3866</v>
      </c>
      <c r="AB36" s="156">
        <f t="shared" si="20"/>
        <v>-14.7</v>
      </c>
      <c r="AC36" s="172"/>
      <c r="AD36" s="172"/>
      <c r="AE36" s="156"/>
      <c r="AF36" s="172"/>
      <c r="AG36" s="172"/>
      <c r="AH36" s="156"/>
      <c r="AI36" s="172">
        <v>2808.65</v>
      </c>
      <c r="AJ36" s="172">
        <v>2146.13</v>
      </c>
      <c r="AK36" s="156">
        <f t="shared" si="21"/>
        <v>-23.6</v>
      </c>
      <c r="AL36" s="172">
        <v>15131.2</v>
      </c>
      <c r="AM36" s="172">
        <v>15648.3</v>
      </c>
      <c r="AN36" s="156">
        <f t="shared" si="28"/>
        <v>3.4</v>
      </c>
      <c r="AO36" s="71">
        <f t="shared" si="22"/>
        <v>138114.27026590001</v>
      </c>
      <c r="AP36" s="71">
        <f t="shared" si="23"/>
        <v>132947.53775098</v>
      </c>
      <c r="AQ36" s="156">
        <f t="shared" si="24"/>
        <v>-3.7</v>
      </c>
      <c r="AR36" s="71">
        <f t="shared" si="25"/>
        <v>138114.27026590001</v>
      </c>
      <c r="AS36" s="71">
        <f t="shared" si="25"/>
        <v>132947.53775098</v>
      </c>
      <c r="AT36" s="186">
        <f t="shared" si="26"/>
        <v>-3.7</v>
      </c>
      <c r="AU36" s="137"/>
      <c r="AV36" s="137"/>
      <c r="AW36" s="368"/>
    </row>
    <row r="37" spans="1:49" s="138" customFormat="1" ht="20.100000000000001" customHeight="1">
      <c r="A37" s="85" t="s">
        <v>203</v>
      </c>
      <c r="B37" s="172"/>
      <c r="C37" s="172"/>
      <c r="D37" s="172"/>
      <c r="E37" s="172">
        <v>86722</v>
      </c>
      <c r="F37" s="172">
        <v>84494</v>
      </c>
      <c r="G37" s="172">
        <f t="shared" si="19"/>
        <v>-2.6</v>
      </c>
      <c r="H37" s="172"/>
      <c r="I37" s="172"/>
      <c r="J37" s="172"/>
      <c r="K37" s="172">
        <v>103.473</v>
      </c>
      <c r="L37" s="172">
        <v>61.079000000000001</v>
      </c>
      <c r="M37" s="71">
        <f>IF(K37=0, "    ---- ", IF(ABS(ROUND(100/K37*L37-100,1))&lt;999,ROUND(100/K37*L37-100,1),IF(ROUND(100/K37*L37-100,1)&gt;999,999,-999)))</f>
        <v>-41</v>
      </c>
      <c r="N37" s="172"/>
      <c r="O37" s="172"/>
      <c r="P37" s="156"/>
      <c r="Q37" s="172">
        <v>26057.747265900001</v>
      </c>
      <c r="R37" s="172">
        <v>24757.628750979999</v>
      </c>
      <c r="S37" s="156">
        <f>IF(Q37=0, "    ---- ", IF(ABS(ROUND(100/Q37*R37-100,1))&lt;999,ROUND(100/Q37*R37-100,1),IF(ROUND(100/Q37*R37-100,1)&gt;999,999,-999)))</f>
        <v>-5</v>
      </c>
      <c r="T37" s="172"/>
      <c r="U37" s="172"/>
      <c r="V37" s="156"/>
      <c r="W37" s="172">
        <v>2624</v>
      </c>
      <c r="X37" s="172">
        <v>1866</v>
      </c>
      <c r="Y37" s="156">
        <f t="shared" si="27"/>
        <v>-28.9</v>
      </c>
      <c r="Z37" s="172"/>
      <c r="AA37" s="172"/>
      <c r="AB37" s="156"/>
      <c r="AC37" s="172"/>
      <c r="AD37" s="172"/>
      <c r="AE37" s="156"/>
      <c r="AF37" s="172"/>
      <c r="AG37" s="172"/>
      <c r="AH37" s="156"/>
      <c r="AI37" s="172">
        <v>2088.9819302699998</v>
      </c>
      <c r="AJ37" s="172">
        <v>280.77785185999983</v>
      </c>
      <c r="AK37" s="156">
        <f t="shared" si="21"/>
        <v>-86.6</v>
      </c>
      <c r="AL37" s="172">
        <v>15131.2</v>
      </c>
      <c r="AM37" s="172">
        <v>15648.3</v>
      </c>
      <c r="AN37" s="156">
        <f t="shared" si="28"/>
        <v>3.4</v>
      </c>
      <c r="AO37" s="71">
        <f t="shared" si="22"/>
        <v>132727.40219617001</v>
      </c>
      <c r="AP37" s="71">
        <f t="shared" si="23"/>
        <v>127107.78560284</v>
      </c>
      <c r="AQ37" s="156">
        <f t="shared" si="24"/>
        <v>-4.2</v>
      </c>
      <c r="AR37" s="71">
        <f t="shared" si="25"/>
        <v>132727.40219617001</v>
      </c>
      <c r="AS37" s="71">
        <f t="shared" si="25"/>
        <v>127107.78560284</v>
      </c>
      <c r="AT37" s="186">
        <f t="shared" si="26"/>
        <v>-4.2</v>
      </c>
      <c r="AU37" s="137"/>
      <c r="AV37" s="137"/>
      <c r="AW37" s="368"/>
    </row>
    <row r="38" spans="1:49" s="138" customFormat="1" ht="20.100000000000001" customHeight="1">
      <c r="A38" s="85" t="s">
        <v>204</v>
      </c>
      <c r="B38" s="172"/>
      <c r="C38" s="172"/>
      <c r="D38" s="172"/>
      <c r="E38" s="172"/>
      <c r="F38" s="172">
        <v>24377</v>
      </c>
      <c r="G38" s="159" t="str">
        <f t="shared" si="19"/>
        <v xml:space="preserve">    ---- </v>
      </c>
      <c r="H38" s="172"/>
      <c r="I38" s="172"/>
      <c r="J38" s="172"/>
      <c r="K38" s="172">
        <v>3013.17</v>
      </c>
      <c r="L38" s="172">
        <v>3122.6080000000002</v>
      </c>
      <c r="M38" s="71">
        <f t="shared" ref="M38:M57" si="30">IF(K38=0, "    ---- ", IF(ABS(ROUND(100/K38*L38-100,1))&lt;999,ROUND(100/K38*L38-100,1),IF(ROUND(100/K38*L38-100,1)&gt;999,999,-999)))</f>
        <v>3.6</v>
      </c>
      <c r="N38" s="172"/>
      <c r="O38" s="172"/>
      <c r="P38" s="156"/>
      <c r="Q38" s="172">
        <v>121335.62063164001</v>
      </c>
      <c r="R38" s="172">
        <v>137830.23725365</v>
      </c>
      <c r="S38" s="156">
        <f t="shared" ref="S38:S45" si="31">IF(Q38=0, "    ---- ", IF(ABS(ROUND(100/Q38*R38-100,1))&lt;999,ROUND(100/Q38*R38-100,1),IF(ROUND(100/Q38*R38-100,1)&gt;999,999,-999)))</f>
        <v>13.6</v>
      </c>
      <c r="T38" s="172">
        <v>468.5</v>
      </c>
      <c r="U38" s="172">
        <v>578</v>
      </c>
      <c r="V38" s="156">
        <f>IF(T38=0, "    ---- ", IF(ABS(ROUND(100/T38*U38-100,1))&lt;999,ROUND(100/T38*U38-100,1),IF(ROUND(100/T38*U38-100,1)&gt;999,999,-999)))</f>
        <v>23.4</v>
      </c>
      <c r="W38" s="172">
        <v>14143</v>
      </c>
      <c r="X38" s="172">
        <v>18222</v>
      </c>
      <c r="Y38" s="156">
        <f t="shared" si="27"/>
        <v>28.8</v>
      </c>
      <c r="Z38" s="172">
        <v>12492</v>
      </c>
      <c r="AA38" s="172">
        <v>14761</v>
      </c>
      <c r="AB38" s="156">
        <f t="shared" si="20"/>
        <v>18.2</v>
      </c>
      <c r="AC38" s="172"/>
      <c r="AD38" s="172"/>
      <c r="AE38" s="156"/>
      <c r="AF38" s="172">
        <v>2340.4583293200003</v>
      </c>
      <c r="AG38" s="172">
        <v>1938.6301438099999</v>
      </c>
      <c r="AH38" s="156">
        <f t="shared" ref="AH38:AH46" si="32">IF(AF38=0, "    ---- ", IF(ABS(ROUND(100/AF38*AG38-100,1))&lt;999,ROUND(100/AF38*AG38-100,1),IF(ROUND(100/AF38*AG38-100,1)&gt;999,999,-999)))</f>
        <v>-17.2</v>
      </c>
      <c r="AI38" s="172">
        <v>2757.3330000000001</v>
      </c>
      <c r="AJ38" s="172">
        <v>4455.3429999999998</v>
      </c>
      <c r="AK38" s="156">
        <f t="shared" si="21"/>
        <v>61.6</v>
      </c>
      <c r="AL38" s="172">
        <v>68815</v>
      </c>
      <c r="AM38" s="172">
        <v>79451</v>
      </c>
      <c r="AN38" s="156">
        <f t="shared" si="28"/>
        <v>15.5</v>
      </c>
      <c r="AO38" s="71">
        <f t="shared" si="22"/>
        <v>225365.08196096003</v>
      </c>
      <c r="AP38" s="71">
        <f t="shared" si="23"/>
        <v>284735.81839746004</v>
      </c>
      <c r="AQ38" s="156">
        <f t="shared" si="24"/>
        <v>26.3</v>
      </c>
      <c r="AR38" s="71">
        <f t="shared" si="25"/>
        <v>225365.08196096003</v>
      </c>
      <c r="AS38" s="71">
        <f t="shared" si="25"/>
        <v>284735.81839746004</v>
      </c>
      <c r="AT38" s="186">
        <f t="shared" si="26"/>
        <v>26.3</v>
      </c>
      <c r="AU38" s="137"/>
      <c r="AV38" s="137"/>
      <c r="AW38" s="368"/>
    </row>
    <row r="39" spans="1:49" s="138" customFormat="1" ht="20.100000000000001" customHeight="1">
      <c r="A39" s="85" t="s">
        <v>205</v>
      </c>
      <c r="B39" s="172">
        <v>835.08600000000013</v>
      </c>
      <c r="C39" s="172">
        <v>893.95900000000006</v>
      </c>
      <c r="D39" s="172">
        <f>IF(B39=0, "    ---- ", IF(ABS(ROUND(100/B39*C39-100,1))&lt;999,ROUND(100/B39*C39-100,1),IF(ROUND(100/B39*C39-100,1)&gt;999,999,-999)))</f>
        <v>7</v>
      </c>
      <c r="E39" s="172">
        <v>99970.200000000012</v>
      </c>
      <c r="F39" s="172">
        <v>80425</v>
      </c>
      <c r="G39" s="172">
        <f t="shared" si="19"/>
        <v>-19.600000000000001</v>
      </c>
      <c r="H39" s="172">
        <v>447.536</v>
      </c>
      <c r="I39" s="172">
        <v>566.16099999999994</v>
      </c>
      <c r="J39" s="172">
        <f t="shared" ref="J39:J46" si="33">IF(H39=0, "    ---- ", IF(ABS(ROUND(100/H39*I39-100,1))&lt;999,ROUND(100/H39*I39-100,1),IF(ROUND(100/H39*I39-100,1)&gt;999,999,-999)))</f>
        <v>26.5</v>
      </c>
      <c r="K39" s="172">
        <v>1099.797</v>
      </c>
      <c r="L39" s="172">
        <v>1700.0849999999998</v>
      </c>
      <c r="M39" s="71">
        <f t="shared" si="30"/>
        <v>54.6</v>
      </c>
      <c r="N39" s="172"/>
      <c r="O39" s="172"/>
      <c r="P39" s="156"/>
      <c r="Q39" s="172">
        <v>198192.96403385</v>
      </c>
      <c r="R39" s="172">
        <v>205497.46441674998</v>
      </c>
      <c r="S39" s="156">
        <f t="shared" si="31"/>
        <v>3.7</v>
      </c>
      <c r="T39" s="172">
        <v>574.70000000000005</v>
      </c>
      <c r="U39" s="172">
        <v>581.1</v>
      </c>
      <c r="V39" s="156">
        <f>IF(T39=0, "    ---- ", IF(ABS(ROUND(100/T39*U39-100,1))&lt;999,ROUND(100/T39*U39-100,1),IF(ROUND(100/T39*U39-100,1)&gt;999,999,-999)))</f>
        <v>1.1000000000000001</v>
      </c>
      <c r="W39" s="172">
        <v>22525</v>
      </c>
      <c r="X39" s="172">
        <v>20780.2</v>
      </c>
      <c r="Y39" s="156">
        <f t="shared" si="27"/>
        <v>-7.7</v>
      </c>
      <c r="Z39" s="172">
        <v>40606</v>
      </c>
      <c r="AA39" s="172">
        <v>42326</v>
      </c>
      <c r="AB39" s="156">
        <f t="shared" si="20"/>
        <v>4.2</v>
      </c>
      <c r="AC39" s="172"/>
      <c r="AD39" s="172"/>
      <c r="AE39" s="156"/>
      <c r="AF39" s="172">
        <v>6087.7953067899998</v>
      </c>
      <c r="AG39" s="172">
        <v>6603.8957508299991</v>
      </c>
      <c r="AH39" s="156">
        <f t="shared" si="32"/>
        <v>8.5</v>
      </c>
      <c r="AI39" s="172">
        <v>10210.866</v>
      </c>
      <c r="AJ39" s="172">
        <v>9827.8689999999988</v>
      </c>
      <c r="AK39" s="156">
        <f t="shared" si="21"/>
        <v>-3.8</v>
      </c>
      <c r="AL39" s="172">
        <v>76454.7</v>
      </c>
      <c r="AM39" s="172">
        <v>62567.199999999997</v>
      </c>
      <c r="AN39" s="156">
        <f t="shared" si="28"/>
        <v>-18.2</v>
      </c>
      <c r="AO39" s="71">
        <f t="shared" si="22"/>
        <v>457004.64434063999</v>
      </c>
      <c r="AP39" s="71">
        <f t="shared" si="23"/>
        <v>431768.93416757998</v>
      </c>
      <c r="AQ39" s="156">
        <f t="shared" si="24"/>
        <v>-5.5</v>
      </c>
      <c r="AR39" s="71">
        <f t="shared" si="25"/>
        <v>457004.64434063999</v>
      </c>
      <c r="AS39" s="71">
        <f t="shared" si="25"/>
        <v>431768.93416757998</v>
      </c>
      <c r="AT39" s="186">
        <f t="shared" si="26"/>
        <v>-5.5</v>
      </c>
      <c r="AU39" s="137"/>
      <c r="AV39" s="137"/>
      <c r="AW39" s="368"/>
    </row>
    <row r="40" spans="1:49" s="138" customFormat="1" ht="20.100000000000001" customHeight="1">
      <c r="A40" s="85" t="s">
        <v>206</v>
      </c>
      <c r="B40" s="172">
        <v>20.161999999999999</v>
      </c>
      <c r="C40" s="172">
        <v>20.824999999999999</v>
      </c>
      <c r="D40" s="156">
        <f>IF(B40=0, "    ---- ", IF(ABS(ROUND(100/B40*C40-100,1))&lt;999,ROUND(100/B40*C40-100,1),IF(ROUND(100/B40*C40-100,1)&gt;999,999,-999)))</f>
        <v>3.3</v>
      </c>
      <c r="E40" s="172">
        <v>11026</v>
      </c>
      <c r="F40" s="172">
        <v>6825</v>
      </c>
      <c r="G40" s="156">
        <f t="shared" si="19"/>
        <v>-38.1</v>
      </c>
      <c r="H40" s="172">
        <v>47.679000000000002</v>
      </c>
      <c r="I40" s="172">
        <v>69.451999999999998</v>
      </c>
      <c r="J40" s="156">
        <f t="shared" si="33"/>
        <v>45.7</v>
      </c>
      <c r="K40" s="172"/>
      <c r="L40" s="172"/>
      <c r="M40" s="71"/>
      <c r="N40" s="172"/>
      <c r="O40" s="172"/>
      <c r="P40" s="156"/>
      <c r="Q40" s="172">
        <v>76027.546966170004</v>
      </c>
      <c r="R40" s="172">
        <v>82289.722784130005</v>
      </c>
      <c r="S40" s="156">
        <f t="shared" si="31"/>
        <v>8.1999999999999993</v>
      </c>
      <c r="T40" s="172">
        <v>136</v>
      </c>
      <c r="U40" s="172">
        <v>141.6</v>
      </c>
      <c r="V40" s="156">
        <f>IF(T40=0, "    ---- ", IF(ABS(ROUND(100/T40*U40-100,1))&lt;999,ROUND(100/T40*U40-100,1),IF(ROUND(100/T40*U40-100,1)&gt;999,999,-999)))</f>
        <v>4.0999999999999996</v>
      </c>
      <c r="W40" s="172">
        <v>4991</v>
      </c>
      <c r="X40" s="172">
        <v>5470</v>
      </c>
      <c r="Y40" s="156">
        <f t="shared" si="27"/>
        <v>9.6</v>
      </c>
      <c r="Z40" s="172">
        <v>19846</v>
      </c>
      <c r="AA40" s="172">
        <v>21916</v>
      </c>
      <c r="AB40" s="156">
        <f t="shared" si="20"/>
        <v>10.4</v>
      </c>
      <c r="AC40" s="172"/>
      <c r="AD40" s="172"/>
      <c r="AE40" s="156"/>
      <c r="AF40" s="172">
        <v>1914.3857032799999</v>
      </c>
      <c r="AG40" s="172">
        <v>2075.95403102</v>
      </c>
      <c r="AH40" s="156">
        <f t="shared" si="32"/>
        <v>8.4</v>
      </c>
      <c r="AI40" s="172">
        <v>2493.5479999999998</v>
      </c>
      <c r="AJ40" s="172">
        <v>2770.3049999999998</v>
      </c>
      <c r="AK40" s="156">
        <f t="shared" si="21"/>
        <v>11.1</v>
      </c>
      <c r="AL40" s="172">
        <v>21884.2</v>
      </c>
      <c r="AM40" s="172">
        <v>12225.7</v>
      </c>
      <c r="AN40" s="156">
        <f t="shared" si="28"/>
        <v>-44.1</v>
      </c>
      <c r="AO40" s="71">
        <f t="shared" si="22"/>
        <v>138386.52166945001</v>
      </c>
      <c r="AP40" s="71">
        <f t="shared" si="23"/>
        <v>133804.55881515</v>
      </c>
      <c r="AQ40" s="156">
        <f t="shared" si="24"/>
        <v>-3.3</v>
      </c>
      <c r="AR40" s="71">
        <f t="shared" si="25"/>
        <v>138386.52166945001</v>
      </c>
      <c r="AS40" s="71">
        <f t="shared" si="25"/>
        <v>133804.55881515</v>
      </c>
      <c r="AT40" s="186">
        <f t="shared" si="26"/>
        <v>-3.3</v>
      </c>
      <c r="AU40" s="137"/>
      <c r="AV40" s="137"/>
      <c r="AW40" s="368"/>
    </row>
    <row r="41" spans="1:49" s="138" customFormat="1" ht="20.100000000000001" customHeight="1">
      <c r="A41" s="85" t="s">
        <v>207</v>
      </c>
      <c r="B41" s="172">
        <v>805.65800000000002</v>
      </c>
      <c r="C41" s="172">
        <v>850.84</v>
      </c>
      <c r="D41" s="172">
        <f>IF(B41=0, "    ---- ", IF(ABS(ROUND(100/B41*C41-100,1))&lt;999,ROUND(100/B41*C41-100,1),IF(ROUND(100/B41*C41-100,1)&gt;999,999,-999)))</f>
        <v>5.6</v>
      </c>
      <c r="E41" s="172">
        <v>65662</v>
      </c>
      <c r="F41" s="172">
        <v>61708</v>
      </c>
      <c r="G41" s="172">
        <f t="shared" si="19"/>
        <v>-6</v>
      </c>
      <c r="H41" s="172">
        <v>358.06400000000002</v>
      </c>
      <c r="I41" s="172">
        <v>440.38299999999998</v>
      </c>
      <c r="J41" s="172">
        <f>IF(H41=0, "    ---- ", IF(ABS(ROUND(100/H41*I41-100,1))&lt;999,ROUND(100/H41*I41-100,1),IF(ROUND(100/H41*I41-100,1)&gt;999,999,-999)))</f>
        <v>23</v>
      </c>
      <c r="K41" s="172">
        <v>976.18299999999999</v>
      </c>
      <c r="L41" s="172">
        <v>1502.7529999999999</v>
      </c>
      <c r="M41" s="71">
        <f t="shared" si="30"/>
        <v>53.9</v>
      </c>
      <c r="N41" s="172"/>
      <c r="O41" s="172"/>
      <c r="P41" s="156"/>
      <c r="Q41" s="172">
        <v>105076.0177347</v>
      </c>
      <c r="R41" s="172">
        <v>108382.66062766001</v>
      </c>
      <c r="S41" s="156">
        <f t="shared" si="31"/>
        <v>3.1</v>
      </c>
      <c r="T41" s="172">
        <v>411.2</v>
      </c>
      <c r="U41" s="172">
        <v>425.2</v>
      </c>
      <c r="V41" s="156">
        <f>IF(T41=0, "    ---- ", IF(ABS(ROUND(100/T41*U41-100,1))&lt;999,ROUND(100/T41*U41-100,1),IF(ROUND(100/T41*U41-100,1)&gt;999,999,-999)))</f>
        <v>3.4</v>
      </c>
      <c r="W41" s="172">
        <v>17290</v>
      </c>
      <c r="X41" s="172">
        <v>15028</v>
      </c>
      <c r="Y41" s="156">
        <f t="shared" si="27"/>
        <v>-13.1</v>
      </c>
      <c r="Z41" s="172">
        <v>19500</v>
      </c>
      <c r="AA41" s="172">
        <v>18381</v>
      </c>
      <c r="AB41" s="156">
        <f t="shared" si="20"/>
        <v>-5.7</v>
      </c>
      <c r="AC41" s="172"/>
      <c r="AD41" s="172"/>
      <c r="AE41" s="156"/>
      <c r="AF41" s="172">
        <v>4106.4828981000001</v>
      </c>
      <c r="AG41" s="172">
        <v>4488.3077696999999</v>
      </c>
      <c r="AH41" s="156">
        <f t="shared" si="32"/>
        <v>9.3000000000000007</v>
      </c>
      <c r="AI41" s="172">
        <v>7658.9920000000002</v>
      </c>
      <c r="AJ41" s="172">
        <v>6935.5309999999999</v>
      </c>
      <c r="AK41" s="156">
        <f t="shared" si="21"/>
        <v>-9.4</v>
      </c>
      <c r="AL41" s="172">
        <v>53118.3</v>
      </c>
      <c r="AM41" s="172">
        <v>48113.7</v>
      </c>
      <c r="AN41" s="156">
        <f t="shared" si="28"/>
        <v>-9.4</v>
      </c>
      <c r="AO41" s="71">
        <f t="shared" si="22"/>
        <v>274962.89763279998</v>
      </c>
      <c r="AP41" s="71">
        <f t="shared" si="23"/>
        <v>266256.37539736001</v>
      </c>
      <c r="AQ41" s="156">
        <f t="shared" si="24"/>
        <v>-3.2</v>
      </c>
      <c r="AR41" s="71">
        <f t="shared" si="25"/>
        <v>274962.89763279998</v>
      </c>
      <c r="AS41" s="71">
        <f t="shared" si="25"/>
        <v>266256.37539736001</v>
      </c>
      <c r="AT41" s="186">
        <f t="shared" si="26"/>
        <v>-3.2</v>
      </c>
      <c r="AU41" s="137"/>
      <c r="AV41" s="137"/>
      <c r="AW41" s="368"/>
    </row>
    <row r="42" spans="1:49" s="138" customFormat="1" ht="20.100000000000001" customHeight="1">
      <c r="A42" s="85" t="s">
        <v>208</v>
      </c>
      <c r="B42" s="172"/>
      <c r="C42" s="172"/>
      <c r="D42" s="172"/>
      <c r="E42" s="172">
        <v>22107</v>
      </c>
      <c r="F42" s="172">
        <v>10612</v>
      </c>
      <c r="G42" s="172">
        <f t="shared" si="19"/>
        <v>-52</v>
      </c>
      <c r="H42" s="172"/>
      <c r="I42" s="172"/>
      <c r="J42" s="172"/>
      <c r="K42" s="172">
        <v>4.9039999999999999</v>
      </c>
      <c r="L42" s="172">
        <v>5.5910000000000002</v>
      </c>
      <c r="M42" s="71">
        <f t="shared" si="30"/>
        <v>14</v>
      </c>
      <c r="N42" s="172"/>
      <c r="O42" s="172"/>
      <c r="P42" s="156"/>
      <c r="Q42" s="172">
        <v>15780.18717055</v>
      </c>
      <c r="R42" s="172">
        <v>12070.984748469999</v>
      </c>
      <c r="S42" s="156">
        <f t="shared" si="31"/>
        <v>-23.5</v>
      </c>
      <c r="T42" s="172">
        <v>27.5</v>
      </c>
      <c r="U42" s="172">
        <v>14.3</v>
      </c>
      <c r="V42" s="156">
        <f>IF(T42=0, "    ---- ", IF(ABS(ROUND(100/T42*U42-100,1))&lt;999,ROUND(100/T42*U42-100,1),IF(ROUND(100/T42*U42-100,1)&gt;999,999,-999)))</f>
        <v>-48</v>
      </c>
      <c r="W42" s="172"/>
      <c r="X42" s="172"/>
      <c r="Y42" s="156"/>
      <c r="Z42" s="172">
        <v>175</v>
      </c>
      <c r="AA42" s="172">
        <v>242</v>
      </c>
      <c r="AB42" s="156">
        <f t="shared" si="20"/>
        <v>38.299999999999997</v>
      </c>
      <c r="AC42" s="172"/>
      <c r="AD42" s="172"/>
      <c r="AE42" s="156"/>
      <c r="AF42" s="172">
        <v>5.2172659100000001</v>
      </c>
      <c r="AG42" s="172">
        <v>11.879346269999999</v>
      </c>
      <c r="AH42" s="156">
        <f t="shared" si="32"/>
        <v>127.7</v>
      </c>
      <c r="AI42" s="172"/>
      <c r="AJ42" s="172"/>
      <c r="AK42" s="156"/>
      <c r="AL42" s="172"/>
      <c r="AM42" s="172"/>
      <c r="AN42" s="156"/>
      <c r="AO42" s="71">
        <f t="shared" si="22"/>
        <v>38099.80843646</v>
      </c>
      <c r="AP42" s="71">
        <f t="shared" si="23"/>
        <v>22956.755094740001</v>
      </c>
      <c r="AQ42" s="156">
        <f t="shared" si="24"/>
        <v>-39.700000000000003</v>
      </c>
      <c r="AR42" s="71">
        <f t="shared" si="25"/>
        <v>38099.80843646</v>
      </c>
      <c r="AS42" s="71">
        <f t="shared" si="25"/>
        <v>22956.755094740001</v>
      </c>
      <c r="AT42" s="186">
        <f t="shared" si="26"/>
        <v>-39.700000000000003</v>
      </c>
      <c r="AU42" s="137"/>
      <c r="AV42" s="137"/>
      <c r="AW42" s="368"/>
    </row>
    <row r="43" spans="1:49" s="138" customFormat="1" ht="20.100000000000001" customHeight="1">
      <c r="A43" s="85" t="s">
        <v>209</v>
      </c>
      <c r="B43" s="172">
        <v>1.8149999999999999</v>
      </c>
      <c r="C43" s="172">
        <v>0.995</v>
      </c>
      <c r="D43" s="172">
        <f>IF(B43=0, "    ---- ", IF(ABS(ROUND(100/B43*C43-100,1))&lt;999,ROUND(100/B43*C43-100,1),IF(ROUND(100/B43*C43-100,1)&gt;999,999,-999)))</f>
        <v>-45.2</v>
      </c>
      <c r="E43" s="172">
        <v>548.6</v>
      </c>
      <c r="F43" s="172">
        <v>310</v>
      </c>
      <c r="G43" s="172">
        <f t="shared" si="19"/>
        <v>-43.5</v>
      </c>
      <c r="H43" s="172"/>
      <c r="I43" s="172"/>
      <c r="J43" s="172"/>
      <c r="K43" s="172"/>
      <c r="L43" s="172"/>
      <c r="M43" s="71"/>
      <c r="N43" s="172"/>
      <c r="O43" s="172"/>
      <c r="P43" s="156"/>
      <c r="Q43" s="172">
        <v>1208.3615931900001</v>
      </c>
      <c r="R43" s="172">
        <v>491.87275693999999</v>
      </c>
      <c r="S43" s="156">
        <f t="shared" si="31"/>
        <v>-59.3</v>
      </c>
      <c r="T43" s="172"/>
      <c r="U43" s="172"/>
      <c r="V43" s="156"/>
      <c r="W43" s="172"/>
      <c r="X43" s="172"/>
      <c r="Y43" s="156"/>
      <c r="Z43" s="172">
        <v>71</v>
      </c>
      <c r="AA43" s="172">
        <v>0</v>
      </c>
      <c r="AB43" s="156">
        <f>IF(Z43=0, "    ---- ", IF(ABS(ROUND(100/Z43*AA43-100,1))&lt;999,ROUND(100/Z43*AA43-100,1),IF(ROUND(100/Z43*AA43-100,1)&gt;999,999,-999)))</f>
        <v>-100</v>
      </c>
      <c r="AC43" s="172"/>
      <c r="AD43" s="172"/>
      <c r="AE43" s="156"/>
      <c r="AF43" s="172"/>
      <c r="AG43" s="172"/>
      <c r="AH43" s="156"/>
      <c r="AI43" s="172">
        <v>0</v>
      </c>
      <c r="AJ43" s="172">
        <v>0.52300000000000002</v>
      </c>
      <c r="AK43" s="156" t="str">
        <f t="shared" si="21"/>
        <v xml:space="preserve">    ---- </v>
      </c>
      <c r="AL43" s="172">
        <v>246.2</v>
      </c>
      <c r="AM43" s="172">
        <v>225.3</v>
      </c>
      <c r="AN43" s="156">
        <f t="shared" si="28"/>
        <v>-8.5</v>
      </c>
      <c r="AO43" s="71">
        <f t="shared" si="22"/>
        <v>2075.9765931900001</v>
      </c>
      <c r="AP43" s="71">
        <f t="shared" si="23"/>
        <v>1028.69075694</v>
      </c>
      <c r="AQ43" s="156">
        <f t="shared" si="24"/>
        <v>-50.4</v>
      </c>
      <c r="AR43" s="71">
        <f t="shared" si="25"/>
        <v>2075.9765931900001</v>
      </c>
      <c r="AS43" s="71">
        <f t="shared" si="25"/>
        <v>1028.69075694</v>
      </c>
      <c r="AT43" s="186">
        <f t="shared" si="26"/>
        <v>-50.4</v>
      </c>
      <c r="AU43" s="137"/>
      <c r="AV43" s="137"/>
      <c r="AW43" s="368"/>
    </row>
    <row r="44" spans="1:49" s="138" customFormat="1" ht="20.100000000000001" customHeight="1">
      <c r="A44" s="85" t="s">
        <v>210</v>
      </c>
      <c r="B44" s="172">
        <v>7.4509999999999996</v>
      </c>
      <c r="C44" s="172">
        <v>21.298999999999999</v>
      </c>
      <c r="D44" s="172">
        <f>IF(B44=0, "    ---- ", IF(ABS(ROUND(100/B44*C44-100,1))&lt;999,ROUND(100/B44*C44-100,1),IF(ROUND(100/B44*C44-100,1)&gt;999,999,-999)))</f>
        <v>185.9</v>
      </c>
      <c r="E44" s="172">
        <v>626.6</v>
      </c>
      <c r="F44" s="172">
        <v>970</v>
      </c>
      <c r="G44" s="172">
        <f t="shared" si="19"/>
        <v>54.8</v>
      </c>
      <c r="H44" s="172">
        <v>41.792999999999999</v>
      </c>
      <c r="I44" s="172">
        <v>56.326000000000001</v>
      </c>
      <c r="J44" s="172">
        <f t="shared" si="33"/>
        <v>34.799999999999997</v>
      </c>
      <c r="K44" s="172">
        <v>118.71</v>
      </c>
      <c r="L44" s="172">
        <v>191.74100000000001</v>
      </c>
      <c r="M44" s="71">
        <f t="shared" si="30"/>
        <v>61.5</v>
      </c>
      <c r="N44" s="172"/>
      <c r="O44" s="172"/>
      <c r="P44" s="156"/>
      <c r="Q44" s="172">
        <v>100.85056924</v>
      </c>
      <c r="R44" s="172">
        <v>2262.2234995500003</v>
      </c>
      <c r="S44" s="156">
        <f t="shared" si="31"/>
        <v>999</v>
      </c>
      <c r="T44" s="172"/>
      <c r="U44" s="172"/>
      <c r="V44" s="156"/>
      <c r="W44" s="172">
        <v>243</v>
      </c>
      <c r="X44" s="172">
        <v>282.2</v>
      </c>
      <c r="Y44" s="156">
        <f t="shared" si="27"/>
        <v>16.100000000000001</v>
      </c>
      <c r="Z44" s="172">
        <v>1014</v>
      </c>
      <c r="AA44" s="172">
        <v>1787</v>
      </c>
      <c r="AB44" s="156">
        <f>IF(Z44=0, "    ---- ", IF(ABS(ROUND(100/Z44*AA44-100,1))&lt;999,ROUND(100/Z44*AA44-100,1),IF(ROUND(100/Z44*AA44-100,1)&gt;999,999,-999)))</f>
        <v>76.2</v>
      </c>
      <c r="AC44" s="172"/>
      <c r="AD44" s="172"/>
      <c r="AE44" s="156"/>
      <c r="AF44" s="172">
        <v>61.709439500000002</v>
      </c>
      <c r="AG44" s="172">
        <v>27.754603840000001</v>
      </c>
      <c r="AH44" s="156">
        <f t="shared" si="32"/>
        <v>-55</v>
      </c>
      <c r="AI44" s="172">
        <v>58.326000000000001</v>
      </c>
      <c r="AJ44" s="172">
        <v>121.51</v>
      </c>
      <c r="AK44" s="156">
        <f t="shared" si="21"/>
        <v>108.3</v>
      </c>
      <c r="AL44" s="172">
        <v>1206</v>
      </c>
      <c r="AM44" s="172">
        <v>2002.5</v>
      </c>
      <c r="AN44" s="156">
        <f t="shared" si="28"/>
        <v>66</v>
      </c>
      <c r="AO44" s="71">
        <f t="shared" si="22"/>
        <v>3478.4400087399999</v>
      </c>
      <c r="AP44" s="71">
        <f t="shared" si="23"/>
        <v>7722.5541033899999</v>
      </c>
      <c r="AQ44" s="156">
        <f t="shared" si="24"/>
        <v>122</v>
      </c>
      <c r="AR44" s="71">
        <f t="shared" si="25"/>
        <v>3478.4400087399999</v>
      </c>
      <c r="AS44" s="71">
        <f t="shared" si="25"/>
        <v>7722.5541033899999</v>
      </c>
      <c r="AT44" s="186">
        <f t="shared" si="26"/>
        <v>122</v>
      </c>
      <c r="AU44" s="137"/>
      <c r="AV44" s="137"/>
      <c r="AW44" s="368"/>
    </row>
    <row r="45" spans="1:49" s="138" customFormat="1" ht="20.100000000000001" customHeight="1">
      <c r="A45" s="229" t="s">
        <v>294</v>
      </c>
      <c r="B45" s="172">
        <v>835.08600000000013</v>
      </c>
      <c r="C45" s="172">
        <v>893.95900000000006</v>
      </c>
      <c r="D45" s="156">
        <f>IF(B45=0, "    ---- ", IF(ABS(ROUND(100/B45*C45-100,1))&lt;999,ROUND(100/B45*C45-100,1),IF(ROUND(100/B45*C45-100,1)&gt;999,999,-999)))</f>
        <v>7</v>
      </c>
      <c r="E45" s="172">
        <v>222158.2</v>
      </c>
      <c r="F45" s="172">
        <v>211725</v>
      </c>
      <c r="G45" s="156">
        <f t="shared" si="19"/>
        <v>-4.7</v>
      </c>
      <c r="H45" s="172">
        <v>526.73599999999999</v>
      </c>
      <c r="I45" s="172">
        <v>670.99299999999994</v>
      </c>
      <c r="J45" s="156">
        <f t="shared" si="33"/>
        <v>27.4</v>
      </c>
      <c r="K45" s="172">
        <v>4216.4400000000005</v>
      </c>
      <c r="L45" s="172">
        <v>4883.7719999999999</v>
      </c>
      <c r="M45" s="71">
        <f t="shared" si="30"/>
        <v>15.8</v>
      </c>
      <c r="N45" s="172"/>
      <c r="O45" s="172"/>
      <c r="P45" s="156"/>
      <c r="Q45" s="172">
        <v>387981.92863545998</v>
      </c>
      <c r="R45" s="172">
        <v>421835.15972491994</v>
      </c>
      <c r="S45" s="156">
        <f t="shared" si="31"/>
        <v>8.6999999999999993</v>
      </c>
      <c r="T45" s="172">
        <v>1302.6000000000001</v>
      </c>
      <c r="U45" s="172">
        <v>1435.3000000000002</v>
      </c>
      <c r="V45" s="156">
        <f>IF(T45=0, "    ---- ", IF(ABS(ROUND(100/T45*U45-100,1))&lt;999,ROUND(100/T45*U45-100,1),IF(ROUND(100/T45*U45-100,1)&gt;999,999,-999)))</f>
        <v>10.199999999999999</v>
      </c>
      <c r="W45" s="172">
        <v>46849</v>
      </c>
      <c r="X45" s="172">
        <v>48390.2</v>
      </c>
      <c r="Y45" s="156">
        <f t="shared" si="27"/>
        <v>3.3</v>
      </c>
      <c r="Z45" s="172">
        <v>67611</v>
      </c>
      <c r="AA45" s="172">
        <v>72038</v>
      </c>
      <c r="AB45" s="156">
        <f>IF(Z45=0, "    ---- ", IF(ABS(ROUND(100/Z45*AA45-100,1))&lt;999,ROUND(100/Z45*AA45-100,1),IF(ROUND(100/Z45*AA45-100,1)&gt;999,999,-999)))</f>
        <v>6.5</v>
      </c>
      <c r="AC45" s="172"/>
      <c r="AD45" s="172"/>
      <c r="AE45" s="156"/>
      <c r="AF45" s="172">
        <v>8428.2536361099992</v>
      </c>
      <c r="AG45" s="172">
        <v>8542.525894639999</v>
      </c>
      <c r="AH45" s="156">
        <f t="shared" si="32"/>
        <v>1.4</v>
      </c>
      <c r="AI45" s="172">
        <v>19204.048999999999</v>
      </c>
      <c r="AJ45" s="172">
        <v>19926.756000000001</v>
      </c>
      <c r="AK45" s="156">
        <f t="shared" si="21"/>
        <v>3.8</v>
      </c>
      <c r="AL45" s="172">
        <v>180585.8</v>
      </c>
      <c r="AM45" s="172">
        <v>179815.2</v>
      </c>
      <c r="AN45" s="156">
        <f t="shared" si="28"/>
        <v>-0.4</v>
      </c>
      <c r="AO45" s="71">
        <f t="shared" si="22"/>
        <v>939699.09327157005</v>
      </c>
      <c r="AP45" s="71">
        <f t="shared" si="23"/>
        <v>970156.86561956001</v>
      </c>
      <c r="AQ45" s="156">
        <f t="shared" si="24"/>
        <v>3.2</v>
      </c>
      <c r="AR45" s="71">
        <f t="shared" si="25"/>
        <v>939699.09327157005</v>
      </c>
      <c r="AS45" s="71">
        <f t="shared" si="25"/>
        <v>970156.86561956001</v>
      </c>
      <c r="AT45" s="186">
        <f t="shared" si="26"/>
        <v>3.2</v>
      </c>
      <c r="AU45" s="137"/>
      <c r="AV45" s="137"/>
      <c r="AW45" s="368"/>
    </row>
    <row r="46" spans="1:49" s="138" customFormat="1" ht="20.100000000000001" customHeight="1">
      <c r="A46" s="85" t="s">
        <v>371</v>
      </c>
      <c r="B46" s="172">
        <v>118.47</v>
      </c>
      <c r="C46" s="172">
        <v>115.25</v>
      </c>
      <c r="D46" s="156">
        <f>IF(B46=0, "    ---- ", IF(ABS(ROUND(100/B46*C46-100,1))&lt;999,ROUND(100/B46*C46-100,1),IF(ROUND(100/B46*C46-100,1)&gt;999,999,-999)))</f>
        <v>-2.7</v>
      </c>
      <c r="E46" s="172"/>
      <c r="F46" s="172"/>
      <c r="G46" s="156"/>
      <c r="H46" s="172">
        <v>67.731999999999999</v>
      </c>
      <c r="I46" s="172">
        <v>77.888000000000005</v>
      </c>
      <c r="J46" s="156">
        <f t="shared" si="33"/>
        <v>15</v>
      </c>
      <c r="K46" s="172"/>
      <c r="L46" s="172"/>
      <c r="M46" s="71"/>
      <c r="N46" s="172"/>
      <c r="O46" s="172"/>
      <c r="P46" s="156"/>
      <c r="Q46" s="172"/>
      <c r="R46" s="172"/>
      <c r="S46" s="156"/>
      <c r="T46" s="172"/>
      <c r="U46" s="172"/>
      <c r="V46" s="156"/>
      <c r="W46" s="172">
        <v>74</v>
      </c>
      <c r="X46" s="172">
        <v>83</v>
      </c>
      <c r="Y46" s="156">
        <f t="shared" si="27"/>
        <v>12.2</v>
      </c>
      <c r="Z46" s="172"/>
      <c r="AA46" s="172"/>
      <c r="AB46" s="156"/>
      <c r="AC46" s="172"/>
      <c r="AD46" s="172"/>
      <c r="AE46" s="156"/>
      <c r="AF46" s="172">
        <v>25.072924899999997</v>
      </c>
      <c r="AG46" s="172">
        <v>28.073235789999998</v>
      </c>
      <c r="AH46" s="156">
        <f t="shared" si="32"/>
        <v>12</v>
      </c>
      <c r="AI46" s="172">
        <v>319.91399999999999</v>
      </c>
      <c r="AJ46" s="172">
        <v>367.21199999999999</v>
      </c>
      <c r="AK46" s="156">
        <f t="shared" si="21"/>
        <v>14.8</v>
      </c>
      <c r="AL46" s="172"/>
      <c r="AM46" s="172"/>
      <c r="AN46" s="156"/>
      <c r="AO46" s="71">
        <f t="shared" si="22"/>
        <v>605.18892489999996</v>
      </c>
      <c r="AP46" s="71">
        <f t="shared" si="23"/>
        <v>671.42323579000004</v>
      </c>
      <c r="AQ46" s="156">
        <f t="shared" si="24"/>
        <v>10.9</v>
      </c>
      <c r="AR46" s="71">
        <f t="shared" si="25"/>
        <v>605.18892489999996</v>
      </c>
      <c r="AS46" s="71">
        <f t="shared" si="25"/>
        <v>671.42323579000004</v>
      </c>
      <c r="AT46" s="186">
        <f t="shared" si="26"/>
        <v>10.9</v>
      </c>
      <c r="AU46" s="137"/>
      <c r="AV46" s="137"/>
      <c r="AW46" s="368"/>
    </row>
    <row r="47" spans="1:49" s="138" customFormat="1" ht="20.100000000000001" customHeight="1">
      <c r="A47" s="205" t="s">
        <v>295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71"/>
      <c r="N47" s="172"/>
      <c r="O47" s="172"/>
      <c r="P47" s="156"/>
      <c r="Q47" s="172"/>
      <c r="R47" s="172"/>
      <c r="S47" s="156"/>
      <c r="T47" s="172"/>
      <c r="U47" s="172"/>
      <c r="V47" s="156"/>
      <c r="W47" s="172"/>
      <c r="X47" s="172"/>
      <c r="Y47" s="156"/>
      <c r="Z47" s="172"/>
      <c r="AA47" s="172"/>
      <c r="AB47" s="156"/>
      <c r="AC47" s="172"/>
      <c r="AD47" s="172"/>
      <c r="AE47" s="156"/>
      <c r="AF47" s="172"/>
      <c r="AG47" s="172"/>
      <c r="AH47" s="156"/>
      <c r="AI47" s="172"/>
      <c r="AJ47" s="172"/>
      <c r="AK47" s="156"/>
      <c r="AL47" s="172"/>
      <c r="AM47" s="172"/>
      <c r="AN47" s="156"/>
      <c r="AO47" s="71"/>
      <c r="AP47" s="71"/>
      <c r="AQ47" s="156"/>
      <c r="AR47" s="71"/>
      <c r="AS47" s="71"/>
      <c r="AT47" s="186"/>
      <c r="AU47" s="137"/>
      <c r="AV47" s="137"/>
      <c r="AW47" s="368"/>
    </row>
    <row r="48" spans="1:49" s="138" customFormat="1" ht="20.100000000000001" customHeight="1">
      <c r="A48" s="85" t="s">
        <v>211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71"/>
      <c r="N48" s="172"/>
      <c r="O48" s="172"/>
      <c r="P48" s="156"/>
      <c r="Q48" s="172"/>
      <c r="R48" s="172"/>
      <c r="S48" s="156"/>
      <c r="T48" s="172"/>
      <c r="U48" s="172"/>
      <c r="V48" s="156"/>
      <c r="W48" s="172"/>
      <c r="X48" s="172"/>
      <c r="Y48" s="156"/>
      <c r="Z48" s="172"/>
      <c r="AA48" s="172"/>
      <c r="AB48" s="156"/>
      <c r="AC48" s="172"/>
      <c r="AD48" s="172"/>
      <c r="AE48" s="156"/>
      <c r="AF48" s="172"/>
      <c r="AG48" s="172"/>
      <c r="AH48" s="156"/>
      <c r="AI48" s="172"/>
      <c r="AJ48" s="172"/>
      <c r="AK48" s="156"/>
      <c r="AL48" s="172"/>
      <c r="AM48" s="172"/>
      <c r="AN48" s="156"/>
      <c r="AO48" s="71">
        <f t="shared" ref="AO48:AO62" si="34">B48+E48+H48+K48+Q48+T48+W48+Z48+AF48+AI48+AL48</f>
        <v>0</v>
      </c>
      <c r="AP48" s="71">
        <f t="shared" ref="AP48:AP62" si="35">C48+F48+I48+L48+R48+U48+X48+AA48+AG48+AJ48+AM48</f>
        <v>0</v>
      </c>
      <c r="AQ48" s="156" t="str">
        <f t="shared" si="24"/>
        <v xml:space="preserve">    ---- </v>
      </c>
      <c r="AR48" s="71">
        <f t="shared" si="25"/>
        <v>0</v>
      </c>
      <c r="AS48" s="71">
        <f t="shared" si="25"/>
        <v>0</v>
      </c>
      <c r="AT48" s="186" t="str">
        <f t="shared" si="26"/>
        <v xml:space="preserve">    ---- </v>
      </c>
      <c r="AU48" s="137"/>
      <c r="AV48" s="137"/>
      <c r="AW48" s="368"/>
    </row>
    <row r="49" spans="1:49" s="138" customFormat="1" ht="20.100000000000001" customHeight="1">
      <c r="A49" s="85" t="s">
        <v>212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71"/>
      <c r="N49" s="172"/>
      <c r="O49" s="172"/>
      <c r="P49" s="156"/>
      <c r="Q49" s="172">
        <v>256.66420009000001</v>
      </c>
      <c r="R49" s="172">
        <v>263.91805569000002</v>
      </c>
      <c r="S49" s="156">
        <f t="shared" ref="S49:S60" si="36">IF(Q49=0, "    ---- ", IF(ABS(ROUND(100/Q49*R49-100,1))&lt;999,ROUND(100/Q49*R49-100,1),IF(ROUND(100/Q49*R49-100,1)&gt;999,999,-999)))</f>
        <v>2.8</v>
      </c>
      <c r="T49" s="172"/>
      <c r="U49" s="172"/>
      <c r="V49" s="156"/>
      <c r="W49" s="172"/>
      <c r="X49" s="172"/>
      <c r="Y49" s="156"/>
      <c r="Z49" s="172"/>
      <c r="AA49" s="172"/>
      <c r="AB49" s="156"/>
      <c r="AC49" s="172"/>
      <c r="AD49" s="172"/>
      <c r="AE49" s="156"/>
      <c r="AF49" s="172"/>
      <c r="AG49" s="172"/>
      <c r="AH49" s="156"/>
      <c r="AI49" s="172"/>
      <c r="AJ49" s="172"/>
      <c r="AK49" s="156"/>
      <c r="AL49" s="172">
        <v>1721.3</v>
      </c>
      <c r="AM49" s="172">
        <v>2424</v>
      </c>
      <c r="AN49" s="156">
        <f t="shared" si="28"/>
        <v>40.799999999999997</v>
      </c>
      <c r="AO49" s="71">
        <f t="shared" si="34"/>
        <v>1977.9642000899998</v>
      </c>
      <c r="AP49" s="71">
        <f t="shared" si="35"/>
        <v>2687.9180556900001</v>
      </c>
      <c r="AQ49" s="156">
        <f t="shared" si="24"/>
        <v>35.9</v>
      </c>
      <c r="AR49" s="71">
        <f t="shared" si="25"/>
        <v>1977.9642000899998</v>
      </c>
      <c r="AS49" s="71">
        <f t="shared" si="25"/>
        <v>2687.9180556900001</v>
      </c>
      <c r="AT49" s="186">
        <f t="shared" si="26"/>
        <v>35.9</v>
      </c>
      <c r="AU49" s="137"/>
      <c r="AV49" s="137"/>
      <c r="AW49" s="368"/>
    </row>
    <row r="50" spans="1:49" s="138" customFormat="1" ht="20.100000000000001" customHeight="1">
      <c r="A50" s="85" t="s">
        <v>213</v>
      </c>
      <c r="B50" s="172"/>
      <c r="C50" s="172"/>
      <c r="D50" s="172"/>
      <c r="E50" s="172"/>
      <c r="F50" s="172"/>
      <c r="G50" s="172"/>
      <c r="H50" s="172"/>
      <c r="I50" s="172">
        <v>0</v>
      </c>
      <c r="J50" s="172"/>
      <c r="K50" s="172"/>
      <c r="L50" s="172"/>
      <c r="M50" s="71"/>
      <c r="N50" s="172"/>
      <c r="O50" s="172"/>
      <c r="P50" s="156"/>
      <c r="Q50" s="172">
        <v>653.97212376000004</v>
      </c>
      <c r="R50" s="172">
        <v>678.47050480999997</v>
      </c>
      <c r="S50" s="156">
        <f t="shared" si="36"/>
        <v>3.7</v>
      </c>
      <c r="T50" s="172"/>
      <c r="U50" s="172"/>
      <c r="V50" s="156"/>
      <c r="W50" s="172"/>
      <c r="X50" s="172"/>
      <c r="Y50" s="156"/>
      <c r="Z50" s="172"/>
      <c r="AA50" s="172"/>
      <c r="AB50" s="156"/>
      <c r="AC50" s="172"/>
      <c r="AD50" s="172"/>
      <c r="AE50" s="156"/>
      <c r="AF50" s="172"/>
      <c r="AG50" s="172"/>
      <c r="AH50" s="156"/>
      <c r="AI50" s="172"/>
      <c r="AJ50" s="172"/>
      <c r="AK50" s="156"/>
      <c r="AL50" s="172"/>
      <c r="AM50" s="172"/>
      <c r="AN50" s="156"/>
      <c r="AO50" s="71">
        <f t="shared" si="34"/>
        <v>653.97212376000004</v>
      </c>
      <c r="AP50" s="71">
        <f t="shared" si="35"/>
        <v>678.47050480999997</v>
      </c>
      <c r="AQ50" s="156">
        <f t="shared" si="24"/>
        <v>3.7</v>
      </c>
      <c r="AR50" s="71">
        <f t="shared" si="25"/>
        <v>653.97212376000004</v>
      </c>
      <c r="AS50" s="71">
        <f t="shared" si="25"/>
        <v>678.47050480999997</v>
      </c>
      <c r="AT50" s="186">
        <f t="shared" si="26"/>
        <v>3.7</v>
      </c>
      <c r="AU50" s="137"/>
      <c r="AV50" s="137"/>
      <c r="AW50" s="368"/>
    </row>
    <row r="51" spans="1:49" s="138" customFormat="1" ht="20.100000000000001" customHeight="1">
      <c r="A51" s="85" t="s">
        <v>214</v>
      </c>
      <c r="B51" s="172"/>
      <c r="C51" s="172"/>
      <c r="D51" s="156"/>
      <c r="E51" s="172"/>
      <c r="F51" s="172"/>
      <c r="G51" s="156"/>
      <c r="H51" s="172"/>
      <c r="I51" s="172"/>
      <c r="J51" s="156"/>
      <c r="K51" s="172"/>
      <c r="L51" s="172"/>
      <c r="M51" s="71"/>
      <c r="N51" s="172"/>
      <c r="O51" s="172"/>
      <c r="P51" s="156"/>
      <c r="Q51" s="172">
        <v>139.32710793999999</v>
      </c>
      <c r="R51" s="172">
        <v>135.80730702000002</v>
      </c>
      <c r="S51" s="156">
        <f t="shared" si="36"/>
        <v>-2.5</v>
      </c>
      <c r="T51" s="172"/>
      <c r="U51" s="172"/>
      <c r="V51" s="156"/>
      <c r="W51" s="172"/>
      <c r="X51" s="172"/>
      <c r="Y51" s="156"/>
      <c r="Z51" s="172"/>
      <c r="AA51" s="172"/>
      <c r="AB51" s="156"/>
      <c r="AC51" s="172"/>
      <c r="AD51" s="172"/>
      <c r="AE51" s="156"/>
      <c r="AF51" s="172"/>
      <c r="AG51" s="172"/>
      <c r="AH51" s="156"/>
      <c r="AI51" s="172"/>
      <c r="AJ51" s="172"/>
      <c r="AK51" s="156"/>
      <c r="AL51" s="172"/>
      <c r="AM51" s="172"/>
      <c r="AN51" s="156"/>
      <c r="AO51" s="71">
        <f t="shared" si="34"/>
        <v>139.32710793999999</v>
      </c>
      <c r="AP51" s="71">
        <f t="shared" si="35"/>
        <v>135.80730702000002</v>
      </c>
      <c r="AQ51" s="156">
        <f t="shared" si="24"/>
        <v>-2.5</v>
      </c>
      <c r="AR51" s="71">
        <f t="shared" si="25"/>
        <v>139.32710793999999</v>
      </c>
      <c r="AS51" s="71">
        <f t="shared" si="25"/>
        <v>135.80730702000002</v>
      </c>
      <c r="AT51" s="186">
        <f t="shared" si="26"/>
        <v>-2.5</v>
      </c>
      <c r="AU51" s="137"/>
      <c r="AV51" s="137"/>
      <c r="AW51" s="368"/>
    </row>
    <row r="52" spans="1:49" s="248" customFormat="1" ht="20.100000000000001" customHeight="1">
      <c r="A52" s="85" t="s">
        <v>203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8"/>
      <c r="N52" s="159"/>
      <c r="O52" s="159"/>
      <c r="P52" s="159"/>
      <c r="Q52" s="159"/>
      <c r="R52" s="159">
        <v>135.80730702000002</v>
      </c>
      <c r="S52" s="156" t="str">
        <f t="shared" si="36"/>
        <v xml:space="preserve">    ---- </v>
      </c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8">
        <f t="shared" si="34"/>
        <v>0</v>
      </c>
      <c r="AP52" s="158">
        <f t="shared" si="35"/>
        <v>135.80730702000002</v>
      </c>
      <c r="AQ52" s="159" t="str">
        <f t="shared" si="24"/>
        <v xml:space="preserve">    ---- </v>
      </c>
      <c r="AR52" s="158">
        <f>B52+E52+H52+K52+N52+Q52+T52+W52+Z52+AC52+AF52+AI52+AL52</f>
        <v>0</v>
      </c>
      <c r="AS52" s="158">
        <f>C52+F52+I52+L52+O52+R52+U52+X52+AA52+AD52+AG52+AJ52+AM52</f>
        <v>135.80730702000002</v>
      </c>
      <c r="AT52" s="325" t="str">
        <f t="shared" si="26"/>
        <v xml:space="preserve">    ---- </v>
      </c>
      <c r="AU52" s="353"/>
      <c r="AV52" s="353"/>
      <c r="AW52" s="564"/>
    </row>
    <row r="53" spans="1:49" s="138" customFormat="1" ht="20.100000000000001" customHeight="1">
      <c r="A53" s="85" t="s">
        <v>215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71"/>
      <c r="N53" s="172"/>
      <c r="O53" s="172"/>
      <c r="P53" s="156"/>
      <c r="Q53" s="172">
        <v>514.64501582000003</v>
      </c>
      <c r="R53" s="172">
        <v>542.66319778999991</v>
      </c>
      <c r="S53" s="156">
        <f t="shared" si="36"/>
        <v>5.4</v>
      </c>
      <c r="T53" s="172"/>
      <c r="U53" s="172"/>
      <c r="V53" s="156"/>
      <c r="W53" s="172"/>
      <c r="X53" s="172"/>
      <c r="Y53" s="156"/>
      <c r="Z53" s="172"/>
      <c r="AA53" s="172"/>
      <c r="AB53" s="156"/>
      <c r="AC53" s="172"/>
      <c r="AD53" s="172"/>
      <c r="AE53" s="156"/>
      <c r="AF53" s="172"/>
      <c r="AG53" s="172"/>
      <c r="AH53" s="156"/>
      <c r="AI53" s="172"/>
      <c r="AJ53" s="172"/>
      <c r="AK53" s="156"/>
      <c r="AL53" s="172"/>
      <c r="AM53" s="172"/>
      <c r="AN53" s="156"/>
      <c r="AO53" s="71">
        <f t="shared" si="34"/>
        <v>514.64501582000003</v>
      </c>
      <c r="AP53" s="71">
        <f t="shared" si="35"/>
        <v>542.66319778999991</v>
      </c>
      <c r="AQ53" s="156">
        <f t="shared" si="24"/>
        <v>5.4</v>
      </c>
      <c r="AR53" s="71">
        <f>B53+E53+H53+K53+N53+Q53+T53+W53+Z53+AC53+AF53+AI53+AL53</f>
        <v>514.64501582000003</v>
      </c>
      <c r="AS53" s="71">
        <f t="shared" si="25"/>
        <v>542.66319778999991</v>
      </c>
      <c r="AT53" s="186">
        <f t="shared" si="26"/>
        <v>5.4</v>
      </c>
      <c r="AU53" s="137"/>
      <c r="AV53" s="137"/>
      <c r="AW53" s="368"/>
    </row>
    <row r="54" spans="1:49" s="138" customFormat="1" ht="20.100000000000001" customHeight="1">
      <c r="A54" s="85" t="s">
        <v>216</v>
      </c>
      <c r="B54" s="172">
        <v>10675.330999999998</v>
      </c>
      <c r="C54" s="172">
        <v>12330.572</v>
      </c>
      <c r="D54" s="172">
        <f>IF(B54=0, "    ---- ", IF(ABS(ROUND(100/B54*C54-100,1))&lt;999,ROUND(100/B54*C54-100,1),IF(ROUND(100/B54*C54-100,1)&gt;999,999,-999)))</f>
        <v>15.5</v>
      </c>
      <c r="E54" s="172">
        <v>42866</v>
      </c>
      <c r="F54" s="172">
        <v>49678</v>
      </c>
      <c r="G54" s="172">
        <f t="shared" si="19"/>
        <v>15.9</v>
      </c>
      <c r="H54" s="172">
        <v>1971.5609999999999</v>
      </c>
      <c r="I54" s="172">
        <v>2345.8090000000002</v>
      </c>
      <c r="J54" s="172">
        <f>IF(H54=0, "    ---- ", IF(ABS(ROUND(100/H54*I54-100,1))&lt;999,ROUND(100/H54*I54-100,1),IF(ROUND(100/H54*I54-100,1)&gt;999,999,-999)))</f>
        <v>19</v>
      </c>
      <c r="K54" s="172">
        <v>13009.567999999999</v>
      </c>
      <c r="L54" s="172">
        <v>15155.47</v>
      </c>
      <c r="M54" s="71">
        <f t="shared" si="30"/>
        <v>16.5</v>
      </c>
      <c r="N54" s="172"/>
      <c r="O54" s="172"/>
      <c r="P54" s="156"/>
      <c r="Q54" s="172">
        <v>1047.3025223100001</v>
      </c>
      <c r="R54" s="172">
        <v>1107.5441265500001</v>
      </c>
      <c r="S54" s="156">
        <f t="shared" si="36"/>
        <v>5.8</v>
      </c>
      <c r="T54" s="172">
        <v>841.89999999999986</v>
      </c>
      <c r="U54" s="172">
        <v>1182.5</v>
      </c>
      <c r="V54" s="156">
        <f>IF(T54=0, "    ---- ", IF(ABS(ROUND(100/T54*U54-100,1))&lt;999,ROUND(100/T54*U54-100,1),IF(ROUND(100/T54*U54-100,1)&gt;999,999,-999)))</f>
        <v>40.5</v>
      </c>
      <c r="W54" s="172">
        <v>31664</v>
      </c>
      <c r="X54" s="172">
        <v>39157.699999999997</v>
      </c>
      <c r="Y54" s="156">
        <f t="shared" si="27"/>
        <v>23.7</v>
      </c>
      <c r="Z54" s="172"/>
      <c r="AA54" s="172"/>
      <c r="AB54" s="156"/>
      <c r="AC54" s="172">
        <v>1456</v>
      </c>
      <c r="AD54" s="172">
        <v>1611</v>
      </c>
      <c r="AE54" s="156">
        <f>IF(AC54=0, "    ---- ", IF(ABS(ROUND(100/AC54*AD54-100,1))&lt;999,ROUND(100/AC54*AD54-100,1),IF(ROUND(100/AC54*AD54-100,1)&gt;999,999,-999)))</f>
        <v>10.6</v>
      </c>
      <c r="AF54" s="172">
        <v>563.35158394999996</v>
      </c>
      <c r="AG54" s="172">
        <v>561.27960910000002</v>
      </c>
      <c r="AH54" s="156">
        <f>IF(AF54=0, "    ---- ", IF(ABS(ROUND(100/AF54*AG54-100,1))&lt;999,ROUND(100/AF54*AG54-100,1),IF(ROUND(100/AF54*AG54-100,1)&gt;999,999,-999)))</f>
        <v>-0.4</v>
      </c>
      <c r="AI54" s="172">
        <v>13035.342999999999</v>
      </c>
      <c r="AJ54" s="172">
        <v>15566.876</v>
      </c>
      <c r="AK54" s="156">
        <f t="shared" si="21"/>
        <v>19.399999999999999</v>
      </c>
      <c r="AL54" s="172">
        <v>40851.700000000004</v>
      </c>
      <c r="AM54" s="172">
        <v>51975.499999999993</v>
      </c>
      <c r="AN54" s="156">
        <f t="shared" si="28"/>
        <v>27.2</v>
      </c>
      <c r="AO54" s="71">
        <f t="shared" si="34"/>
        <v>156526.05710625998</v>
      </c>
      <c r="AP54" s="71">
        <f t="shared" si="35"/>
        <v>189061.25073564998</v>
      </c>
      <c r="AQ54" s="156">
        <f t="shared" si="24"/>
        <v>20.8</v>
      </c>
      <c r="AR54" s="71">
        <f t="shared" ref="AR54:AS64" si="37">B54+E54+H54+K54+N54+Q54+T54+W54+Z54+AC54+AF54+AI54+AL54</f>
        <v>157982.05710625998</v>
      </c>
      <c r="AS54" s="71">
        <f t="shared" si="25"/>
        <v>190672.25073564998</v>
      </c>
      <c r="AT54" s="186">
        <f t="shared" si="26"/>
        <v>20.7</v>
      </c>
      <c r="AU54" s="137"/>
      <c r="AV54" s="137"/>
      <c r="AW54" s="368"/>
    </row>
    <row r="55" spans="1:49" s="138" customFormat="1" ht="20.100000000000001" customHeight="1">
      <c r="A55" s="85" t="s">
        <v>217</v>
      </c>
      <c r="B55" s="172">
        <v>6285.6369999999997</v>
      </c>
      <c r="C55" s="172">
        <v>7239.3490000000002</v>
      </c>
      <c r="D55" s="172">
        <f>IF(B55=0, "    ---- ", IF(ABS(ROUND(100/B55*C55-100,1))&lt;999,ROUND(100/B55*C55-100,1),IF(ROUND(100/B55*C55-100,1)&gt;999,999,-999)))</f>
        <v>15.2</v>
      </c>
      <c r="E55" s="172">
        <v>21968</v>
      </c>
      <c r="F55" s="172">
        <v>25803</v>
      </c>
      <c r="G55" s="172">
        <f t="shared" si="19"/>
        <v>17.5</v>
      </c>
      <c r="H55" s="172">
        <v>1051.499</v>
      </c>
      <c r="I55" s="172">
        <v>1281.134</v>
      </c>
      <c r="J55" s="172">
        <f>IF(H55=0, "    ---- ", IF(ABS(ROUND(100/H55*I55-100,1))&lt;999,ROUND(100/H55*I55-100,1),IF(ROUND(100/H55*I55-100,1)&gt;999,999,-999)))</f>
        <v>21.8</v>
      </c>
      <c r="K55" s="172">
        <v>11725.214</v>
      </c>
      <c r="L55" s="172">
        <v>13720.596</v>
      </c>
      <c r="M55" s="71">
        <f t="shared" si="30"/>
        <v>17</v>
      </c>
      <c r="N55" s="172"/>
      <c r="O55" s="172"/>
      <c r="P55" s="156"/>
      <c r="Q55" s="172">
        <v>413.05369454000004</v>
      </c>
      <c r="R55" s="172">
        <v>459.43555214999998</v>
      </c>
      <c r="S55" s="156">
        <f t="shared" si="36"/>
        <v>11.2</v>
      </c>
      <c r="T55" s="172">
        <v>397.7</v>
      </c>
      <c r="U55" s="172">
        <v>582.70000000000005</v>
      </c>
      <c r="V55" s="156">
        <f>IF(T55=0, "    ---- ", IF(ABS(ROUND(100/T55*U55-100,1))&lt;999,ROUND(100/T55*U55-100,1),IF(ROUND(100/T55*U55-100,1)&gt;999,999,-999)))</f>
        <v>46.5</v>
      </c>
      <c r="W55" s="172">
        <v>31253</v>
      </c>
      <c r="X55" s="172">
        <v>39067.4</v>
      </c>
      <c r="Y55" s="156">
        <f t="shared" si="27"/>
        <v>25</v>
      </c>
      <c r="Z55" s="172"/>
      <c r="AA55" s="172"/>
      <c r="AB55" s="156"/>
      <c r="AC55" s="172">
        <v>1456</v>
      </c>
      <c r="AD55" s="172">
        <v>1611</v>
      </c>
      <c r="AE55" s="156">
        <f>IF(AC55=0, "    ---- ", IF(ABS(ROUND(100/AC55*AD55-100,1))&lt;999,ROUND(100/AC55*AD55-100,1),IF(ROUND(100/AC55*AD55-100,1)&gt;999,999,-999)))</f>
        <v>10.6</v>
      </c>
      <c r="AF55" s="172">
        <v>253.97833251</v>
      </c>
      <c r="AG55" s="172">
        <v>274.74165019999998</v>
      </c>
      <c r="AH55" s="156">
        <f>IF(AF55=0, "    ---- ", IF(ABS(ROUND(100/AF55*AG55-100,1))&lt;999,ROUND(100/AF55*AG55-100,1),IF(ROUND(100/AF55*AG55-100,1)&gt;999,999,-999)))</f>
        <v>8.1999999999999993</v>
      </c>
      <c r="AI55" s="172">
        <v>7233.5609999999997</v>
      </c>
      <c r="AJ55" s="172">
        <v>8749.7060000000001</v>
      </c>
      <c r="AK55" s="156">
        <f t="shared" si="21"/>
        <v>21</v>
      </c>
      <c r="AL55" s="172">
        <v>23367.1</v>
      </c>
      <c r="AM55" s="172">
        <v>32040.799999999999</v>
      </c>
      <c r="AN55" s="156">
        <f t="shared" si="28"/>
        <v>37.1</v>
      </c>
      <c r="AO55" s="71">
        <f t="shared" si="34"/>
        <v>103948.74302704999</v>
      </c>
      <c r="AP55" s="71">
        <f t="shared" si="35"/>
        <v>129218.86220234999</v>
      </c>
      <c r="AQ55" s="156">
        <f t="shared" si="24"/>
        <v>24.3</v>
      </c>
      <c r="AR55" s="71">
        <f t="shared" si="37"/>
        <v>105404.74302704999</v>
      </c>
      <c r="AS55" s="71">
        <f t="shared" si="25"/>
        <v>130829.86220234999</v>
      </c>
      <c r="AT55" s="186">
        <f t="shared" si="26"/>
        <v>24.1</v>
      </c>
      <c r="AU55" s="137"/>
      <c r="AV55" s="137"/>
      <c r="AW55" s="368"/>
    </row>
    <row r="56" spans="1:49" s="138" customFormat="1" ht="20.100000000000001" customHeight="1">
      <c r="A56" s="85" t="s">
        <v>218</v>
      </c>
      <c r="B56" s="172">
        <v>4331.9840000000004</v>
      </c>
      <c r="C56" s="172">
        <v>5020.2730000000001</v>
      </c>
      <c r="D56" s="172">
        <f>IF(B56=0, "    ---- ", IF(ABS(ROUND(100/B56*C56-100,1))&lt;999,ROUND(100/B56*C56-100,1),IF(ROUND(100/B56*C56-100,1)&gt;999,999,-999)))</f>
        <v>15.9</v>
      </c>
      <c r="E56" s="172">
        <v>19351</v>
      </c>
      <c r="F56" s="172">
        <v>22365</v>
      </c>
      <c r="G56" s="172">
        <f t="shared" si="19"/>
        <v>15.6</v>
      </c>
      <c r="H56" s="172">
        <v>136.68</v>
      </c>
      <c r="I56" s="172">
        <v>143.44499999999999</v>
      </c>
      <c r="J56" s="172">
        <f>IF(H56=0, "    ---- ", IF(ABS(ROUND(100/H56*I56-100,1))&lt;999,ROUND(100/H56*I56-100,1),IF(ROUND(100/H56*I56-100,1)&gt;999,999,-999)))</f>
        <v>4.9000000000000004</v>
      </c>
      <c r="K56" s="172">
        <v>1225.088</v>
      </c>
      <c r="L56" s="172">
        <v>1389.0229999999999</v>
      </c>
      <c r="M56" s="71">
        <f t="shared" si="30"/>
        <v>13.4</v>
      </c>
      <c r="N56" s="172"/>
      <c r="O56" s="172"/>
      <c r="P56" s="156"/>
      <c r="Q56" s="172">
        <v>599.42755764999993</v>
      </c>
      <c r="R56" s="172">
        <v>599.26225815999999</v>
      </c>
      <c r="S56" s="156">
        <f t="shared" si="36"/>
        <v>0</v>
      </c>
      <c r="T56" s="172">
        <v>439.4</v>
      </c>
      <c r="U56" s="172">
        <v>590.5</v>
      </c>
      <c r="V56" s="156">
        <f>IF(T56=0, "    ---- ", IF(ABS(ROUND(100/T56*U56-100,1))&lt;999,ROUND(100/T56*U56-100,1),IF(ROUND(100/T56*U56-100,1)&gt;999,999,-999)))</f>
        <v>34.4</v>
      </c>
      <c r="W56" s="172"/>
      <c r="X56" s="172"/>
      <c r="Y56" s="156"/>
      <c r="Z56" s="172"/>
      <c r="AA56" s="172"/>
      <c r="AB56" s="156"/>
      <c r="AC56" s="172"/>
      <c r="AD56" s="172"/>
      <c r="AE56" s="156"/>
      <c r="AF56" s="172">
        <v>303.51191664999999</v>
      </c>
      <c r="AG56" s="172">
        <v>277.03644717999998</v>
      </c>
      <c r="AH56" s="156">
        <f>IF(AF56=0, "    ---- ", IF(ABS(ROUND(100/AF56*AG56-100,1))&lt;999,ROUND(100/AF56*AG56-100,1),IF(ROUND(100/AF56*AG56-100,1)&gt;999,999,-999)))</f>
        <v>-8.6999999999999993</v>
      </c>
      <c r="AI56" s="172">
        <v>5765.5060000000003</v>
      </c>
      <c r="AJ56" s="172">
        <v>6817.9579999999996</v>
      </c>
      <c r="AK56" s="156">
        <f t="shared" si="21"/>
        <v>18.3</v>
      </c>
      <c r="AL56" s="172">
        <v>17250.400000000001</v>
      </c>
      <c r="AM56" s="172">
        <v>19746.599999999999</v>
      </c>
      <c r="AN56" s="156">
        <f t="shared" si="28"/>
        <v>14.5</v>
      </c>
      <c r="AO56" s="71">
        <f t="shared" si="34"/>
        <v>49402.997474300006</v>
      </c>
      <c r="AP56" s="71">
        <f t="shared" si="35"/>
        <v>56949.097705339998</v>
      </c>
      <c r="AQ56" s="156">
        <f t="shared" si="24"/>
        <v>15.3</v>
      </c>
      <c r="AR56" s="71">
        <f t="shared" si="37"/>
        <v>49402.997474300006</v>
      </c>
      <c r="AS56" s="71">
        <f t="shared" si="25"/>
        <v>56949.097705339998</v>
      </c>
      <c r="AT56" s="186">
        <f t="shared" si="26"/>
        <v>15.3</v>
      </c>
      <c r="AU56" s="137"/>
      <c r="AV56" s="137"/>
      <c r="AW56" s="368"/>
    </row>
    <row r="57" spans="1:49" s="138" customFormat="1" ht="20.100000000000001" customHeight="1">
      <c r="A57" s="85" t="s">
        <v>219</v>
      </c>
      <c r="B57" s="172"/>
      <c r="C57" s="172"/>
      <c r="D57" s="156"/>
      <c r="E57" s="172">
        <v>1547</v>
      </c>
      <c r="F57" s="172">
        <v>1510</v>
      </c>
      <c r="G57" s="156">
        <f t="shared" si="19"/>
        <v>-2.4</v>
      </c>
      <c r="H57" s="172"/>
      <c r="I57" s="172"/>
      <c r="J57" s="156"/>
      <c r="K57" s="172">
        <v>45.436999999999998</v>
      </c>
      <c r="L57" s="172">
        <v>32.976999999999997</v>
      </c>
      <c r="M57" s="156">
        <f t="shared" si="30"/>
        <v>-27.4</v>
      </c>
      <c r="N57" s="172"/>
      <c r="O57" s="172"/>
      <c r="P57" s="156"/>
      <c r="Q57" s="172">
        <v>27.972578899999998</v>
      </c>
      <c r="R57" s="172">
        <v>46.736934179999999</v>
      </c>
      <c r="S57" s="156">
        <f t="shared" si="36"/>
        <v>67.099999999999994</v>
      </c>
      <c r="T57" s="172">
        <v>4.8</v>
      </c>
      <c r="U57" s="172">
        <v>9.3000000000000007</v>
      </c>
      <c r="V57" s="156">
        <f>IF(T57=0, "    ---- ", IF(ABS(ROUND(100/T57*U57-100,1))&lt;999,ROUND(100/T57*U57-100,1),IF(ROUND(100/T57*U57-100,1)&gt;999,999,-999)))</f>
        <v>93.8</v>
      </c>
      <c r="W57" s="172"/>
      <c r="X57" s="172">
        <v>0.2</v>
      </c>
      <c r="Y57" s="156" t="str">
        <f t="shared" si="27"/>
        <v xml:space="preserve">    ---- </v>
      </c>
      <c r="Z57" s="172"/>
      <c r="AA57" s="172"/>
      <c r="AB57" s="156"/>
      <c r="AC57" s="172"/>
      <c r="AD57" s="172"/>
      <c r="AE57" s="156"/>
      <c r="AF57" s="172">
        <v>6.1728029999999996E-2</v>
      </c>
      <c r="AG57" s="172"/>
      <c r="AH57" s="156">
        <f>IF(AF57=0, "    ---- ", IF(ABS(ROUND(100/AF57*AG57-100,1))&lt;999,ROUND(100/AF57*AG57-100,1),IF(ROUND(100/AF57*AG57-100,1)&gt;999,999,-999)))</f>
        <v>-100</v>
      </c>
      <c r="AI57" s="172"/>
      <c r="AJ57" s="172"/>
      <c r="AK57" s="156"/>
      <c r="AL57" s="172"/>
      <c r="AM57" s="172"/>
      <c r="AN57" s="156"/>
      <c r="AO57" s="71">
        <f t="shared" si="34"/>
        <v>1625.2713069299998</v>
      </c>
      <c r="AP57" s="71">
        <f t="shared" si="35"/>
        <v>1599.21393418</v>
      </c>
      <c r="AQ57" s="156">
        <f t="shared" si="24"/>
        <v>-1.6</v>
      </c>
      <c r="AR57" s="71">
        <f t="shared" si="37"/>
        <v>1625.2713069299998</v>
      </c>
      <c r="AS57" s="71">
        <f t="shared" si="25"/>
        <v>1599.21393418</v>
      </c>
      <c r="AT57" s="186">
        <f t="shared" si="26"/>
        <v>-1.6</v>
      </c>
      <c r="AU57" s="137"/>
      <c r="AV57" s="137"/>
      <c r="AW57" s="368"/>
    </row>
    <row r="58" spans="1:49" s="138" customFormat="1" ht="20.100000000000001" customHeight="1">
      <c r="A58" s="85" t="s">
        <v>220</v>
      </c>
      <c r="B58" s="172"/>
      <c r="C58" s="172"/>
      <c r="D58" s="156"/>
      <c r="E58" s="172"/>
      <c r="F58" s="172"/>
      <c r="G58" s="156"/>
      <c r="H58" s="172"/>
      <c r="I58" s="172"/>
      <c r="J58" s="156"/>
      <c r="K58" s="172"/>
      <c r="L58" s="172"/>
      <c r="M58" s="156"/>
      <c r="N58" s="172"/>
      <c r="O58" s="172"/>
      <c r="P58" s="156"/>
      <c r="Q58" s="172">
        <v>6.8488240999999999</v>
      </c>
      <c r="R58" s="172">
        <v>0.94609736</v>
      </c>
      <c r="S58" s="156">
        <f t="shared" si="36"/>
        <v>-86.2</v>
      </c>
      <c r="T58" s="172"/>
      <c r="U58" s="172"/>
      <c r="V58" s="156"/>
      <c r="W58" s="172"/>
      <c r="X58" s="172"/>
      <c r="Y58" s="156"/>
      <c r="Z58" s="172"/>
      <c r="AA58" s="172"/>
      <c r="AB58" s="156"/>
      <c r="AC58" s="172"/>
      <c r="AD58" s="172"/>
      <c r="AE58" s="156"/>
      <c r="AF58" s="172"/>
      <c r="AG58" s="172"/>
      <c r="AH58" s="156"/>
      <c r="AI58" s="172"/>
      <c r="AJ58" s="172"/>
      <c r="AK58" s="156"/>
      <c r="AL58" s="172">
        <v>44.8</v>
      </c>
      <c r="AM58" s="172">
        <v>9.5</v>
      </c>
      <c r="AN58" s="156">
        <f t="shared" si="28"/>
        <v>-78.8</v>
      </c>
      <c r="AO58" s="71">
        <f t="shared" si="34"/>
        <v>51.648824099999999</v>
      </c>
      <c r="AP58" s="71">
        <f t="shared" si="35"/>
        <v>10.44609736</v>
      </c>
      <c r="AQ58" s="156">
        <f t="shared" si="24"/>
        <v>-79.8</v>
      </c>
      <c r="AR58" s="71">
        <f t="shared" si="37"/>
        <v>51.648824099999999</v>
      </c>
      <c r="AS58" s="71">
        <f t="shared" si="25"/>
        <v>10.44609736</v>
      </c>
      <c r="AT58" s="186">
        <f t="shared" si="26"/>
        <v>-79.8</v>
      </c>
      <c r="AU58" s="137"/>
      <c r="AV58" s="137"/>
      <c r="AW58" s="368"/>
    </row>
    <row r="59" spans="1:49" s="138" customFormat="1" ht="20.100000000000001" customHeight="1">
      <c r="A59" s="85" t="s">
        <v>221</v>
      </c>
      <c r="B59" s="172">
        <v>57.71</v>
      </c>
      <c r="C59" s="172">
        <v>70.95</v>
      </c>
      <c r="D59" s="156">
        <f>IF(B59=0, "    ---- ", IF(ABS(ROUND(100/B59*C59-100,1))&lt;999,ROUND(100/B59*C59-100,1),IF(ROUND(100/B59*C59-100,1)&gt;999,999,-999)))</f>
        <v>22.9</v>
      </c>
      <c r="E59" s="172"/>
      <c r="F59" s="172"/>
      <c r="G59" s="156"/>
      <c r="H59" s="172">
        <v>783.38099999999997</v>
      </c>
      <c r="I59" s="172">
        <v>921.23</v>
      </c>
      <c r="J59" s="156">
        <f>IF(H59=0, "    ---- ", IF(ABS(ROUND(100/H59*I59-100,1))&lt;999,ROUND(100/H59*I59-100,1),IF(ROUND(100/H59*I59-100,1)&gt;999,999,-999)))</f>
        <v>17.600000000000001</v>
      </c>
      <c r="K59" s="172">
        <v>13.829000000000001</v>
      </c>
      <c r="L59" s="172">
        <v>12.874000000000001</v>
      </c>
      <c r="M59" s="156">
        <f>IF(K59=0, "    ---- ", IF(ABS(ROUND(100/K59*L59-100,1))&lt;999,ROUND(100/K59*L59-100,1),IF(ROUND(100/K59*L59-100,1)&gt;999,999,-999)))</f>
        <v>-6.9</v>
      </c>
      <c r="N59" s="172"/>
      <c r="O59" s="172"/>
      <c r="P59" s="156"/>
      <c r="Q59" s="172">
        <v>-1.3287999999999999E-4</v>
      </c>
      <c r="R59" s="172">
        <v>1.1632846999999999</v>
      </c>
      <c r="S59" s="156">
        <f t="shared" si="36"/>
        <v>-999</v>
      </c>
      <c r="T59" s="172"/>
      <c r="U59" s="172"/>
      <c r="V59" s="156"/>
      <c r="W59" s="172">
        <v>411</v>
      </c>
      <c r="X59" s="172">
        <v>90.1</v>
      </c>
      <c r="Y59" s="156">
        <f t="shared" si="27"/>
        <v>-78.099999999999994</v>
      </c>
      <c r="Z59" s="172"/>
      <c r="AA59" s="172"/>
      <c r="AB59" s="156"/>
      <c r="AC59" s="172"/>
      <c r="AD59" s="172"/>
      <c r="AE59" s="156"/>
      <c r="AF59" s="172">
        <v>5.7996067599999996</v>
      </c>
      <c r="AG59" s="172">
        <v>9.5015117199999999</v>
      </c>
      <c r="AH59" s="156">
        <f>IF(AF59=0, "    ---- ", IF(ABS(ROUND(100/AF59*AG59-100,1))&lt;999,ROUND(100/AF59*AG59-100,1),IF(ROUND(100/AF59*AG59-100,1)&gt;999,999,-999)))</f>
        <v>63.8</v>
      </c>
      <c r="AI59" s="172">
        <v>36.276000000000003</v>
      </c>
      <c r="AJ59" s="172">
        <v>-0.78800000000000003</v>
      </c>
      <c r="AK59" s="156">
        <f t="shared" si="21"/>
        <v>-102.2</v>
      </c>
      <c r="AL59" s="172">
        <v>189.4</v>
      </c>
      <c r="AM59" s="172">
        <v>178.6</v>
      </c>
      <c r="AN59" s="156">
        <f t="shared" si="28"/>
        <v>-5.7</v>
      </c>
      <c r="AO59" s="71">
        <f t="shared" si="34"/>
        <v>1497.3954738800001</v>
      </c>
      <c r="AP59" s="71">
        <f t="shared" si="35"/>
        <v>1283.63079642</v>
      </c>
      <c r="AQ59" s="156">
        <f t="shared" si="24"/>
        <v>-14.3</v>
      </c>
      <c r="AR59" s="71">
        <f t="shared" si="37"/>
        <v>1497.3954738800001</v>
      </c>
      <c r="AS59" s="71">
        <f t="shared" si="25"/>
        <v>1283.63079642</v>
      </c>
      <c r="AT59" s="186">
        <f t="shared" si="26"/>
        <v>-14.3</v>
      </c>
      <c r="AU59" s="137"/>
      <c r="AV59" s="137"/>
      <c r="AW59" s="368"/>
    </row>
    <row r="60" spans="1:49" s="138" customFormat="1" ht="20.100000000000001" customHeight="1">
      <c r="A60" s="229" t="s">
        <v>222</v>
      </c>
      <c r="B60" s="172">
        <v>10675.330999999998</v>
      </c>
      <c r="C60" s="172">
        <v>12330.572</v>
      </c>
      <c r="D60" s="156">
        <f>IF(B60=0, "    ---- ", IF(ABS(ROUND(100/B60*C60-100,1))&lt;999,ROUND(100/B60*C60-100,1),IF(ROUND(100/B60*C60-100,1)&gt;999,999,-999)))</f>
        <v>15.5</v>
      </c>
      <c r="E60" s="172">
        <v>42866</v>
      </c>
      <c r="F60" s="172">
        <v>49678</v>
      </c>
      <c r="G60" s="156">
        <f t="shared" si="19"/>
        <v>15.9</v>
      </c>
      <c r="H60" s="172">
        <v>1971.5609999999999</v>
      </c>
      <c r="I60" s="172">
        <v>2345.8090000000002</v>
      </c>
      <c r="J60" s="156">
        <f>IF(H60=0, "    ---- ", IF(ABS(ROUND(100/H60*I60-100,1))&lt;999,ROUND(100/H60*I60-100,1),IF(ROUND(100/H60*I60-100,1)&gt;999,999,-999)))</f>
        <v>19</v>
      </c>
      <c r="K60" s="172">
        <v>13009.567999999999</v>
      </c>
      <c r="L60" s="172">
        <v>15155.47</v>
      </c>
      <c r="M60" s="156">
        <f>IF(K60=0, "    ---- ", IF(ABS(ROUND(100/K60*L60-100,1))&lt;999,ROUND(100/K60*L60-100,1),IF(ROUND(100/K60*L60-100,1)&gt;999,999,-999)))</f>
        <v>16.5</v>
      </c>
      <c r="N60" s="172"/>
      <c r="O60" s="172"/>
      <c r="P60" s="156"/>
      <c r="Q60" s="172">
        <v>1957.9388461600001</v>
      </c>
      <c r="R60" s="172">
        <v>2049.9326870499999</v>
      </c>
      <c r="S60" s="156">
        <f t="shared" si="36"/>
        <v>4.7</v>
      </c>
      <c r="T60" s="172">
        <v>841.89999999999986</v>
      </c>
      <c r="U60" s="172">
        <v>1182.5</v>
      </c>
      <c r="V60" s="156">
        <f>IF(T60=0, "    ---- ", IF(ABS(ROUND(100/T60*U60-100,1))&lt;999,ROUND(100/T60*U60-100,1),IF(ROUND(100/T60*U60-100,1)&gt;999,999,-999)))</f>
        <v>40.5</v>
      </c>
      <c r="W60" s="172">
        <v>31664</v>
      </c>
      <c r="X60" s="172">
        <v>39157.699999999997</v>
      </c>
      <c r="Y60" s="156">
        <f t="shared" si="27"/>
        <v>23.7</v>
      </c>
      <c r="Z60" s="172"/>
      <c r="AA60" s="172"/>
      <c r="AB60" s="156"/>
      <c r="AC60" s="172">
        <v>1456</v>
      </c>
      <c r="AD60" s="172">
        <v>1611</v>
      </c>
      <c r="AE60" s="156">
        <f>IF(AC60=0, "    ---- ", IF(ABS(ROUND(100/AC60*AD60-100,1))&lt;999,ROUND(100/AC60*AD60-100,1),IF(ROUND(100/AC60*AD60-100,1)&gt;999,999,-999)))</f>
        <v>10.6</v>
      </c>
      <c r="AF60" s="172">
        <v>563.35158394999996</v>
      </c>
      <c r="AG60" s="172">
        <v>561.27960910000002</v>
      </c>
      <c r="AH60" s="156">
        <f>IF(AF60=0, "    ---- ", IF(ABS(ROUND(100/AF60*AG60-100,1))&lt;999,ROUND(100/AF60*AG60-100,1),IF(ROUND(100/AF60*AG60-100,1)&gt;999,999,-999)))</f>
        <v>-0.4</v>
      </c>
      <c r="AI60" s="172">
        <v>13035.342999999999</v>
      </c>
      <c r="AJ60" s="172">
        <v>15566.876</v>
      </c>
      <c r="AK60" s="156">
        <f t="shared" si="21"/>
        <v>19.399999999999999</v>
      </c>
      <c r="AL60" s="172">
        <v>42573.000000000007</v>
      </c>
      <c r="AM60" s="172">
        <v>54399.499999999993</v>
      </c>
      <c r="AN60" s="156">
        <f t="shared" si="28"/>
        <v>27.8</v>
      </c>
      <c r="AO60" s="71">
        <f t="shared" si="34"/>
        <v>159157.99343010999</v>
      </c>
      <c r="AP60" s="71">
        <f t="shared" si="35"/>
        <v>192427.63929614998</v>
      </c>
      <c r="AQ60" s="156">
        <f t="shared" si="24"/>
        <v>20.9</v>
      </c>
      <c r="AR60" s="71">
        <f t="shared" si="37"/>
        <v>160613.99343010999</v>
      </c>
      <c r="AS60" s="71">
        <f t="shared" si="25"/>
        <v>194038.63929614998</v>
      </c>
      <c r="AT60" s="186">
        <f t="shared" si="26"/>
        <v>20.8</v>
      </c>
      <c r="AU60" s="137"/>
      <c r="AV60" s="137"/>
      <c r="AW60" s="368"/>
    </row>
    <row r="61" spans="1:49" s="138" customFormat="1" ht="20.100000000000001" customHeight="1">
      <c r="A61" s="85" t="s">
        <v>372</v>
      </c>
      <c r="B61" s="172"/>
      <c r="C61" s="172"/>
      <c r="D61" s="156"/>
      <c r="E61" s="172"/>
      <c r="F61" s="172"/>
      <c r="G61" s="156"/>
      <c r="H61" s="172"/>
      <c r="I61" s="172"/>
      <c r="J61" s="156"/>
      <c r="K61" s="172"/>
      <c r="L61" s="172"/>
      <c r="M61" s="156"/>
      <c r="N61" s="172"/>
      <c r="O61" s="172"/>
      <c r="P61" s="156"/>
      <c r="Q61" s="172"/>
      <c r="R61" s="172"/>
      <c r="S61" s="156"/>
      <c r="T61" s="172"/>
      <c r="U61" s="172"/>
      <c r="V61" s="156"/>
      <c r="W61" s="172"/>
      <c r="X61" s="172"/>
      <c r="Y61" s="156"/>
      <c r="Z61" s="172"/>
      <c r="AA61" s="172"/>
      <c r="AB61" s="156"/>
      <c r="AC61" s="172"/>
      <c r="AD61" s="172"/>
      <c r="AE61" s="156"/>
      <c r="AF61" s="172">
        <v>0.72067108999999996</v>
      </c>
      <c r="AG61" s="172">
        <v>0.83667846999999995</v>
      </c>
      <c r="AH61" s="156">
        <f>IF(AF61=0, "    ---- ", IF(ABS(ROUND(100/AF61*AG61-100,1))&lt;999,ROUND(100/AF61*AG61-100,1),IF(ROUND(100/AF61*AG61-100,1)&gt;999,999,-999)))</f>
        <v>16.100000000000001</v>
      </c>
      <c r="AI61" s="172"/>
      <c r="AJ61" s="172"/>
      <c r="AK61" s="156"/>
      <c r="AL61" s="172"/>
      <c r="AM61" s="172"/>
      <c r="AN61" s="156"/>
      <c r="AO61" s="71">
        <f t="shared" si="34"/>
        <v>0.72067108999999996</v>
      </c>
      <c r="AP61" s="71">
        <f t="shared" si="35"/>
        <v>0.83667846999999995</v>
      </c>
      <c r="AQ61" s="156">
        <f t="shared" si="24"/>
        <v>16.100000000000001</v>
      </c>
      <c r="AR61" s="71">
        <f t="shared" si="37"/>
        <v>0.72067108999999996</v>
      </c>
      <c r="AS61" s="71">
        <f t="shared" si="25"/>
        <v>0.83667846999999995</v>
      </c>
      <c r="AT61" s="186">
        <f t="shared" si="26"/>
        <v>16.100000000000001</v>
      </c>
      <c r="AU61" s="137"/>
      <c r="AV61" s="137"/>
      <c r="AW61" s="368"/>
    </row>
    <row r="62" spans="1:49" s="138" customFormat="1" ht="20.100000000000001" customHeight="1">
      <c r="A62" s="85" t="s">
        <v>296</v>
      </c>
      <c r="B62" s="172">
        <v>11628.886999999999</v>
      </c>
      <c r="C62" s="172">
        <v>13339.781000000001</v>
      </c>
      <c r="D62" s="156">
        <f>IF(B62=0, "    ---- ", IF(ABS(ROUND(100/B62*C62-100,1))&lt;999,ROUND(100/B62*C62-100,1),IF(ROUND(100/B62*C62-100,1)&gt;999,999,-999)))</f>
        <v>14.7</v>
      </c>
      <c r="E62" s="172">
        <v>265024.2</v>
      </c>
      <c r="F62" s="172">
        <v>261403</v>
      </c>
      <c r="G62" s="156">
        <f t="shared" si="19"/>
        <v>-1.4</v>
      </c>
      <c r="H62" s="172">
        <v>2566.029</v>
      </c>
      <c r="I62" s="172">
        <v>3094.69</v>
      </c>
      <c r="J62" s="156">
        <f>IF(H62=0, "    ---- ", IF(ABS(ROUND(100/H62*I62-100,1))&lt;999,ROUND(100/H62*I62-100,1),IF(ROUND(100/H62*I62-100,1)&gt;999,999,-999)))</f>
        <v>20.6</v>
      </c>
      <c r="K62" s="172">
        <v>17226.008000000002</v>
      </c>
      <c r="L62" s="172">
        <v>20039.241999999998</v>
      </c>
      <c r="M62" s="156">
        <f>IF(K62=0, "    ---- ", IF(ABS(ROUND(100/K62*L62-100,1))&lt;999,ROUND(100/K62*L62-100,1),IF(ROUND(100/K62*L62-100,1)&gt;999,999,-999)))</f>
        <v>16.3</v>
      </c>
      <c r="N62" s="172"/>
      <c r="O62" s="172"/>
      <c r="P62" s="156"/>
      <c r="Q62" s="172">
        <v>389939.86748161999</v>
      </c>
      <c r="R62" s="172">
        <v>423885.09241196996</v>
      </c>
      <c r="S62" s="156">
        <f>IF(Q62=0, "    ---- ", IF(ABS(ROUND(100/Q62*R62-100,1))&lt;999,ROUND(100/Q62*R62-100,1),IF(ROUND(100/Q62*R62-100,1)&gt;999,999,-999)))</f>
        <v>8.6999999999999993</v>
      </c>
      <c r="T62" s="172">
        <v>2144.5</v>
      </c>
      <c r="U62" s="172">
        <v>2617.8000000000002</v>
      </c>
      <c r="V62" s="156">
        <f>IF(T62=0, "    ---- ", IF(ABS(ROUND(100/T62*U62-100,1))&lt;999,ROUND(100/T62*U62-100,1),IF(ROUND(100/T62*U62-100,1)&gt;999,999,-999)))</f>
        <v>22.1</v>
      </c>
      <c r="W62" s="172">
        <v>78588</v>
      </c>
      <c r="X62" s="172">
        <v>87630.9</v>
      </c>
      <c r="Y62" s="156">
        <f t="shared" si="27"/>
        <v>11.5</v>
      </c>
      <c r="Z62" s="172">
        <v>67611</v>
      </c>
      <c r="AA62" s="172">
        <v>72038</v>
      </c>
      <c r="AB62" s="156">
        <f>IF(Z62=0, "    ---- ", IF(ABS(ROUND(100/Z62*AA62-100,1))&lt;999,ROUND(100/Z62*AA62-100,1),IF(ROUND(100/Z62*AA62-100,1)&gt;999,999,-999)))</f>
        <v>6.5</v>
      </c>
      <c r="AC62" s="172">
        <v>1456</v>
      </c>
      <c r="AD62" s="172">
        <v>1611</v>
      </c>
      <c r="AE62" s="156">
        <f>IF(AC62=0, "    ---- ", IF(ABS(ROUND(100/AC62*AD62-100,1))&lt;999,ROUND(100/AC62*AD62-100,1),IF(ROUND(100/AC62*AD62-100,1)&gt;999,999,-999)))</f>
        <v>10.6</v>
      </c>
      <c r="AF62" s="172">
        <v>9017.3988160499994</v>
      </c>
      <c r="AG62" s="172">
        <v>9132.715417999998</v>
      </c>
      <c r="AH62" s="156">
        <f>IF(AF62=0, "    ---- ", IF(ABS(ROUND(100/AF62*AG62-100,1))&lt;999,ROUND(100/AF62*AG62-100,1),IF(ROUND(100/AF62*AG62-100,1)&gt;999,999,-999)))</f>
        <v>1.3</v>
      </c>
      <c r="AI62" s="172">
        <v>32559.305999999997</v>
      </c>
      <c r="AJ62" s="172">
        <v>35860.843999999997</v>
      </c>
      <c r="AK62" s="156">
        <f t="shared" si="21"/>
        <v>10.1</v>
      </c>
      <c r="AL62" s="172">
        <v>223158.8</v>
      </c>
      <c r="AM62" s="172">
        <v>234214.7</v>
      </c>
      <c r="AN62" s="156">
        <f t="shared" si="28"/>
        <v>5</v>
      </c>
      <c r="AO62" s="71">
        <f t="shared" si="34"/>
        <v>1099463.9962976698</v>
      </c>
      <c r="AP62" s="71">
        <f t="shared" si="35"/>
        <v>1163256.7648299702</v>
      </c>
      <c r="AQ62" s="156">
        <f t="shared" si="24"/>
        <v>5.8</v>
      </c>
      <c r="AR62" s="71">
        <f t="shared" si="37"/>
        <v>1100919.9962976698</v>
      </c>
      <c r="AS62" s="71">
        <f t="shared" si="25"/>
        <v>1164867.7648299702</v>
      </c>
      <c r="AT62" s="186">
        <f t="shared" si="26"/>
        <v>5.8</v>
      </c>
      <c r="AU62" s="137"/>
      <c r="AV62" s="523"/>
      <c r="AW62" s="368"/>
    </row>
    <row r="63" spans="1:49" s="139" customFormat="1" ht="20.100000000000001" customHeight="1">
      <c r="A63" s="205"/>
      <c r="B63" s="174"/>
      <c r="C63" s="174"/>
      <c r="D63" s="155"/>
      <c r="E63" s="174"/>
      <c r="F63" s="174"/>
      <c r="G63" s="155"/>
      <c r="H63" s="174"/>
      <c r="I63" s="174"/>
      <c r="J63" s="155"/>
      <c r="K63" s="174"/>
      <c r="L63" s="174"/>
      <c r="M63" s="70"/>
      <c r="N63" s="174"/>
      <c r="O63" s="174"/>
      <c r="P63" s="155"/>
      <c r="Q63" s="174"/>
      <c r="R63" s="174"/>
      <c r="S63" s="155"/>
      <c r="T63" s="174"/>
      <c r="U63" s="174"/>
      <c r="V63" s="155"/>
      <c r="W63" s="174"/>
      <c r="X63" s="174"/>
      <c r="Y63" s="155"/>
      <c r="Z63" s="174"/>
      <c r="AA63" s="174"/>
      <c r="AB63" s="155"/>
      <c r="AC63" s="174"/>
      <c r="AD63" s="174"/>
      <c r="AE63" s="155"/>
      <c r="AF63" s="174"/>
      <c r="AG63" s="174"/>
      <c r="AH63" s="155"/>
      <c r="AI63" s="174"/>
      <c r="AJ63" s="174"/>
      <c r="AK63" s="155"/>
      <c r="AL63" s="174"/>
      <c r="AM63" s="174"/>
      <c r="AN63" s="155"/>
      <c r="AO63" s="70"/>
      <c r="AP63" s="70"/>
      <c r="AQ63" s="155"/>
      <c r="AR63" s="70"/>
      <c r="AS63" s="70"/>
      <c r="AT63" s="187"/>
      <c r="AU63" s="140"/>
      <c r="AV63" s="140"/>
      <c r="AW63" s="367"/>
    </row>
    <row r="64" spans="1:49" s="139" customFormat="1" ht="20.100000000000001" customHeight="1">
      <c r="A64" s="205" t="s">
        <v>35</v>
      </c>
      <c r="B64" s="174">
        <v>11932.703999999998</v>
      </c>
      <c r="C64" s="174">
        <v>13661.23</v>
      </c>
      <c r="D64" s="155">
        <f>IF(B64=0, "    ---- ", IF(ABS(ROUND(100/B64*C64-100,1))&lt;999,ROUND(100/B64*C64-100,1),IF(ROUND(100/B64*C64-100,1)&gt;999,999,-999)))</f>
        <v>14.5</v>
      </c>
      <c r="E64" s="174">
        <v>287805.2</v>
      </c>
      <c r="F64" s="174">
        <v>289116</v>
      </c>
      <c r="G64" s="155">
        <f t="shared" si="19"/>
        <v>0.5</v>
      </c>
      <c r="H64" s="174">
        <v>2784.2429999999999</v>
      </c>
      <c r="I64" s="174">
        <v>3327.6710000000003</v>
      </c>
      <c r="J64" s="155">
        <f>IF(H64=0, "    ---- ", IF(ABS(ROUND(100/H64*I64-100,1))&lt;999,ROUND(100/H64*I64-100,1),IF(ROUND(100/H64*I64-100,1)&gt;999,999,-999)))</f>
        <v>19.5</v>
      </c>
      <c r="K64" s="174">
        <v>17826.404000000002</v>
      </c>
      <c r="L64" s="174">
        <v>20689.023999999998</v>
      </c>
      <c r="M64" s="70">
        <f>IF(K64=0, "    ---- ", IF(ABS(ROUND(100/K64*L64-100,1))&lt;999,ROUND(100/K64*L64-100,1),IF(ROUND(100/K64*L64-100,1)&gt;999,999,-999)))</f>
        <v>16.100000000000001</v>
      </c>
      <c r="N64" s="174">
        <v>164</v>
      </c>
      <c r="O64" s="174">
        <v>143</v>
      </c>
      <c r="P64" s="155">
        <f>IF(N64=0, "    ---- ", IF(ABS(ROUND(100/N64*O64-100,1))&lt;999,ROUND(100/N64*O64-100,1),IF(ROUND(100/N64*O64-100,1)&gt;999,999,-999)))</f>
        <v>-12.8</v>
      </c>
      <c r="Q64" s="174">
        <v>415029.60313131998</v>
      </c>
      <c r="R64" s="174">
        <v>457554.48960118997</v>
      </c>
      <c r="S64" s="155">
        <f>IF(Q64=0, "    ---- ", IF(ABS(ROUND(100/Q64*R64-100,1))&lt;999,ROUND(100/Q64*R64-100,1),IF(ROUND(100/Q64*R64-100,1)&gt;999,999,-999)))</f>
        <v>10.199999999999999</v>
      </c>
      <c r="T64" s="174">
        <v>2270.3000000000002</v>
      </c>
      <c r="U64" s="174">
        <v>2942.9</v>
      </c>
      <c r="V64" s="155">
        <f>IF(T64=0, "    ---- ", IF(ABS(ROUND(100/T64*U64-100,1))&lt;999,ROUND(100/T64*U64-100,1),IF(ROUND(100/T64*U64-100,1)&gt;999,999,-999)))</f>
        <v>29.6</v>
      </c>
      <c r="W64" s="174">
        <v>84314</v>
      </c>
      <c r="X64" s="174">
        <v>95471</v>
      </c>
      <c r="Y64" s="155">
        <f t="shared" si="27"/>
        <v>13.2</v>
      </c>
      <c r="Z64" s="174">
        <v>74358</v>
      </c>
      <c r="AA64" s="174">
        <v>79355</v>
      </c>
      <c r="AB64" s="155">
        <f>IF(Z64=0, "    ---- ", IF(ABS(ROUND(100/Z64*AA64-100,1))&lt;999,ROUND(100/Z64*AA64-100,1),IF(ROUND(100/Z64*AA64-100,1)&gt;999,999,-999)))</f>
        <v>6.7</v>
      </c>
      <c r="AC64" s="174">
        <v>1476</v>
      </c>
      <c r="AD64" s="174">
        <v>1642</v>
      </c>
      <c r="AE64" s="155">
        <f>IF(AC64=0, "    ---- ", IF(ABS(ROUND(100/AC64*AD64-100,1))&lt;999,ROUND(100/AC64*AD64-100,1),IF(ROUND(100/AC64*AD64-100,1)&gt;999,999,-999)))</f>
        <v>11.2</v>
      </c>
      <c r="AF64" s="174">
        <v>9468.1998390299996</v>
      </c>
      <c r="AG64" s="174">
        <v>9584</v>
      </c>
      <c r="AH64" s="155">
        <f>IF(AF64=0, "    ---- ", IF(ABS(ROUND(100/AF64*AG64-100,1))&lt;999,ROUND(100/AF64*AG64-100,1),IF(ROUND(100/AF64*AG64-100,1)&gt;999,999,-999)))</f>
        <v>1.2</v>
      </c>
      <c r="AI64" s="174">
        <v>37324.145999999993</v>
      </c>
      <c r="AJ64" s="174">
        <v>40700.9</v>
      </c>
      <c r="AK64" s="155">
        <f t="shared" si="21"/>
        <v>9</v>
      </c>
      <c r="AL64" s="174">
        <v>257537.19999999998</v>
      </c>
      <c r="AM64" s="174">
        <v>268903</v>
      </c>
      <c r="AN64" s="155">
        <f t="shared" si="28"/>
        <v>4.4000000000000004</v>
      </c>
      <c r="AO64" s="134">
        <f>B64+E64+H64+K64+Q64+T64+W64+Z64+AF64+AI64+AL64</f>
        <v>1200649.9999703499</v>
      </c>
      <c r="AP64" s="70">
        <f>C64+F64+I64+L64+R64+U64+X64+AA64+AG64+AJ64+AM64</f>
        <v>1281305.2146011898</v>
      </c>
      <c r="AQ64" s="155">
        <f t="shared" si="24"/>
        <v>6.7</v>
      </c>
      <c r="AR64" s="134">
        <f t="shared" si="37"/>
        <v>1202289.9999703499</v>
      </c>
      <c r="AS64" s="70">
        <f t="shared" si="37"/>
        <v>1283090.2146011898</v>
      </c>
      <c r="AT64" s="187">
        <f t="shared" si="26"/>
        <v>6.7</v>
      </c>
      <c r="AU64" s="140"/>
      <c r="AV64" s="140"/>
      <c r="AW64" s="368"/>
    </row>
    <row r="65" spans="1:49" s="138" customFormat="1" ht="20.100000000000001" customHeight="1">
      <c r="A65" s="231"/>
      <c r="B65" s="172"/>
      <c r="C65" s="172"/>
      <c r="D65" s="156"/>
      <c r="E65" s="172"/>
      <c r="F65" s="172"/>
      <c r="G65" s="156"/>
      <c r="H65" s="172"/>
      <c r="I65" s="172"/>
      <c r="J65" s="156"/>
      <c r="K65" s="172"/>
      <c r="L65" s="172"/>
      <c r="M65" s="71"/>
      <c r="N65" s="172"/>
      <c r="O65" s="172"/>
      <c r="P65" s="156"/>
      <c r="Q65" s="172"/>
      <c r="R65" s="172"/>
      <c r="S65" s="156"/>
      <c r="T65" s="172"/>
      <c r="U65" s="172"/>
      <c r="V65" s="156"/>
      <c r="W65" s="172"/>
      <c r="X65" s="172"/>
      <c r="Y65" s="156"/>
      <c r="Z65" s="172"/>
      <c r="AA65" s="172"/>
      <c r="AB65" s="156"/>
      <c r="AC65" s="172"/>
      <c r="AD65" s="172"/>
      <c r="AE65" s="156"/>
      <c r="AF65" s="172"/>
      <c r="AG65" s="172"/>
      <c r="AH65" s="156"/>
      <c r="AI65" s="172"/>
      <c r="AJ65" s="172"/>
      <c r="AK65" s="156"/>
      <c r="AL65" s="172"/>
      <c r="AM65" s="172"/>
      <c r="AN65" s="156"/>
      <c r="AO65" s="71"/>
      <c r="AP65" s="71"/>
      <c r="AQ65" s="156"/>
      <c r="AR65" s="71"/>
      <c r="AS65" s="71"/>
      <c r="AT65" s="186"/>
      <c r="AU65" s="137"/>
      <c r="AV65" s="137"/>
      <c r="AW65" s="368"/>
    </row>
    <row r="66" spans="1:49" s="138" customFormat="1" ht="20.100000000000001" customHeight="1">
      <c r="A66" s="205" t="s">
        <v>223</v>
      </c>
      <c r="B66" s="172"/>
      <c r="C66" s="172"/>
      <c r="D66" s="156"/>
      <c r="E66" s="172"/>
      <c r="F66" s="172"/>
      <c r="G66" s="156"/>
      <c r="H66" s="172"/>
      <c r="I66" s="172"/>
      <c r="J66" s="156"/>
      <c r="K66" s="172"/>
      <c r="L66" s="172"/>
      <c r="M66" s="71"/>
      <c r="N66" s="172"/>
      <c r="O66" s="172"/>
      <c r="P66" s="156"/>
      <c r="Q66" s="172"/>
      <c r="R66" s="172"/>
      <c r="S66" s="156"/>
      <c r="T66" s="172"/>
      <c r="U66" s="172"/>
      <c r="V66" s="156"/>
      <c r="W66" s="172"/>
      <c r="X66" s="172"/>
      <c r="Y66" s="156"/>
      <c r="Z66" s="172"/>
      <c r="AA66" s="172"/>
      <c r="AB66" s="156"/>
      <c r="AC66" s="172"/>
      <c r="AD66" s="172"/>
      <c r="AE66" s="156"/>
      <c r="AF66" s="172"/>
      <c r="AG66" s="172"/>
      <c r="AH66" s="156"/>
      <c r="AI66" s="172"/>
      <c r="AJ66" s="172"/>
      <c r="AK66" s="156"/>
      <c r="AL66" s="172"/>
      <c r="AM66" s="172"/>
      <c r="AN66" s="156"/>
      <c r="AO66" s="71"/>
      <c r="AP66" s="71"/>
      <c r="AQ66" s="156"/>
      <c r="AR66" s="71"/>
      <c r="AS66" s="71"/>
      <c r="AT66" s="186"/>
      <c r="AU66" s="137"/>
      <c r="AV66" s="137"/>
      <c r="AW66" s="368"/>
    </row>
    <row r="67" spans="1:49" s="138" customFormat="1" ht="20.100000000000001" customHeight="1">
      <c r="A67" s="205"/>
      <c r="B67" s="172"/>
      <c r="C67" s="172"/>
      <c r="D67" s="156"/>
      <c r="E67" s="172"/>
      <c r="F67" s="172"/>
      <c r="G67" s="156"/>
      <c r="H67" s="172"/>
      <c r="I67" s="172"/>
      <c r="J67" s="156"/>
      <c r="K67" s="172"/>
      <c r="L67" s="172"/>
      <c r="M67" s="71"/>
      <c r="N67" s="172"/>
      <c r="O67" s="172"/>
      <c r="P67" s="156"/>
      <c r="Q67" s="172"/>
      <c r="R67" s="172"/>
      <c r="S67" s="156"/>
      <c r="T67" s="172"/>
      <c r="U67" s="172"/>
      <c r="V67" s="156"/>
      <c r="W67" s="172"/>
      <c r="X67" s="172"/>
      <c r="Y67" s="156"/>
      <c r="Z67" s="172"/>
      <c r="AA67" s="172"/>
      <c r="AB67" s="156"/>
      <c r="AC67" s="172"/>
      <c r="AD67" s="172"/>
      <c r="AE67" s="156"/>
      <c r="AF67" s="172"/>
      <c r="AG67" s="172"/>
      <c r="AH67" s="156"/>
      <c r="AI67" s="172"/>
      <c r="AJ67" s="172"/>
      <c r="AK67" s="156"/>
      <c r="AL67" s="172"/>
      <c r="AM67" s="172"/>
      <c r="AN67" s="156"/>
      <c r="AO67" s="71"/>
      <c r="AP67" s="71"/>
      <c r="AQ67" s="156"/>
      <c r="AR67" s="71"/>
      <c r="AS67" s="71"/>
      <c r="AT67" s="186"/>
      <c r="AU67" s="137"/>
      <c r="AV67" s="137"/>
      <c r="AW67" s="368"/>
    </row>
    <row r="68" spans="1:49" s="138" customFormat="1" ht="20.100000000000001" customHeight="1">
      <c r="A68" s="85" t="s">
        <v>224</v>
      </c>
      <c r="B68" s="172">
        <v>141.16</v>
      </c>
      <c r="C68" s="172">
        <v>141.16</v>
      </c>
      <c r="D68" s="156">
        <f>IF(B68=0, "    ---- ", IF(ABS(ROUND(100/B68*C68-100,1))&lt;999,ROUND(100/B68*C68-100,1),IF(ROUND(100/B68*C68-100,1)&gt;999,999,-999)))</f>
        <v>0</v>
      </c>
      <c r="E68" s="172">
        <v>5966</v>
      </c>
      <c r="F68" s="172">
        <v>7766</v>
      </c>
      <c r="G68" s="156">
        <f t="shared" si="19"/>
        <v>30.2</v>
      </c>
      <c r="H68" s="172">
        <v>175</v>
      </c>
      <c r="I68" s="172">
        <v>175</v>
      </c>
      <c r="J68" s="156">
        <f>IF(H68=0, "    ---- ", IF(ABS(ROUND(100/H68*I68-100,1))&lt;999,ROUND(100/H68*I68-100,1),IF(ROUND(100/H68*I68-100,1)&gt;999,999,-999)))</f>
        <v>0</v>
      </c>
      <c r="K68" s="172">
        <v>119.788</v>
      </c>
      <c r="L68" s="172">
        <v>119.67400000000001</v>
      </c>
      <c r="M68" s="71">
        <f>IF(K68=0, "    ---- ", IF(ABS(ROUND(100/K68*L68-100,1))&lt;999,ROUND(100/K68*L68-100,1),IF(ROUND(100/K68*L68-100,1)&gt;999,999,-999)))</f>
        <v>-0.1</v>
      </c>
      <c r="N68" s="172">
        <v>5</v>
      </c>
      <c r="O68" s="172">
        <v>5</v>
      </c>
      <c r="P68" s="156">
        <f>IF(N68=0, "    ---- ", IF(ABS(ROUND(100/N68*O68-100,1))&lt;999,ROUND(100/N68*O68-100,1),IF(ROUND(100/N68*O68-100,1)&gt;999,999,-999)))</f>
        <v>0</v>
      </c>
      <c r="Q68" s="172">
        <v>9172.9360949999991</v>
      </c>
      <c r="R68" s="172">
        <v>10422.416628999999</v>
      </c>
      <c r="S68" s="156">
        <f t="shared" ref="S68:S80" si="38">IF(Q68=0, "    ---- ", IF(ABS(ROUND(100/Q68*R68-100,1))&lt;999,ROUND(100/Q68*R68-100,1),IF(ROUND(100/Q68*R68-100,1)&gt;999,999,-999)))</f>
        <v>13.6</v>
      </c>
      <c r="T68" s="172">
        <v>245.3</v>
      </c>
      <c r="U68" s="172">
        <v>476.3</v>
      </c>
      <c r="V68" s="156">
        <f>IF(T68=0, "    ---- ", IF(ABS(ROUND(100/T68*U68-100,1))&lt;999,ROUND(100/T68*U68-100,1),IF(ROUND(100/T68*U68-100,1)&gt;999,999,-999)))</f>
        <v>94.2</v>
      </c>
      <c r="W68" s="172">
        <v>1127</v>
      </c>
      <c r="X68" s="172">
        <v>1127</v>
      </c>
      <c r="Y68" s="156">
        <f t="shared" si="27"/>
        <v>0</v>
      </c>
      <c r="Z68" s="172">
        <v>1430</v>
      </c>
      <c r="AA68" s="172">
        <v>1430</v>
      </c>
      <c r="AB68" s="156">
        <f>IF(Z68=0, "    ---- ", IF(ABS(ROUND(100/Z68*AA68-100,1))&lt;999,ROUND(100/Z68*AA68-100,1),IF(ROUND(100/Z68*AA68-100,1)&gt;999,999,-999)))</f>
        <v>0</v>
      </c>
      <c r="AC68" s="172">
        <v>49</v>
      </c>
      <c r="AD68" s="172">
        <v>49</v>
      </c>
      <c r="AE68" s="156">
        <f>IF(AC68=0, "    ---- ", IF(ABS(ROUND(100/AC68*AD68-100,1))&lt;999,ROUND(100/AC68*AD68-100,1),IF(ROUND(100/AC68*AD68-100,1)&gt;999,999,-999)))</f>
        <v>0</v>
      </c>
      <c r="AF68" s="172">
        <v>433.48564392000003</v>
      </c>
      <c r="AG68" s="172">
        <v>430.59303499000004</v>
      </c>
      <c r="AH68" s="156">
        <f>IF(AF68=0, "    ---- ", IF(ABS(ROUND(100/AF68*AG68-100,1))&lt;999,ROUND(100/AF68*AG68-100,1),IF(ROUND(100/AF68*AG68-100,1)&gt;999,999,-999)))</f>
        <v>-0.7</v>
      </c>
      <c r="AI68" s="172">
        <v>2072.7759999999998</v>
      </c>
      <c r="AJ68" s="172">
        <v>2072.7759999999998</v>
      </c>
      <c r="AK68" s="156">
        <f t="shared" si="21"/>
        <v>0</v>
      </c>
      <c r="AL68" s="172">
        <v>13251</v>
      </c>
      <c r="AM68" s="172">
        <v>13251</v>
      </c>
      <c r="AN68" s="156">
        <f t="shared" si="28"/>
        <v>0</v>
      </c>
      <c r="AO68" s="71">
        <f t="shared" ref="AO68:AP71" si="39">B68+E68+H68+K68+Q68+T68+W68+Z68+AF68+AI68+AL68</f>
        <v>34134.445738919996</v>
      </c>
      <c r="AP68" s="71">
        <f t="shared" si="39"/>
        <v>37411.919663990004</v>
      </c>
      <c r="AQ68" s="156">
        <f t="shared" si="24"/>
        <v>9.6</v>
      </c>
      <c r="AR68" s="71">
        <f t="shared" si="25"/>
        <v>34188.445738919996</v>
      </c>
      <c r="AS68" s="71">
        <f t="shared" si="25"/>
        <v>37465.919663990004</v>
      </c>
      <c r="AT68" s="186">
        <f t="shared" si="26"/>
        <v>9.6</v>
      </c>
      <c r="AU68" s="137"/>
      <c r="AV68" s="137"/>
      <c r="AW68" s="368"/>
    </row>
    <row r="69" spans="1:49" s="138" customFormat="1" ht="20.100000000000001" customHeight="1">
      <c r="A69" s="85" t="s">
        <v>225</v>
      </c>
      <c r="B69" s="172">
        <v>173.989</v>
      </c>
      <c r="C69" s="172">
        <v>168.46299999999999</v>
      </c>
      <c r="D69" s="156">
        <f>IF(B69=0, "    ---- ", IF(ABS(ROUND(100/B69*C69-100,1))&lt;999,ROUND(100/B69*C69-100,1),IF(ROUND(100/B69*C69-100,1)&gt;999,999,-999)))</f>
        <v>-3.2</v>
      </c>
      <c r="E69" s="172">
        <v>13619</v>
      </c>
      <c r="F69" s="172">
        <v>13316</v>
      </c>
      <c r="G69" s="156">
        <f t="shared" si="19"/>
        <v>-2.2000000000000002</v>
      </c>
      <c r="H69" s="172">
        <v>39.317</v>
      </c>
      <c r="I69" s="172">
        <v>82.617000000000004</v>
      </c>
      <c r="J69" s="156">
        <f>IF(H69=0, "    ---- ", IF(ABS(ROUND(100/H69*I69-100,1))&lt;999,ROUND(100/H69*I69-100,1),IF(ROUND(100/H69*I69-100,1)&gt;999,999,-999)))</f>
        <v>110.1</v>
      </c>
      <c r="K69" s="172">
        <v>395.61</v>
      </c>
      <c r="L69" s="172">
        <v>448.64</v>
      </c>
      <c r="M69" s="71">
        <f>IF(K69=0, "    ---- ", IF(ABS(ROUND(100/K69*L69-100,1))&lt;999,ROUND(100/K69*L69-100,1),IF(ROUND(100/K69*L69-100,1)&gt;999,999,-999)))</f>
        <v>13.4</v>
      </c>
      <c r="N69" s="172">
        <v>33</v>
      </c>
      <c r="O69" s="172">
        <v>43</v>
      </c>
      <c r="P69" s="156">
        <f>IF(N69=0, "    ---- ", IF(ABS(ROUND(100/N69*O69-100,1))&lt;999,ROUND(100/N69*O69-100,1),IF(ROUND(100/N69*O69-100,1)&gt;999,999,-999)))</f>
        <v>30.3</v>
      </c>
      <c r="Q69" s="172">
        <v>8281.0709344400002</v>
      </c>
      <c r="R69" s="172">
        <v>13328.27226421</v>
      </c>
      <c r="S69" s="156">
        <f t="shared" si="38"/>
        <v>60.9</v>
      </c>
      <c r="T69" s="172">
        <v>-141.4</v>
      </c>
      <c r="U69" s="172">
        <v>-165.2</v>
      </c>
      <c r="V69" s="156">
        <f>IF(T69=0, "    ---- ", IF(ABS(ROUND(100/T69*U69-100,1))&lt;999,ROUND(100/T69*U69-100,1),IF(ROUND(100/T69*U69-100,1)&gt;999,999,-999)))</f>
        <v>16.8</v>
      </c>
      <c r="W69" s="172">
        <v>3680</v>
      </c>
      <c r="X69" s="172">
        <v>4263</v>
      </c>
      <c r="Y69" s="156">
        <f t="shared" si="27"/>
        <v>15.8</v>
      </c>
      <c r="Z69" s="172">
        <v>3821</v>
      </c>
      <c r="AA69" s="172">
        <v>3786</v>
      </c>
      <c r="AB69" s="156">
        <f>IF(Z69=0, "    ---- ", IF(ABS(ROUND(100/Z69*AA69-100,1))&lt;999,ROUND(100/Z69*AA69-100,1),IF(ROUND(100/Z69*AA69-100,1)&gt;999,999,-999)))</f>
        <v>-0.9</v>
      </c>
      <c r="AC69" s="172">
        <v>-31</v>
      </c>
      <c r="AD69" s="172">
        <v>-28</v>
      </c>
      <c r="AE69" s="156">
        <f>IF(AC69=0, "    ---- ", IF(ABS(ROUND(100/AC69*AD69-100,1))&lt;999,ROUND(100/AC69*AD69-100,1),IF(ROUND(100/AC69*AD69-100,1)&gt;999,999,-999)))</f>
        <v>-9.6999999999999993</v>
      </c>
      <c r="AF69" s="172">
        <v>-2.89260892999995</v>
      </c>
      <c r="AG69" s="172">
        <v>8.0299815900001192</v>
      </c>
      <c r="AH69" s="156">
        <f>IF(AF69=0, "    ---- ", IF(ABS(ROUND(100/AF69*AG69-100,1))&lt;999,ROUND(100/AF69*AG69-100,1),IF(ROUND(100/AF69*AG69-100,1)&gt;999,999,-999)))</f>
        <v>-377.6</v>
      </c>
      <c r="AI69" s="172">
        <v>1104.6969999999999</v>
      </c>
      <c r="AJ69" s="172">
        <v>1463.008</v>
      </c>
      <c r="AK69" s="156">
        <f t="shared" si="21"/>
        <v>32.4</v>
      </c>
      <c r="AL69" s="172">
        <v>7774.3</v>
      </c>
      <c r="AM69" s="172">
        <v>9868.9</v>
      </c>
      <c r="AN69" s="156">
        <f t="shared" si="28"/>
        <v>26.9</v>
      </c>
      <c r="AO69" s="71">
        <f t="shared" si="39"/>
        <v>38744.691325510001</v>
      </c>
      <c r="AP69" s="71">
        <f t="shared" si="39"/>
        <v>46567.730245800005</v>
      </c>
      <c r="AQ69" s="156">
        <f t="shared" si="24"/>
        <v>20.2</v>
      </c>
      <c r="AR69" s="71">
        <f t="shared" si="25"/>
        <v>38746.691325510001</v>
      </c>
      <c r="AS69" s="71">
        <f t="shared" si="25"/>
        <v>46582.730245800005</v>
      </c>
      <c r="AT69" s="186">
        <f t="shared" si="26"/>
        <v>20.2</v>
      </c>
      <c r="AU69" s="137"/>
      <c r="AV69" s="137"/>
      <c r="AW69" s="368"/>
    </row>
    <row r="70" spans="1:49" s="138" customFormat="1" ht="20.100000000000001" customHeight="1">
      <c r="A70" s="85" t="s">
        <v>283</v>
      </c>
      <c r="B70" s="172">
        <v>4.3</v>
      </c>
      <c r="C70" s="172">
        <v>3.4529999999999998</v>
      </c>
      <c r="D70" s="156">
        <f>IF(B70=0, "    ---- ", IF(ABS(ROUND(100/B70*C70-100,1))&lt;999,ROUND(100/B70*C70-100,1),IF(ROUND(100/B70*C70-100,1)&gt;999,999,-999)))</f>
        <v>-19.7</v>
      </c>
      <c r="E70" s="172">
        <v>1583</v>
      </c>
      <c r="F70" s="172">
        <v>319</v>
      </c>
      <c r="G70" s="156">
        <f>IF(E70=0, "    ---- ", IF(ABS(ROUND(100/E70*F70-100,1))&lt;999,ROUND(100/E70*F70-100,1),IF(ROUND(100/E70*F70-100,1)&gt;999,999,-999)))</f>
        <v>-79.8</v>
      </c>
      <c r="H70" s="172"/>
      <c r="I70" s="172"/>
      <c r="J70" s="156"/>
      <c r="K70" s="172">
        <v>4.7060000000000004</v>
      </c>
      <c r="L70" s="172">
        <v>0</v>
      </c>
      <c r="M70" s="156">
        <f>IF(K70=0, "    ---- ", IF(ABS(ROUND(100/K70*L70-100,1))&lt;999,ROUND(100/K70*L70-100,1),IF(ROUND(100/K70*L70-100,1)&gt;999,999,-999)))</f>
        <v>-100</v>
      </c>
      <c r="N70" s="172"/>
      <c r="O70" s="172"/>
      <c r="P70" s="156"/>
      <c r="Q70" s="172">
        <v>527.53723400000001</v>
      </c>
      <c r="R70" s="172">
        <v>3363.8576670000002</v>
      </c>
      <c r="S70" s="156">
        <f t="shared" si="38"/>
        <v>537.70000000000005</v>
      </c>
      <c r="T70" s="172">
        <v>4.9000000000000004</v>
      </c>
      <c r="U70" s="172">
        <v>4</v>
      </c>
      <c r="V70" s="156">
        <f>IF(T70=0, "    ---- ", IF(ABS(ROUND(100/T70*U70-100,1))&lt;999,ROUND(100/T70*U70-100,1),IF(ROUND(100/T70*U70-100,1)&gt;999,999,-999)))</f>
        <v>-18.399999999999999</v>
      </c>
      <c r="W70" s="172">
        <v>181</v>
      </c>
      <c r="X70" s="172">
        <v>142</v>
      </c>
      <c r="Y70" s="156">
        <f t="shared" si="27"/>
        <v>-21.5</v>
      </c>
      <c r="Z70" s="172">
        <v>327</v>
      </c>
      <c r="AA70" s="172">
        <v>872</v>
      </c>
      <c r="AB70" s="156">
        <f>IF(Z70=0, "    ---- ", IF(ABS(ROUND(100/Z70*AA70-100,1))&lt;999,ROUND(100/Z70*AA70-100,1),IF(ROUND(100/Z70*AA70-100,1)&gt;999,999,-999)))</f>
        <v>166.7</v>
      </c>
      <c r="AC70" s="172"/>
      <c r="AD70" s="172"/>
      <c r="AE70" s="156"/>
      <c r="AF70" s="172"/>
      <c r="AG70" s="172"/>
      <c r="AH70" s="156"/>
      <c r="AI70" s="172">
        <v>59.218000000000004</v>
      </c>
      <c r="AJ70" s="172">
        <v>54.113</v>
      </c>
      <c r="AK70" s="156">
        <f>IF(AI70=0, "    ---- ", IF(ABS(ROUND(100/AI70*AJ70-100,1))&lt;999,ROUND(100/AI70*AJ70-100,1),IF(ROUND(100/AI70*AJ70-100,1)&gt;999,999,-999)))</f>
        <v>-8.6</v>
      </c>
      <c r="AL70" s="172">
        <v>828.6</v>
      </c>
      <c r="AM70" s="172">
        <v>142.1</v>
      </c>
      <c r="AN70" s="156">
        <f t="shared" si="28"/>
        <v>-82.9</v>
      </c>
      <c r="AO70" s="71">
        <f t="shared" si="39"/>
        <v>3520.2612339999996</v>
      </c>
      <c r="AP70" s="71">
        <f t="shared" si="39"/>
        <v>4900.5236670000004</v>
      </c>
      <c r="AQ70" s="156">
        <f t="shared" si="24"/>
        <v>39.200000000000003</v>
      </c>
      <c r="AR70" s="71">
        <f t="shared" si="25"/>
        <v>3520.2612339999996</v>
      </c>
      <c r="AS70" s="71">
        <f t="shared" si="25"/>
        <v>4900.5236670000004</v>
      </c>
      <c r="AT70" s="186">
        <f t="shared" si="26"/>
        <v>39.200000000000003</v>
      </c>
      <c r="AU70" s="137"/>
      <c r="AV70" s="137"/>
      <c r="AW70" s="368"/>
    </row>
    <row r="71" spans="1:49" s="138" customFormat="1" ht="20.100000000000001" customHeight="1">
      <c r="A71" s="85" t="s">
        <v>226</v>
      </c>
      <c r="B71" s="172"/>
      <c r="C71" s="172"/>
      <c r="D71" s="156"/>
      <c r="E71" s="172">
        <v>1435</v>
      </c>
      <c r="F71" s="172">
        <v>5500</v>
      </c>
      <c r="G71" s="156">
        <f t="shared" si="19"/>
        <v>283.3</v>
      </c>
      <c r="H71" s="172"/>
      <c r="I71" s="172"/>
      <c r="J71" s="156"/>
      <c r="K71" s="172"/>
      <c r="L71" s="172"/>
      <c r="M71" s="71"/>
      <c r="N71" s="172"/>
      <c r="O71" s="172"/>
      <c r="P71" s="156"/>
      <c r="Q71" s="172">
        <v>4675.8150756800005</v>
      </c>
      <c r="R71" s="172">
        <v>11104.947692799999</v>
      </c>
      <c r="S71" s="156">
        <f t="shared" si="38"/>
        <v>137.5</v>
      </c>
      <c r="T71" s="172"/>
      <c r="U71" s="172"/>
      <c r="V71" s="156"/>
      <c r="W71" s="172">
        <v>830</v>
      </c>
      <c r="X71" s="172">
        <v>2830</v>
      </c>
      <c r="Y71" s="156">
        <f t="shared" si="27"/>
        <v>241</v>
      </c>
      <c r="Z71" s="172">
        <v>1240</v>
      </c>
      <c r="AA71" s="172">
        <v>1240</v>
      </c>
      <c r="AB71" s="156">
        <f>IF(Z71=0, "    ---- ", IF(ABS(ROUND(100/Z71*AA71-100,1))&lt;999,ROUND(100/Z71*AA71-100,1),IF(ROUND(100/Z71*AA71-100,1)&gt;999,999,-999)))</f>
        <v>0</v>
      </c>
      <c r="AC71" s="172"/>
      <c r="AD71" s="172"/>
      <c r="AE71" s="156"/>
      <c r="AF71" s="172"/>
      <c r="AG71" s="172"/>
      <c r="AH71" s="156"/>
      <c r="AI71" s="172">
        <v>200</v>
      </c>
      <c r="AJ71" s="172">
        <v>200</v>
      </c>
      <c r="AK71" s="156">
        <f t="shared" si="21"/>
        <v>0</v>
      </c>
      <c r="AL71" s="172">
        <v>6656.4</v>
      </c>
      <c r="AM71" s="172">
        <v>6756.5</v>
      </c>
      <c r="AN71" s="156">
        <f t="shared" si="28"/>
        <v>1.5</v>
      </c>
      <c r="AO71" s="71">
        <f t="shared" si="39"/>
        <v>15037.21507568</v>
      </c>
      <c r="AP71" s="71">
        <f t="shared" si="39"/>
        <v>27631.4476928</v>
      </c>
      <c r="AQ71" s="156">
        <f t="shared" si="24"/>
        <v>83.8</v>
      </c>
      <c r="AR71" s="71">
        <f t="shared" si="25"/>
        <v>15037.21507568</v>
      </c>
      <c r="AS71" s="71">
        <f t="shared" si="25"/>
        <v>27631.4476928</v>
      </c>
      <c r="AT71" s="186">
        <f t="shared" si="26"/>
        <v>83.8</v>
      </c>
      <c r="AU71" s="137"/>
      <c r="AW71" s="368"/>
    </row>
    <row r="72" spans="1:49" s="138" customFormat="1" ht="20.100000000000001" customHeight="1">
      <c r="A72" s="85" t="s">
        <v>227</v>
      </c>
      <c r="B72" s="172"/>
      <c r="C72" s="172"/>
      <c r="D72" s="156"/>
      <c r="E72" s="172"/>
      <c r="F72" s="172"/>
      <c r="G72" s="156"/>
      <c r="H72" s="172"/>
      <c r="I72" s="172"/>
      <c r="J72" s="156"/>
      <c r="K72" s="172"/>
      <c r="L72" s="172"/>
      <c r="M72" s="71"/>
      <c r="N72" s="172"/>
      <c r="O72" s="172"/>
      <c r="P72" s="156"/>
      <c r="Q72" s="172"/>
      <c r="R72" s="172"/>
      <c r="S72" s="156"/>
      <c r="T72" s="172"/>
      <c r="U72" s="172"/>
      <c r="V72" s="156"/>
      <c r="W72" s="172"/>
      <c r="X72" s="172"/>
      <c r="Y72" s="156"/>
      <c r="Z72" s="172"/>
      <c r="AA72" s="172"/>
      <c r="AB72" s="156"/>
      <c r="AC72" s="172"/>
      <c r="AD72" s="172"/>
      <c r="AE72" s="156"/>
      <c r="AF72" s="172"/>
      <c r="AG72" s="172"/>
      <c r="AH72" s="156"/>
      <c r="AI72" s="172"/>
      <c r="AJ72" s="172"/>
      <c r="AK72" s="156"/>
      <c r="AL72" s="172"/>
      <c r="AM72" s="172"/>
      <c r="AN72" s="156"/>
      <c r="AO72" s="71"/>
      <c r="AP72" s="71"/>
      <c r="AQ72" s="156"/>
      <c r="AR72" s="71"/>
      <c r="AS72" s="71"/>
      <c r="AT72" s="186"/>
      <c r="AU72" s="137"/>
      <c r="AV72" s="137"/>
      <c r="AW72" s="368"/>
    </row>
    <row r="73" spans="1:49" s="138" customFormat="1" ht="20.100000000000001" customHeight="1">
      <c r="A73" s="85" t="s">
        <v>228</v>
      </c>
      <c r="B73" s="172">
        <v>24.337</v>
      </c>
      <c r="C73" s="172">
        <v>39.170999999999999</v>
      </c>
      <c r="D73" s="156">
        <f t="shared" ref="D73:D78" si="40">IF(B73=0, "    ---- ", IF(ABS(ROUND(100/B73*C73-100,1))&lt;999,ROUND(100/B73*C73-100,1),IF(ROUND(100/B73*C73-100,1)&gt;999,999,-999)))</f>
        <v>61</v>
      </c>
      <c r="E73" s="172">
        <v>202485</v>
      </c>
      <c r="F73" s="172">
        <v>195837</v>
      </c>
      <c r="G73" s="156">
        <f t="shared" si="19"/>
        <v>-3.3</v>
      </c>
      <c r="H73" s="172">
        <v>150.24600000000001</v>
      </c>
      <c r="I73" s="172">
        <v>223.61</v>
      </c>
      <c r="J73" s="156">
        <f>IF(H73=0, "    ---- ", IF(ABS(ROUND(100/H73*I73-100,1))&lt;999,ROUND(100/H73*I73-100,1),IF(ROUND(100/H73*I73-100,1)&gt;999,999,-999)))</f>
        <v>48.8</v>
      </c>
      <c r="K73" s="172">
        <v>3408.2530000000002</v>
      </c>
      <c r="L73" s="172">
        <v>3867.1750000000002</v>
      </c>
      <c r="M73" s="71">
        <f>IF(K73=0, "    ---- ", IF(ABS(ROUND(100/K73*L73-100,1))&lt;999,ROUND(100/K73*L73-100,1),IF(ROUND(100/K73*L73-100,1)&gt;999,999,-999)))</f>
        <v>13.5</v>
      </c>
      <c r="N73" s="172"/>
      <c r="O73" s="172"/>
      <c r="P73" s="156"/>
      <c r="Q73" s="172">
        <v>329601.46303396003</v>
      </c>
      <c r="R73" s="172">
        <v>353287.4435996</v>
      </c>
      <c r="S73" s="156">
        <f t="shared" si="38"/>
        <v>7.2</v>
      </c>
      <c r="T73" s="172">
        <v>1185.5</v>
      </c>
      <c r="U73" s="172">
        <v>1293.4000000000001</v>
      </c>
      <c r="V73" s="156">
        <f>IF(T73=0, "    ---- ", IF(ABS(ROUND(100/T73*U73-100,1))&lt;999,ROUND(100/T73*U73-100,1),IF(ROUND(100/T73*U73-100,1)&gt;999,999,-999)))</f>
        <v>9.1</v>
      </c>
      <c r="W73" s="172">
        <v>42714</v>
      </c>
      <c r="X73" s="172">
        <v>43959</v>
      </c>
      <c r="Y73" s="156">
        <f t="shared" si="27"/>
        <v>2.9</v>
      </c>
      <c r="Z73" s="172">
        <v>54982</v>
      </c>
      <c r="AA73" s="172">
        <v>55218</v>
      </c>
      <c r="AB73" s="156">
        <f>IF(Z73=0, "    ---- ", IF(ABS(ROUND(100/Z73*AA73-100,1))&lt;999,ROUND(100/Z73*AA73-100,1),IF(ROUND(100/Z73*AA73-100,1)&gt;999,999,-999)))</f>
        <v>0.4</v>
      </c>
      <c r="AC73" s="172"/>
      <c r="AD73" s="172"/>
      <c r="AE73" s="156"/>
      <c r="AF73" s="172">
        <v>7593.5654306699998</v>
      </c>
      <c r="AG73" s="172">
        <v>7904.3338249300004</v>
      </c>
      <c r="AH73" s="156">
        <f>IF(AF73=0, "    ---- ", IF(ABS(ROUND(100/AF73*AG73-100,1))&lt;999,ROUND(100/AF73*AG73-100,1),IF(ROUND(100/AF73*AG73-100,1)&gt;999,999,-999)))</f>
        <v>4.0999999999999996</v>
      </c>
      <c r="AI73" s="172">
        <v>14551.325999999999</v>
      </c>
      <c r="AJ73" s="172">
        <v>14851.933999999999</v>
      </c>
      <c r="AK73" s="156">
        <f t="shared" si="21"/>
        <v>2.1</v>
      </c>
      <c r="AL73" s="172">
        <v>165373.9</v>
      </c>
      <c r="AM73" s="172">
        <v>165920.5</v>
      </c>
      <c r="AN73" s="156">
        <f t="shared" si="28"/>
        <v>0.3</v>
      </c>
      <c r="AO73" s="71">
        <f t="shared" ref="AO73:AP80" si="41">B73+E73+H73+K73+Q73+T73+W73+Z73+AF73+AI73+AL73</f>
        <v>822069.59046463016</v>
      </c>
      <c r="AP73" s="71">
        <f t="shared" si="41"/>
        <v>842401.56742453005</v>
      </c>
      <c r="AQ73" s="156">
        <f t="shared" si="24"/>
        <v>2.5</v>
      </c>
      <c r="AR73" s="71">
        <f t="shared" si="25"/>
        <v>822069.59046463016</v>
      </c>
      <c r="AS73" s="71">
        <f t="shared" si="25"/>
        <v>842401.56742453005</v>
      </c>
      <c r="AT73" s="186">
        <f t="shared" si="26"/>
        <v>2.5</v>
      </c>
      <c r="AU73" s="137"/>
      <c r="AV73" s="137"/>
      <c r="AW73" s="368"/>
    </row>
    <row r="74" spans="1:49" s="138" customFormat="1" ht="20.100000000000001" customHeight="1">
      <c r="A74" s="85" t="s">
        <v>229</v>
      </c>
      <c r="B74" s="172">
        <v>12.505000000000001</v>
      </c>
      <c r="C74" s="172">
        <v>14.231</v>
      </c>
      <c r="D74" s="156">
        <f t="shared" si="40"/>
        <v>13.8</v>
      </c>
      <c r="E74" s="172">
        <v>5413</v>
      </c>
      <c r="F74" s="172">
        <v>6089</v>
      </c>
      <c r="G74" s="156">
        <f t="shared" si="19"/>
        <v>12.5</v>
      </c>
      <c r="H74" s="172">
        <v>1.4359999999999999</v>
      </c>
      <c r="I74" s="172">
        <v>0.24</v>
      </c>
      <c r="J74" s="156">
        <f>IF(H74=0, "    ---- ", IF(ABS(ROUND(100/H74*I74-100,1))&lt;999,ROUND(100/H74*I74-100,1),IF(ROUND(100/H74*I74-100,1)&gt;999,999,-999)))</f>
        <v>-83.3</v>
      </c>
      <c r="K74" s="172">
        <v>93.120999999999995</v>
      </c>
      <c r="L74" s="172">
        <v>143.09</v>
      </c>
      <c r="M74" s="71">
        <f>IF(K74=0, "    ---- ", IF(ABS(ROUND(100/K74*L74-100,1))&lt;999,ROUND(100/K74*L74-100,1),IF(ROUND(100/K74*L74-100,1)&gt;999,999,-999)))</f>
        <v>53.7</v>
      </c>
      <c r="N74" s="172"/>
      <c r="O74" s="172"/>
      <c r="P74" s="156"/>
      <c r="Q74" s="172">
        <v>17012.532983000001</v>
      </c>
      <c r="R74" s="172">
        <v>20170.345658999999</v>
      </c>
      <c r="S74" s="156">
        <f t="shared" si="38"/>
        <v>18.600000000000001</v>
      </c>
      <c r="T74" s="172">
        <v>30.1</v>
      </c>
      <c r="U74" s="172">
        <v>37.700000000000003</v>
      </c>
      <c r="V74" s="156">
        <f>IF(T74=0, "    ---- ", IF(ABS(ROUND(100/T74*U74-100,1))&lt;999,ROUND(100/T74*U74-100,1),IF(ROUND(100/T74*U74-100,1)&gt;999,999,-999)))</f>
        <v>25.2</v>
      </c>
      <c r="W74" s="172">
        <v>1120</v>
      </c>
      <c r="X74" s="172">
        <v>1200</v>
      </c>
      <c r="Y74" s="156">
        <f t="shared" si="27"/>
        <v>7.1</v>
      </c>
      <c r="Z74" s="172">
        <v>2017</v>
      </c>
      <c r="AA74" s="172">
        <v>2093</v>
      </c>
      <c r="AB74" s="156">
        <f>IF(Z74=0, "    ---- ", IF(ABS(ROUND(100/Z74*AA74-100,1))&lt;999,ROUND(100/Z74*AA74-100,1),IF(ROUND(100/Z74*AA74-100,1)&gt;999,999,-999)))</f>
        <v>3.8</v>
      </c>
      <c r="AC74" s="172"/>
      <c r="AD74" s="172"/>
      <c r="AE74" s="156"/>
      <c r="AF74" s="172">
        <v>112.42507084</v>
      </c>
      <c r="AG74" s="172">
        <v>113.49933281999999</v>
      </c>
      <c r="AH74" s="156">
        <f>IF(AF74=0, "    ---- ", IF(ABS(ROUND(100/AF74*AG74-100,1))&lt;999,ROUND(100/AF74*AG74-100,1),IF(ROUND(100/AF74*AG74-100,1)&gt;999,999,-999)))</f>
        <v>1</v>
      </c>
      <c r="AI74" s="172">
        <v>659.84699999999998</v>
      </c>
      <c r="AJ74" s="172">
        <v>550.10500000000002</v>
      </c>
      <c r="AK74" s="156">
        <f t="shared" si="21"/>
        <v>-16.600000000000001</v>
      </c>
      <c r="AL74" s="172">
        <v>5117.8</v>
      </c>
      <c r="AM74" s="172">
        <v>5159.6000000000004</v>
      </c>
      <c r="AN74" s="156">
        <f t="shared" si="28"/>
        <v>0.8</v>
      </c>
      <c r="AO74" s="71">
        <f t="shared" si="41"/>
        <v>31589.767053840002</v>
      </c>
      <c r="AP74" s="71">
        <f t="shared" si="41"/>
        <v>35570.810991819999</v>
      </c>
      <c r="AQ74" s="156">
        <f t="shared" si="24"/>
        <v>12.6</v>
      </c>
      <c r="AR74" s="71">
        <f t="shared" si="25"/>
        <v>31589.767053840002</v>
      </c>
      <c r="AS74" s="71">
        <f t="shared" si="25"/>
        <v>35570.810991819999</v>
      </c>
      <c r="AT74" s="186">
        <f t="shared" si="26"/>
        <v>12.6</v>
      </c>
      <c r="AU74" s="137"/>
      <c r="AV74" s="137"/>
      <c r="AW74" s="368"/>
    </row>
    <row r="75" spans="1:49" s="138" customFormat="1" ht="20.100000000000001" customHeight="1">
      <c r="A75" s="85" t="s">
        <v>230</v>
      </c>
      <c r="B75" s="172">
        <v>23.605</v>
      </c>
      <c r="C75" s="172">
        <v>14.045</v>
      </c>
      <c r="D75" s="156">
        <f t="shared" si="40"/>
        <v>-40.5</v>
      </c>
      <c r="E75" s="172">
        <v>2930</v>
      </c>
      <c r="F75" s="172">
        <v>2294</v>
      </c>
      <c r="G75" s="156">
        <f t="shared" si="19"/>
        <v>-21.7</v>
      </c>
      <c r="H75" s="172"/>
      <c r="I75" s="172"/>
      <c r="J75" s="156"/>
      <c r="K75" s="172">
        <v>0.57199999999999995</v>
      </c>
      <c r="L75" s="172">
        <v>0</v>
      </c>
      <c r="M75" s="71">
        <f>IF(K75=0, "    ---- ", IF(ABS(ROUND(100/K75*L75-100,1))&lt;999,ROUND(100/K75*L75-100,1),IF(ROUND(100/K75*L75-100,1)&gt;999,999,-999)))</f>
        <v>-100</v>
      </c>
      <c r="N75" s="172"/>
      <c r="O75" s="172"/>
      <c r="P75" s="156"/>
      <c r="Q75" s="172">
        <v>19522.015232999998</v>
      </c>
      <c r="R75" s="172">
        <v>21471.932133999999</v>
      </c>
      <c r="S75" s="156">
        <f t="shared" si="38"/>
        <v>10</v>
      </c>
      <c r="T75" s="172">
        <v>55.5</v>
      </c>
      <c r="U75" s="172">
        <v>56.6</v>
      </c>
      <c r="V75" s="156">
        <f>IF(T75=0, "    ---- ", IF(ABS(ROUND(100/T75*U75-100,1))&lt;999,ROUND(100/T75*U75-100,1),IF(ROUND(100/T75*U75-100,1)&gt;999,999,-999)))</f>
        <v>2</v>
      </c>
      <c r="W75" s="172">
        <v>1031</v>
      </c>
      <c r="X75" s="172">
        <v>894</v>
      </c>
      <c r="Y75" s="156">
        <f t="shared" si="27"/>
        <v>-13.3</v>
      </c>
      <c r="Z75" s="172">
        <v>7647</v>
      </c>
      <c r="AA75" s="172">
        <v>9340</v>
      </c>
      <c r="AB75" s="156">
        <f>IF(Z75=0, "    ---- ", IF(ABS(ROUND(100/Z75*AA75-100,1))&lt;999,ROUND(100/Z75*AA75-100,1),IF(ROUND(100/Z75*AA75-100,1)&gt;999,999,-999)))</f>
        <v>22.1</v>
      </c>
      <c r="AC75" s="172"/>
      <c r="AD75" s="172"/>
      <c r="AE75" s="156"/>
      <c r="AF75" s="172">
        <v>479.60893676999996</v>
      </c>
      <c r="AG75" s="172">
        <v>329.26693137000001</v>
      </c>
      <c r="AH75" s="156">
        <f>IF(AF75=0, "    ---- ", IF(ABS(ROUND(100/AF75*AG75-100,1))&lt;999,ROUND(100/AF75*AG75-100,1),IF(ROUND(100/AF75*AG75-100,1)&gt;999,999,-999)))</f>
        <v>-31.3</v>
      </c>
      <c r="AI75" s="172">
        <v>1516.771</v>
      </c>
      <c r="AJ75" s="172">
        <v>1717.056</v>
      </c>
      <c r="AK75" s="156">
        <f t="shared" si="21"/>
        <v>13.2</v>
      </c>
      <c r="AL75" s="172">
        <v>5814.5</v>
      </c>
      <c r="AM75" s="172">
        <v>4520</v>
      </c>
      <c r="AN75" s="156">
        <f t="shared" si="28"/>
        <v>-22.3</v>
      </c>
      <c r="AO75" s="71">
        <f t="shared" si="41"/>
        <v>39020.572169769999</v>
      </c>
      <c r="AP75" s="71">
        <f t="shared" si="41"/>
        <v>40636.900065369999</v>
      </c>
      <c r="AQ75" s="156">
        <f t="shared" si="24"/>
        <v>4.0999999999999996</v>
      </c>
      <c r="AR75" s="71">
        <f t="shared" si="25"/>
        <v>39020.572169769999</v>
      </c>
      <c r="AS75" s="71">
        <f t="shared" si="25"/>
        <v>40636.900065369999</v>
      </c>
      <c r="AT75" s="186">
        <f t="shared" si="26"/>
        <v>4.0999999999999996</v>
      </c>
      <c r="AU75" s="137"/>
      <c r="AV75" s="137"/>
      <c r="AW75" s="368"/>
    </row>
    <row r="76" spans="1:49" s="138" customFormat="1" ht="20.100000000000001" customHeight="1">
      <c r="A76" s="85" t="s">
        <v>231</v>
      </c>
      <c r="B76" s="172">
        <v>710.44500000000005</v>
      </c>
      <c r="C76" s="172">
        <v>758.89</v>
      </c>
      <c r="D76" s="156">
        <f t="shared" si="40"/>
        <v>6.8</v>
      </c>
      <c r="E76" s="172">
        <v>2716</v>
      </c>
      <c r="F76" s="172">
        <v>2676</v>
      </c>
      <c r="G76" s="156">
        <f t="shared" si="19"/>
        <v>-1.5</v>
      </c>
      <c r="H76" s="172">
        <v>330.28</v>
      </c>
      <c r="I76" s="172">
        <v>389.72</v>
      </c>
      <c r="J76" s="156">
        <f>IF(H76=0, "    ---- ", IF(ABS(ROUND(100/H76*I76-100,1))&lt;999,ROUND(100/H76*I76-100,1),IF(ROUND(100/H76*I76-100,1)&gt;999,999,-999)))</f>
        <v>18</v>
      </c>
      <c r="K76" s="172">
        <v>680.38400000000001</v>
      </c>
      <c r="L76" s="172">
        <v>863.65499999999997</v>
      </c>
      <c r="M76" s="71">
        <f>IF(K76=0, "    ---- ", IF(ABS(ROUND(100/K76*L76-100,1))&lt;999,ROUND(100/K76*L76-100,1),IF(ROUND(100/K76*L76-100,1)&gt;999,999,-999)))</f>
        <v>26.9</v>
      </c>
      <c r="N76" s="172">
        <v>106</v>
      </c>
      <c r="O76" s="172">
        <v>86</v>
      </c>
      <c r="P76" s="156">
        <f>IF(N76=0, "    ---- ", IF(ABS(ROUND(100/N76*O76-100,1))&lt;999,ROUND(100/N76*O76-100,1),IF(ROUND(100/N76*O76-100,1)&gt;999,999,-999)))</f>
        <v>-18.899999999999999</v>
      </c>
      <c r="Q76" s="172">
        <v>222.65901600000001</v>
      </c>
      <c r="R76" s="172">
        <v>179.312453</v>
      </c>
      <c r="S76" s="156">
        <f t="shared" si="38"/>
        <v>-19.5</v>
      </c>
      <c r="T76" s="172">
        <v>25.1</v>
      </c>
      <c r="U76" s="172">
        <v>30.1</v>
      </c>
      <c r="V76" s="156">
        <f>IF(T76=0, "    ---- ", IF(ABS(ROUND(100/T76*U76-100,1))&lt;999,ROUND(100/T76*U76-100,1),IF(ROUND(100/T76*U76-100,1)&gt;999,999,-999)))</f>
        <v>19.899999999999999</v>
      </c>
      <c r="W76" s="172">
        <v>457</v>
      </c>
      <c r="X76" s="172">
        <v>455</v>
      </c>
      <c r="Y76" s="156">
        <f t="shared" si="27"/>
        <v>-0.4</v>
      </c>
      <c r="Z76" s="172">
        <v>876</v>
      </c>
      <c r="AA76" s="172">
        <v>740</v>
      </c>
      <c r="AB76" s="156">
        <f>IF(Z76=0, "    ---- ", IF(ABS(ROUND(100/Z76*AA76-100,1))&lt;999,ROUND(100/Z76*AA76-100,1),IF(ROUND(100/Z76*AA76-100,1)&gt;999,999,-999)))</f>
        <v>-15.5</v>
      </c>
      <c r="AC76" s="172"/>
      <c r="AD76" s="172"/>
      <c r="AE76" s="156"/>
      <c r="AF76" s="172">
        <v>258.64660447</v>
      </c>
      <c r="AG76" s="172">
        <v>209.59826365999999</v>
      </c>
      <c r="AH76" s="156">
        <f>IF(AF76=0, "    ---- ", IF(ABS(ROUND(100/AF76*AG76-100,1))&lt;999,ROUND(100/AF76*AG76-100,1),IF(ROUND(100/AF76*AG76-100,1)&gt;999,999,-999)))</f>
        <v>-19</v>
      </c>
      <c r="AI76" s="172">
        <v>2212.1489999999999</v>
      </c>
      <c r="AJ76" s="172">
        <v>2433.5940000000001</v>
      </c>
      <c r="AK76" s="156">
        <f t="shared" si="21"/>
        <v>10</v>
      </c>
      <c r="AL76" s="172">
        <v>894.7</v>
      </c>
      <c r="AM76" s="172">
        <v>1038.5</v>
      </c>
      <c r="AN76" s="156">
        <f t="shared" si="28"/>
        <v>16.100000000000001</v>
      </c>
      <c r="AO76" s="71">
        <f t="shared" si="41"/>
        <v>9383.3636204700015</v>
      </c>
      <c r="AP76" s="71">
        <f t="shared" si="41"/>
        <v>9774.3697166599995</v>
      </c>
      <c r="AQ76" s="156">
        <f t="shared" si="24"/>
        <v>4.2</v>
      </c>
      <c r="AR76" s="71">
        <f t="shared" si="25"/>
        <v>9489.3636204700015</v>
      </c>
      <c r="AS76" s="71">
        <f t="shared" si="25"/>
        <v>9860.3697166599995</v>
      </c>
      <c r="AT76" s="186">
        <f t="shared" si="26"/>
        <v>3.9</v>
      </c>
      <c r="AU76" s="137"/>
      <c r="AV76" s="137"/>
      <c r="AW76" s="368"/>
    </row>
    <row r="77" spans="1:49" s="138" customFormat="1" ht="20.100000000000001" customHeight="1">
      <c r="A77" s="85" t="s">
        <v>232</v>
      </c>
      <c r="B77" s="172">
        <v>15.323</v>
      </c>
      <c r="C77" s="172">
        <v>16.036000000000001</v>
      </c>
      <c r="D77" s="156">
        <f t="shared" si="40"/>
        <v>4.7</v>
      </c>
      <c r="E77" s="172">
        <v>2971</v>
      </c>
      <c r="F77" s="172">
        <v>1779</v>
      </c>
      <c r="G77" s="156">
        <f t="shared" si="19"/>
        <v>-40.1</v>
      </c>
      <c r="H77" s="172"/>
      <c r="I77" s="172"/>
      <c r="J77" s="156"/>
      <c r="K77" s="172">
        <v>4.4370000000000003</v>
      </c>
      <c r="L77" s="172">
        <v>3.6190000000000002</v>
      </c>
      <c r="M77" s="71">
        <f>IF(K77=0, "    ---- ", IF(ABS(ROUND(100/K77*L77-100,1))&lt;999,ROUND(100/K77*L77-100,1),IF(ROUND(100/K77*L77-100,1)&gt;999,999,-999)))</f>
        <v>-18.399999999999999</v>
      </c>
      <c r="N77" s="172"/>
      <c r="O77" s="172"/>
      <c r="P77" s="156"/>
      <c r="Q77" s="172">
        <v>10322.376315</v>
      </c>
      <c r="R77" s="172">
        <v>15284.221261000001</v>
      </c>
      <c r="S77" s="156">
        <f t="shared" si="38"/>
        <v>48.1</v>
      </c>
      <c r="T77" s="172">
        <v>14.1</v>
      </c>
      <c r="U77" s="172">
        <v>18.3</v>
      </c>
      <c r="V77" s="156">
        <f>IF(T77=0, "    ---- ", IF(ABS(ROUND(100/T77*U77-100,1))&lt;999,ROUND(100/T77*U77-100,1),IF(ROUND(100/T77*U77-100,1)&gt;999,999,-999)))</f>
        <v>29.8</v>
      </c>
      <c r="W77" s="172">
        <v>854</v>
      </c>
      <c r="X77" s="172">
        <v>729</v>
      </c>
      <c r="Y77" s="156">
        <f t="shared" si="27"/>
        <v>-14.6</v>
      </c>
      <c r="Z77" s="172"/>
      <c r="AA77" s="172">
        <v>1847</v>
      </c>
      <c r="AB77" s="156" t="str">
        <f t="shared" ref="AB77:AB78" si="42">IF(Z77=0, "    ---- ", IF(ABS(ROUND(100/Z77*AA77-100,1))&lt;999,ROUND(100/Z77*AA77-100,1),IF(ROUND(100/Z77*AA77-100,1)&gt;999,999,-999)))</f>
        <v xml:space="preserve">    ---- </v>
      </c>
      <c r="AC77" s="172"/>
      <c r="AD77" s="172"/>
      <c r="AE77" s="156"/>
      <c r="AF77" s="172"/>
      <c r="AG77" s="172"/>
      <c r="AH77" s="156"/>
      <c r="AI77" s="172">
        <v>272.18099999999998</v>
      </c>
      <c r="AJ77" s="172">
        <v>375.62200000000001</v>
      </c>
      <c r="AK77" s="156">
        <f t="shared" si="21"/>
        <v>38</v>
      </c>
      <c r="AL77" s="172">
        <v>3047.5</v>
      </c>
      <c r="AM77" s="172">
        <v>2713.2</v>
      </c>
      <c r="AN77" s="156">
        <f t="shared" si="28"/>
        <v>-11</v>
      </c>
      <c r="AO77" s="71">
        <f t="shared" si="41"/>
        <v>17500.917314999999</v>
      </c>
      <c r="AP77" s="71">
        <f t="shared" si="41"/>
        <v>22765.998261000001</v>
      </c>
      <c r="AQ77" s="156">
        <f t="shared" si="24"/>
        <v>30.1</v>
      </c>
      <c r="AR77" s="71">
        <f t="shared" si="25"/>
        <v>17500.917314999999</v>
      </c>
      <c r="AS77" s="71">
        <f t="shared" si="25"/>
        <v>22765.998261000001</v>
      </c>
      <c r="AT77" s="186">
        <f t="shared" si="26"/>
        <v>30.1</v>
      </c>
      <c r="AU77" s="137"/>
      <c r="AV77" s="137"/>
      <c r="AW77" s="368"/>
    </row>
    <row r="78" spans="1:49" s="138" customFormat="1" ht="20.100000000000001" customHeight="1">
      <c r="A78" s="85" t="s">
        <v>233</v>
      </c>
      <c r="B78" s="172">
        <v>48.872</v>
      </c>
      <c r="C78" s="172">
        <v>51.585999999999999</v>
      </c>
      <c r="D78" s="156">
        <f t="shared" si="40"/>
        <v>5.6</v>
      </c>
      <c r="E78" s="172">
        <v>284</v>
      </c>
      <c r="F78" s="172">
        <v>275</v>
      </c>
      <c r="G78" s="156">
        <f t="shared" si="19"/>
        <v>-3.2</v>
      </c>
      <c r="H78" s="172">
        <v>18.318999999999999</v>
      </c>
      <c r="I78" s="172">
        <v>23.469000000000001</v>
      </c>
      <c r="J78" s="156">
        <f>IF(H78=0, "    ---- ", IF(ABS(ROUND(100/H78*I78-100,1))&lt;999,ROUND(100/H78*I78-100,1),IF(ROUND(100/H78*I78-100,1)&gt;999,999,-999)))</f>
        <v>28.1</v>
      </c>
      <c r="K78" s="172"/>
      <c r="L78" s="172"/>
      <c r="M78" s="71"/>
      <c r="N78" s="172"/>
      <c r="O78" s="172"/>
      <c r="P78" s="156"/>
      <c r="Q78" s="172"/>
      <c r="R78" s="172"/>
      <c r="S78" s="156"/>
      <c r="T78" s="172"/>
      <c r="U78" s="172"/>
      <c r="V78" s="156"/>
      <c r="W78" s="172">
        <v>44</v>
      </c>
      <c r="X78" s="172">
        <v>47</v>
      </c>
      <c r="Y78" s="156">
        <f t="shared" si="27"/>
        <v>6.8</v>
      </c>
      <c r="Z78" s="172">
        <v>706</v>
      </c>
      <c r="AA78" s="172">
        <v>654</v>
      </c>
      <c r="AB78" s="156">
        <f t="shared" si="42"/>
        <v>-7.4</v>
      </c>
      <c r="AC78" s="172"/>
      <c r="AD78" s="172"/>
      <c r="AE78" s="156"/>
      <c r="AF78" s="172"/>
      <c r="AG78" s="172"/>
      <c r="AH78" s="156"/>
      <c r="AI78" s="172">
        <v>59.668999999999997</v>
      </c>
      <c r="AJ78" s="172">
        <v>51.762999999999998</v>
      </c>
      <c r="AK78" s="156">
        <f t="shared" si="21"/>
        <v>-13.2</v>
      </c>
      <c r="AL78" s="172">
        <v>799.2</v>
      </c>
      <c r="AM78" s="172">
        <v>829.2</v>
      </c>
      <c r="AN78" s="156">
        <f t="shared" si="28"/>
        <v>3.8</v>
      </c>
      <c r="AO78" s="71">
        <f t="shared" si="41"/>
        <v>1960.0600000000002</v>
      </c>
      <c r="AP78" s="71">
        <f t="shared" si="41"/>
        <v>1932.018</v>
      </c>
      <c r="AQ78" s="156">
        <f t="shared" si="24"/>
        <v>-1.4</v>
      </c>
      <c r="AR78" s="71">
        <f t="shared" si="25"/>
        <v>1960.0600000000002</v>
      </c>
      <c r="AS78" s="71">
        <f t="shared" si="25"/>
        <v>1932.018</v>
      </c>
      <c r="AT78" s="186">
        <f t="shared" si="26"/>
        <v>-1.4</v>
      </c>
      <c r="AU78" s="137"/>
      <c r="AV78" s="137"/>
      <c r="AW78" s="368"/>
    </row>
    <row r="79" spans="1:49" s="138" customFormat="1" ht="20.100000000000001" customHeight="1">
      <c r="A79" s="85" t="s">
        <v>234</v>
      </c>
      <c r="B79" s="172"/>
      <c r="C79" s="172"/>
      <c r="D79" s="156"/>
      <c r="E79" s="172"/>
      <c r="F79" s="172"/>
      <c r="G79" s="156"/>
      <c r="H79" s="172"/>
      <c r="I79" s="172"/>
      <c r="J79" s="156"/>
      <c r="K79" s="172"/>
      <c r="L79" s="172"/>
      <c r="M79" s="71"/>
      <c r="N79" s="172"/>
      <c r="O79" s="172"/>
      <c r="P79" s="156"/>
      <c r="Q79" s="172"/>
      <c r="R79" s="172"/>
      <c r="S79" s="156"/>
      <c r="T79" s="172"/>
      <c r="U79" s="172"/>
      <c r="V79" s="156"/>
      <c r="W79" s="172"/>
      <c r="X79" s="172"/>
      <c r="Y79" s="156"/>
      <c r="Z79" s="172"/>
      <c r="AA79" s="172"/>
      <c r="AB79" s="156"/>
      <c r="AC79" s="172"/>
      <c r="AD79" s="172"/>
      <c r="AE79" s="156"/>
      <c r="AF79" s="172"/>
      <c r="AG79" s="172"/>
      <c r="AH79" s="156"/>
      <c r="AI79" s="172"/>
      <c r="AJ79" s="172"/>
      <c r="AK79" s="156"/>
      <c r="AL79" s="172"/>
      <c r="AM79" s="172"/>
      <c r="AN79" s="156"/>
      <c r="AO79" s="71">
        <f t="shared" si="41"/>
        <v>0</v>
      </c>
      <c r="AP79" s="71">
        <f t="shared" si="41"/>
        <v>0</v>
      </c>
      <c r="AQ79" s="156" t="str">
        <f t="shared" si="24"/>
        <v xml:space="preserve">    ---- </v>
      </c>
      <c r="AR79" s="71">
        <f t="shared" si="25"/>
        <v>0</v>
      </c>
      <c r="AS79" s="71">
        <f t="shared" si="25"/>
        <v>0</v>
      </c>
      <c r="AT79" s="186" t="str">
        <f t="shared" si="26"/>
        <v xml:space="preserve">    ---- </v>
      </c>
      <c r="AU79" s="137"/>
      <c r="AV79" s="137"/>
      <c r="AW79" s="368"/>
    </row>
    <row r="80" spans="1:49" s="138" customFormat="1" ht="20.100000000000001" customHeight="1">
      <c r="A80" s="229" t="s">
        <v>235</v>
      </c>
      <c r="B80" s="172">
        <v>835.08699999999999</v>
      </c>
      <c r="C80" s="172">
        <v>893.95900000000006</v>
      </c>
      <c r="D80" s="156">
        <f>IF(B80=0, "    ---- ", IF(ABS(ROUND(100/B80*C80-100,1))&lt;999,ROUND(100/B80*C80-100,1),IF(ROUND(100/B80*C80-100,1)&gt;999,999,-999)))</f>
        <v>7</v>
      </c>
      <c r="E80" s="172">
        <v>216799</v>
      </c>
      <c r="F80" s="172">
        <v>208950</v>
      </c>
      <c r="G80" s="156">
        <f t="shared" si="19"/>
        <v>-3.6</v>
      </c>
      <c r="H80" s="172">
        <v>500.28100000000001</v>
      </c>
      <c r="I80" s="172">
        <v>637.0390000000001</v>
      </c>
      <c r="J80" s="156">
        <f>IF(H80=0, "    ---- ", IF(ABS(ROUND(100/H80*I80-100,1))&lt;999,ROUND(100/H80*I80-100,1),IF(ROUND(100/H80*I80-100,1)&gt;999,999,-999)))</f>
        <v>27.3</v>
      </c>
      <c r="K80" s="172">
        <v>4186.7669999999998</v>
      </c>
      <c r="L80" s="172">
        <v>4877.5389999999998</v>
      </c>
      <c r="M80" s="71">
        <f>IF(K80=0, "    ---- ", IF(ABS(ROUND(100/K80*L80-100,1))&lt;999,ROUND(100/K80*L80-100,1),IF(ROUND(100/K80*L80-100,1)&gt;999,999,-999)))</f>
        <v>16.5</v>
      </c>
      <c r="N80" s="172">
        <v>106</v>
      </c>
      <c r="O80" s="172">
        <v>86</v>
      </c>
      <c r="P80" s="156">
        <f>IF(N80=0, "    ---- ", IF(ABS(ROUND(100/N80*O80-100,1))&lt;999,ROUND(100/N80*O80-100,1),IF(ROUND(100/N80*O80-100,1)&gt;999,999,-999)))</f>
        <v>-18.899999999999999</v>
      </c>
      <c r="Q80" s="172">
        <v>376681.04658095998</v>
      </c>
      <c r="R80" s="172">
        <v>410393.2551066</v>
      </c>
      <c r="S80" s="156">
        <f t="shared" si="38"/>
        <v>8.9</v>
      </c>
      <c r="T80" s="172">
        <v>1310.2999999999997</v>
      </c>
      <c r="U80" s="172">
        <v>1436.1</v>
      </c>
      <c r="V80" s="156">
        <f>IF(T80=0, "    ---- ", IF(ABS(ROUND(100/T80*U80-100,1))&lt;999,ROUND(100/T80*U80-100,1),IF(ROUND(100/T80*U80-100,1)&gt;999,999,-999)))</f>
        <v>9.6</v>
      </c>
      <c r="W80" s="172">
        <v>46220</v>
      </c>
      <c r="X80" s="172">
        <v>47284</v>
      </c>
      <c r="Y80" s="156">
        <f t="shared" si="27"/>
        <v>2.2999999999999998</v>
      </c>
      <c r="Z80" s="172">
        <v>66228</v>
      </c>
      <c r="AA80" s="172">
        <v>69892</v>
      </c>
      <c r="AB80" s="156">
        <f>IF(Z80=0, "    ---- ", IF(ABS(ROUND(100/Z80*AA80-100,1))&lt;999,ROUND(100/Z80*AA80-100,1),IF(ROUND(100/Z80*AA80-100,1)&gt;999,999,-999)))</f>
        <v>5.5</v>
      </c>
      <c r="AC80" s="172"/>
      <c r="AD80" s="172"/>
      <c r="AE80" s="156"/>
      <c r="AF80" s="172">
        <v>8444.2460427499991</v>
      </c>
      <c r="AG80" s="172">
        <v>8556.6983527800003</v>
      </c>
      <c r="AH80" s="156">
        <f>IF(AF80=0, "    ---- ", IF(ABS(ROUND(100/AF80*AG80-100,1))&lt;999,ROUND(100/AF80*AG80-100,1),IF(ROUND(100/AF80*AG80-100,1)&gt;999,999,-999)))</f>
        <v>1.3</v>
      </c>
      <c r="AI80" s="172">
        <v>19271.943000000003</v>
      </c>
      <c r="AJ80" s="172">
        <v>19980.073999999997</v>
      </c>
      <c r="AK80" s="156">
        <f t="shared" si="21"/>
        <v>3.7</v>
      </c>
      <c r="AL80" s="172">
        <v>181047.6</v>
      </c>
      <c r="AM80" s="172">
        <v>180181.00000000003</v>
      </c>
      <c r="AN80" s="156">
        <f t="shared" si="28"/>
        <v>-0.5</v>
      </c>
      <c r="AO80" s="71">
        <f t="shared" si="41"/>
        <v>921524.27062370989</v>
      </c>
      <c r="AP80" s="71">
        <f t="shared" si="41"/>
        <v>953081.66445937997</v>
      </c>
      <c r="AQ80" s="156">
        <f t="shared" si="24"/>
        <v>3.4</v>
      </c>
      <c r="AR80" s="71">
        <f t="shared" si="25"/>
        <v>921630.27062370989</v>
      </c>
      <c r="AS80" s="71">
        <f t="shared" si="25"/>
        <v>953167.66445937997</v>
      </c>
      <c r="AT80" s="186">
        <f t="shared" si="26"/>
        <v>3.4</v>
      </c>
      <c r="AU80" s="137"/>
      <c r="AV80" s="137"/>
      <c r="AW80" s="368"/>
    </row>
    <row r="81" spans="1:49" s="138" customFormat="1" ht="20.100000000000001" customHeight="1">
      <c r="A81" s="85" t="s">
        <v>236</v>
      </c>
      <c r="B81" s="172"/>
      <c r="C81" s="172"/>
      <c r="D81" s="156"/>
      <c r="E81" s="172"/>
      <c r="F81" s="172"/>
      <c r="G81" s="156"/>
      <c r="H81" s="172"/>
      <c r="I81" s="172"/>
      <c r="J81" s="156"/>
      <c r="K81" s="172"/>
      <c r="L81" s="172"/>
      <c r="M81" s="71"/>
      <c r="N81" s="172"/>
      <c r="O81" s="172"/>
      <c r="P81" s="156"/>
      <c r="Q81" s="172"/>
      <c r="R81" s="172"/>
      <c r="S81" s="156"/>
      <c r="T81" s="172"/>
      <c r="U81" s="172"/>
      <c r="V81" s="156"/>
      <c r="W81" s="172"/>
      <c r="X81" s="172"/>
      <c r="Y81" s="156"/>
      <c r="Z81" s="172"/>
      <c r="AA81" s="172"/>
      <c r="AB81" s="156"/>
      <c r="AC81" s="172"/>
      <c r="AD81" s="172"/>
      <c r="AE81" s="156"/>
      <c r="AF81" s="172"/>
      <c r="AG81" s="172"/>
      <c r="AH81" s="156"/>
      <c r="AI81" s="172"/>
      <c r="AJ81" s="172"/>
      <c r="AK81" s="156"/>
      <c r="AL81" s="172"/>
      <c r="AM81" s="172"/>
      <c r="AN81" s="156"/>
      <c r="AO81" s="71"/>
      <c r="AP81" s="71"/>
      <c r="AQ81" s="156"/>
      <c r="AR81" s="71"/>
      <c r="AS81" s="71"/>
      <c r="AT81" s="186"/>
      <c r="AU81" s="137"/>
      <c r="AV81" s="137"/>
      <c r="AW81" s="368"/>
    </row>
    <row r="82" spans="1:49" s="138" customFormat="1" ht="20.100000000000001" customHeight="1">
      <c r="A82" s="85" t="s">
        <v>237</v>
      </c>
      <c r="B82" s="172">
        <v>10591.607</v>
      </c>
      <c r="C82" s="172">
        <v>12236.491</v>
      </c>
      <c r="D82" s="156">
        <f>IF(B82=0, "    ---- ", IF(ABS(ROUND(100/B82*C82-100,1))&lt;999,ROUND(100/B82*C82-100,1),IF(ROUND(100/B82*C82-100,1)&gt;999,999,-999)))</f>
        <v>15.5</v>
      </c>
      <c r="E82" s="172">
        <v>42304</v>
      </c>
      <c r="F82" s="172">
        <v>49107</v>
      </c>
      <c r="G82" s="156">
        <f t="shared" si="19"/>
        <v>16.100000000000001</v>
      </c>
      <c r="H82" s="172">
        <v>1971.5609999999999</v>
      </c>
      <c r="I82" s="172">
        <v>2345.808</v>
      </c>
      <c r="J82" s="156">
        <f>IF(H82=0, "    ---- ", IF(ABS(ROUND(100/H82*I82-100,1))&lt;999,ROUND(100/H82*I82-100,1),IF(ROUND(100/H82*I82-100,1)&gt;999,999,-999)))</f>
        <v>19</v>
      </c>
      <c r="K82" s="172">
        <v>12743.998</v>
      </c>
      <c r="L82" s="172">
        <v>14862.968999999999</v>
      </c>
      <c r="M82" s="71">
        <f>IF(K82=0, "    ---- ", IF(ABS(ROUND(100/K82*L82-100,1))&lt;999,ROUND(100/K82*L82-100,1),IF(ROUND(100/K82*L82-100,1)&gt;999,999,-999)))</f>
        <v>16.600000000000001</v>
      </c>
      <c r="N82" s="172"/>
      <c r="O82" s="172"/>
      <c r="P82" s="156"/>
      <c r="Q82" s="172">
        <v>1638.73976115</v>
      </c>
      <c r="R82" s="172">
        <v>1617.8884781500001</v>
      </c>
      <c r="S82" s="156">
        <f t="shared" ref="S82:S88" si="43">IF(Q82=0, "    ---- ", IF(ABS(ROUND(100/Q82*R82-100,1))&lt;999,ROUND(100/Q82*R82-100,1),IF(ROUND(100/Q82*R82-100,1)&gt;999,999,-999)))</f>
        <v>-1.3</v>
      </c>
      <c r="T82" s="172">
        <v>833.3</v>
      </c>
      <c r="U82" s="172">
        <v>1174.8</v>
      </c>
      <c r="V82" s="156">
        <f>IF(T82=0, "    ---- ", IF(ABS(ROUND(100/T82*U82-100,1))&lt;999,ROUND(100/T82*U82-100,1),IF(ROUND(100/T82*U82-100,1)&gt;999,999,-999)))</f>
        <v>41</v>
      </c>
      <c r="W82" s="172">
        <v>31655</v>
      </c>
      <c r="X82" s="172">
        <v>39139</v>
      </c>
      <c r="Y82" s="156">
        <f t="shared" si="27"/>
        <v>23.6</v>
      </c>
      <c r="Z82" s="172"/>
      <c r="AA82" s="172"/>
      <c r="AB82" s="156"/>
      <c r="AC82" s="172">
        <v>1456</v>
      </c>
      <c r="AD82" s="172">
        <v>1611</v>
      </c>
      <c r="AE82" s="156">
        <f>IF(AC82=0, "    ---- ", IF(ABS(ROUND(100/AC82*AD82-100,1))&lt;999,ROUND(100/AC82*AD82-100,1),IF(ROUND(100/AC82*AD82-100,1)&gt;999,999,-999)))</f>
        <v>10.6</v>
      </c>
      <c r="AF82" s="172">
        <v>559.24353791999999</v>
      </c>
      <c r="AG82" s="172">
        <v>554.65576253999996</v>
      </c>
      <c r="AH82" s="156">
        <f>IF(AF82=0, "    ---- ", IF(ABS(ROUND(100/AF82*AG82-100,1))&lt;999,ROUND(100/AF82*AG82-100,1),IF(ROUND(100/AF82*AG82-100,1)&gt;999,999,-999)))</f>
        <v>-0.8</v>
      </c>
      <c r="AI82" s="172">
        <v>12718.8</v>
      </c>
      <c r="AJ82" s="172">
        <v>15244.021000000001</v>
      </c>
      <c r="AK82" s="156">
        <f t="shared" si="21"/>
        <v>19.899999999999999</v>
      </c>
      <c r="AL82" s="172">
        <v>41891.9</v>
      </c>
      <c r="AM82" s="172">
        <v>53893.599999999999</v>
      </c>
      <c r="AN82" s="156">
        <f t="shared" si="28"/>
        <v>28.6</v>
      </c>
      <c r="AO82" s="71">
        <f t="shared" ref="AO82:AO92" si="44">B82+E82+H82+K82+Q82+T82+W82+Z82+AF82+AI82+AL82</f>
        <v>156908.14929907001</v>
      </c>
      <c r="AP82" s="71">
        <f t="shared" ref="AP82:AP92" si="45">C82+F82+I82+L82+R82+U82+X82+AA82+AG82+AJ82+AM82</f>
        <v>190176.23324069</v>
      </c>
      <c r="AQ82" s="156">
        <f t="shared" si="24"/>
        <v>21.2</v>
      </c>
      <c r="AR82" s="71">
        <f t="shared" si="25"/>
        <v>158364.14929907001</v>
      </c>
      <c r="AS82" s="71">
        <f t="shared" si="25"/>
        <v>191787.23324069</v>
      </c>
      <c r="AT82" s="186">
        <f t="shared" si="26"/>
        <v>21.1</v>
      </c>
      <c r="AU82" s="137"/>
      <c r="AV82" s="137"/>
      <c r="AW82" s="368"/>
    </row>
    <row r="83" spans="1:49" s="138" customFormat="1" ht="20.100000000000001" customHeight="1">
      <c r="A83" s="85" t="s">
        <v>238</v>
      </c>
      <c r="B83" s="172"/>
      <c r="C83" s="172"/>
      <c r="D83" s="186"/>
      <c r="E83" s="172">
        <v>7</v>
      </c>
      <c r="F83" s="172">
        <v>12</v>
      </c>
      <c r="G83" s="186">
        <f t="shared" si="19"/>
        <v>71.400000000000006</v>
      </c>
      <c r="H83" s="172"/>
      <c r="I83" s="172"/>
      <c r="J83" s="186"/>
      <c r="K83" s="172"/>
      <c r="L83" s="172"/>
      <c r="M83" s="156"/>
      <c r="N83" s="172"/>
      <c r="O83" s="172"/>
      <c r="P83" s="156"/>
      <c r="Q83" s="172"/>
      <c r="R83" s="172"/>
      <c r="S83" s="156"/>
      <c r="T83" s="172"/>
      <c r="U83" s="172"/>
      <c r="V83" s="156"/>
      <c r="W83" s="172">
        <v>9</v>
      </c>
      <c r="X83" s="172">
        <v>19</v>
      </c>
      <c r="Y83" s="156">
        <f t="shared" si="27"/>
        <v>111.1</v>
      </c>
      <c r="Z83" s="172"/>
      <c r="AA83" s="172"/>
      <c r="AB83" s="156"/>
      <c r="AC83" s="172"/>
      <c r="AD83" s="172"/>
      <c r="AE83" s="156"/>
      <c r="AF83" s="172"/>
      <c r="AG83" s="172"/>
      <c r="AH83" s="156"/>
      <c r="AI83" s="172"/>
      <c r="AJ83" s="172"/>
      <c r="AK83" s="156"/>
      <c r="AL83" s="172"/>
      <c r="AM83" s="172"/>
      <c r="AN83" s="156"/>
      <c r="AO83" s="71">
        <f t="shared" si="44"/>
        <v>16</v>
      </c>
      <c r="AP83" s="71">
        <f t="shared" si="45"/>
        <v>31</v>
      </c>
      <c r="AQ83" s="156">
        <f t="shared" si="24"/>
        <v>93.8</v>
      </c>
      <c r="AR83" s="71">
        <f t="shared" si="25"/>
        <v>16</v>
      </c>
      <c r="AS83" s="71">
        <f t="shared" si="25"/>
        <v>31</v>
      </c>
      <c r="AT83" s="186">
        <f t="shared" si="26"/>
        <v>93.8</v>
      </c>
      <c r="AU83" s="137"/>
      <c r="AV83" s="137"/>
      <c r="AW83" s="368"/>
    </row>
    <row r="84" spans="1:49" s="138" customFormat="1" ht="20.100000000000001" customHeight="1">
      <c r="A84" s="85" t="s">
        <v>239</v>
      </c>
      <c r="B84" s="172"/>
      <c r="C84" s="172"/>
      <c r="D84" s="156"/>
      <c r="E84" s="172"/>
      <c r="F84" s="172"/>
      <c r="G84" s="156"/>
      <c r="H84" s="172"/>
      <c r="I84" s="172"/>
      <c r="J84" s="156"/>
      <c r="K84" s="172"/>
      <c r="L84" s="172"/>
      <c r="M84" s="156"/>
      <c r="N84" s="172"/>
      <c r="O84" s="172"/>
      <c r="P84" s="156"/>
      <c r="Q84" s="172">
        <v>90.881231999999997</v>
      </c>
      <c r="R84" s="172">
        <v>114.136776</v>
      </c>
      <c r="S84" s="156">
        <f t="shared" si="43"/>
        <v>25.6</v>
      </c>
      <c r="T84" s="172"/>
      <c r="U84" s="172"/>
      <c r="V84" s="156"/>
      <c r="W84" s="172"/>
      <c r="X84" s="172"/>
      <c r="Y84" s="156"/>
      <c r="Z84" s="172"/>
      <c r="AA84" s="172"/>
      <c r="AB84" s="156"/>
      <c r="AC84" s="172"/>
      <c r="AD84" s="172"/>
      <c r="AE84" s="156"/>
      <c r="AF84" s="172"/>
      <c r="AG84" s="172"/>
      <c r="AH84" s="156"/>
      <c r="AI84" s="172"/>
      <c r="AJ84" s="172"/>
      <c r="AK84" s="156"/>
      <c r="AL84" s="172"/>
      <c r="AM84" s="172"/>
      <c r="AN84" s="156"/>
      <c r="AO84" s="71">
        <f t="shared" si="44"/>
        <v>90.881231999999997</v>
      </c>
      <c r="AP84" s="71">
        <f t="shared" si="45"/>
        <v>114.136776</v>
      </c>
      <c r="AQ84" s="156">
        <f t="shared" si="24"/>
        <v>25.6</v>
      </c>
      <c r="AR84" s="71">
        <f t="shared" si="25"/>
        <v>90.881231999999997</v>
      </c>
      <c r="AS84" s="71">
        <f t="shared" si="25"/>
        <v>114.136776</v>
      </c>
      <c r="AT84" s="186">
        <f t="shared" si="26"/>
        <v>25.6</v>
      </c>
      <c r="AU84" s="137"/>
      <c r="AV84" s="137"/>
      <c r="AW84" s="368"/>
    </row>
    <row r="85" spans="1:49" s="138" customFormat="1" ht="20.100000000000001" customHeight="1">
      <c r="A85" s="85" t="s">
        <v>240</v>
      </c>
      <c r="B85" s="172"/>
      <c r="C85" s="172"/>
      <c r="D85" s="156"/>
      <c r="E85" s="172"/>
      <c r="F85" s="172"/>
      <c r="G85" s="156"/>
      <c r="H85" s="172"/>
      <c r="I85" s="172"/>
      <c r="J85" s="156"/>
      <c r="K85" s="172"/>
      <c r="L85" s="172"/>
      <c r="M85" s="156"/>
      <c r="N85" s="172"/>
      <c r="O85" s="172"/>
      <c r="P85" s="156"/>
      <c r="Q85" s="172"/>
      <c r="R85" s="172"/>
      <c r="S85" s="156"/>
      <c r="T85" s="172"/>
      <c r="U85" s="172"/>
      <c r="V85" s="156"/>
      <c r="W85" s="172"/>
      <c r="X85" s="172"/>
      <c r="Y85" s="156"/>
      <c r="Z85" s="172"/>
      <c r="AA85" s="172"/>
      <c r="AB85" s="156"/>
      <c r="AC85" s="172"/>
      <c r="AD85" s="172"/>
      <c r="AE85" s="156"/>
      <c r="AF85" s="172"/>
      <c r="AG85" s="172"/>
      <c r="AH85" s="156"/>
      <c r="AI85" s="172">
        <v>162.61500000000001</v>
      </c>
      <c r="AJ85" s="172">
        <v>199.672</v>
      </c>
      <c r="AK85" s="156">
        <f t="shared" si="21"/>
        <v>22.8</v>
      </c>
      <c r="AL85" s="172">
        <v>0.6</v>
      </c>
      <c r="AM85" s="172">
        <v>0.6</v>
      </c>
      <c r="AN85" s="156">
        <f t="shared" si="28"/>
        <v>0</v>
      </c>
      <c r="AO85" s="71">
        <f t="shared" si="44"/>
        <v>163.215</v>
      </c>
      <c r="AP85" s="71">
        <f t="shared" si="45"/>
        <v>200.27199999999999</v>
      </c>
      <c r="AQ85" s="156">
        <f t="shared" si="24"/>
        <v>22.7</v>
      </c>
      <c r="AR85" s="71">
        <f t="shared" si="25"/>
        <v>163.215</v>
      </c>
      <c r="AS85" s="71">
        <f t="shared" si="25"/>
        <v>200.27199999999999</v>
      </c>
      <c r="AT85" s="186">
        <f t="shared" si="26"/>
        <v>22.7</v>
      </c>
      <c r="AU85" s="137"/>
      <c r="AV85" s="137"/>
      <c r="AW85" s="368"/>
    </row>
    <row r="86" spans="1:49" s="138" customFormat="1" ht="20.100000000000001" customHeight="1">
      <c r="A86" s="85" t="s">
        <v>241</v>
      </c>
      <c r="B86" s="156">
        <v>83.724000000000004</v>
      </c>
      <c r="C86" s="156">
        <v>94.081999999999994</v>
      </c>
      <c r="D86" s="156">
        <f>IF(B86=0, "    ---- ", IF(ABS(ROUND(100/B86*C86-100,1))&lt;999,ROUND(100/B86*C86-100,1),IF(ROUND(100/B86*C86-100,1)&gt;999,999,-999)))</f>
        <v>12.4</v>
      </c>
      <c r="E86" s="156">
        <v>555</v>
      </c>
      <c r="F86" s="156">
        <v>559</v>
      </c>
      <c r="G86" s="156">
        <f t="shared" si="19"/>
        <v>0.7</v>
      </c>
      <c r="H86" s="156"/>
      <c r="I86" s="156"/>
      <c r="J86" s="156"/>
      <c r="K86" s="156">
        <v>265.56900000000002</v>
      </c>
      <c r="L86" s="156">
        <v>292.50200000000001</v>
      </c>
      <c r="M86" s="156">
        <f>IF(K86=0, "    ---- ", IF(ABS(ROUND(100/K86*L86-100,1))&lt;999,ROUND(100/K86*L86-100,1),IF(ROUND(100/K86*L86-100,1)&gt;999,999,-999)))</f>
        <v>10.1</v>
      </c>
      <c r="N86" s="156"/>
      <c r="O86" s="156"/>
      <c r="P86" s="156"/>
      <c r="Q86" s="156">
        <v>190.937262</v>
      </c>
      <c r="R86" s="156">
        <v>237.714157</v>
      </c>
      <c r="S86" s="156">
        <f t="shared" si="43"/>
        <v>24.5</v>
      </c>
      <c r="T86" s="156">
        <v>8.6</v>
      </c>
      <c r="U86" s="156">
        <v>7.7</v>
      </c>
      <c r="V86" s="156">
        <f>IF(T86=0, "    ---- ", IF(ABS(ROUND(100/T86*U86-100,1))&lt;999,ROUND(100/T86*U86-100,1),IF(ROUND(100/T86*U86-100,1)&gt;999,999,-999)))</f>
        <v>-10.5</v>
      </c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>
        <v>309.02</v>
      </c>
      <c r="AJ86" s="156">
        <v>322.85300000000001</v>
      </c>
      <c r="AK86" s="156">
        <f t="shared" si="21"/>
        <v>4.5</v>
      </c>
      <c r="AL86" s="156"/>
      <c r="AM86" s="156"/>
      <c r="AN86" s="156"/>
      <c r="AO86" s="71">
        <f t="shared" si="44"/>
        <v>1412.8502619999999</v>
      </c>
      <c r="AP86" s="71">
        <f t="shared" si="45"/>
        <v>1513.8511570000003</v>
      </c>
      <c r="AQ86" s="156">
        <f t="shared" si="24"/>
        <v>7.1</v>
      </c>
      <c r="AR86" s="71">
        <f t="shared" si="25"/>
        <v>1412.8502619999999</v>
      </c>
      <c r="AS86" s="71">
        <f t="shared" si="25"/>
        <v>1513.8511570000003</v>
      </c>
      <c r="AT86" s="186">
        <f t="shared" si="26"/>
        <v>7.1</v>
      </c>
      <c r="AU86" s="137"/>
      <c r="AV86" s="137"/>
      <c r="AW86" s="368"/>
    </row>
    <row r="87" spans="1:49" s="138" customFormat="1" ht="20.100000000000001" customHeight="1">
      <c r="A87" s="85" t="s">
        <v>234</v>
      </c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71"/>
      <c r="N87" s="172"/>
      <c r="O87" s="172"/>
      <c r="P87" s="156"/>
      <c r="Q87" s="172"/>
      <c r="R87" s="172"/>
      <c r="S87" s="156"/>
      <c r="T87" s="172"/>
      <c r="U87" s="172"/>
      <c r="V87" s="156"/>
      <c r="W87" s="172"/>
      <c r="X87" s="172"/>
      <c r="Y87" s="156"/>
      <c r="Z87" s="172"/>
      <c r="AA87" s="172"/>
      <c r="AB87" s="156"/>
      <c r="AC87" s="172"/>
      <c r="AD87" s="172"/>
      <c r="AE87" s="172"/>
      <c r="AF87" s="172"/>
      <c r="AG87" s="172"/>
      <c r="AH87" s="172"/>
      <c r="AI87" s="172"/>
      <c r="AJ87" s="172"/>
      <c r="AK87" s="156"/>
      <c r="AL87" s="172"/>
      <c r="AM87" s="172"/>
      <c r="AN87" s="156"/>
      <c r="AO87" s="71">
        <f t="shared" si="44"/>
        <v>0</v>
      </c>
      <c r="AP87" s="71">
        <f t="shared" si="45"/>
        <v>0</v>
      </c>
      <c r="AQ87" s="156" t="str">
        <f t="shared" si="24"/>
        <v xml:space="preserve">    ---- </v>
      </c>
      <c r="AR87" s="71">
        <f t="shared" si="25"/>
        <v>0</v>
      </c>
      <c r="AS87" s="71">
        <f t="shared" si="25"/>
        <v>0</v>
      </c>
      <c r="AT87" s="186" t="str">
        <f t="shared" si="26"/>
        <v xml:space="preserve">    ---- </v>
      </c>
      <c r="AU87" s="137"/>
      <c r="AV87" s="137"/>
      <c r="AW87" s="368"/>
    </row>
    <row r="88" spans="1:49" s="138" customFormat="1" ht="20.100000000000001" customHeight="1">
      <c r="A88" s="229" t="s">
        <v>242</v>
      </c>
      <c r="B88" s="172">
        <v>10675.331</v>
      </c>
      <c r="C88" s="172">
        <v>12330.573</v>
      </c>
      <c r="D88" s="172">
        <f>IF(B88=0, "    ---- ", IF(ABS(ROUND(100/B88*C88-100,1))&lt;999,ROUND(100/B88*C88-100,1),IF(ROUND(100/B88*C88-100,1)&gt;999,999,-999)))</f>
        <v>15.5</v>
      </c>
      <c r="E88" s="172">
        <v>42866</v>
      </c>
      <c r="F88" s="172">
        <v>49678</v>
      </c>
      <c r="G88" s="172">
        <f t="shared" si="19"/>
        <v>15.9</v>
      </c>
      <c r="H88" s="172">
        <v>1971.5609999999999</v>
      </c>
      <c r="I88" s="172">
        <v>2345.808</v>
      </c>
      <c r="J88" s="172">
        <f>IF(H88=0, "    ---- ", IF(ABS(ROUND(100/H88*I88-100,1))&lt;999,ROUND(100/H88*I88-100,1),IF(ROUND(100/H88*I88-100,1)&gt;999,999,-999)))</f>
        <v>19</v>
      </c>
      <c r="K88" s="172">
        <v>13009.566999999999</v>
      </c>
      <c r="L88" s="172">
        <v>15155.471</v>
      </c>
      <c r="M88" s="71">
        <f>IF(K88=0, "    ---- ", IF(ABS(ROUND(100/K88*L88-100,1))&lt;999,ROUND(100/K88*L88-100,1),IF(ROUND(100/K88*L88-100,1)&gt;999,999,-999)))</f>
        <v>16.5</v>
      </c>
      <c r="N88" s="172"/>
      <c r="O88" s="172"/>
      <c r="P88" s="156"/>
      <c r="Q88" s="172">
        <v>1920.5582551499999</v>
      </c>
      <c r="R88" s="172">
        <v>1969.7394111500003</v>
      </c>
      <c r="S88" s="156">
        <f t="shared" si="43"/>
        <v>2.6</v>
      </c>
      <c r="T88" s="172">
        <v>841.9</v>
      </c>
      <c r="U88" s="172">
        <v>1182.5</v>
      </c>
      <c r="V88" s="156">
        <f>IF(T88=0, "    ---- ", IF(ABS(ROUND(100/T88*U88-100,1))&lt;999,ROUND(100/T88*U88-100,1),IF(ROUND(100/T88*U88-100,1)&gt;999,999,-999)))</f>
        <v>40.5</v>
      </c>
      <c r="W88" s="172">
        <v>31664</v>
      </c>
      <c r="X88" s="172">
        <v>39158</v>
      </c>
      <c r="Y88" s="156">
        <f t="shared" si="27"/>
        <v>23.7</v>
      </c>
      <c r="Z88" s="172"/>
      <c r="AA88" s="172"/>
      <c r="AB88" s="156"/>
      <c r="AC88" s="172">
        <v>1456</v>
      </c>
      <c r="AD88" s="172">
        <v>1611</v>
      </c>
      <c r="AE88" s="172">
        <f>IF(AC88=0, "    ---- ", IF(ABS(ROUND(100/AC88*AD88-100,1))&lt;999,ROUND(100/AC88*AD88-100,1),IF(ROUND(100/AC88*AD88-100,1)&gt;999,999,-999)))</f>
        <v>10.6</v>
      </c>
      <c r="AF88" s="172">
        <v>559.24353791999999</v>
      </c>
      <c r="AG88" s="172">
        <v>554.65576253999996</v>
      </c>
      <c r="AH88" s="172">
        <f>IF(AF88=0, "    ---- ", IF(ABS(ROUND(100/AF88*AG88-100,1))&lt;999,ROUND(100/AF88*AG88-100,1),IF(ROUND(100/AF88*AG88-100,1)&gt;999,999,-999)))</f>
        <v>-0.8</v>
      </c>
      <c r="AI88" s="172">
        <v>13190.434999999999</v>
      </c>
      <c r="AJ88" s="172">
        <v>15766.546</v>
      </c>
      <c r="AK88" s="156">
        <f t="shared" si="21"/>
        <v>19.5</v>
      </c>
      <c r="AL88" s="172">
        <v>41892.5</v>
      </c>
      <c r="AM88" s="172">
        <v>53894.2</v>
      </c>
      <c r="AN88" s="156">
        <f t="shared" si="28"/>
        <v>28.6</v>
      </c>
      <c r="AO88" s="71">
        <f t="shared" si="44"/>
        <v>158591.09579306998</v>
      </c>
      <c r="AP88" s="71">
        <f t="shared" si="45"/>
        <v>192035.49317368999</v>
      </c>
      <c r="AQ88" s="156">
        <f t="shared" si="24"/>
        <v>21.1</v>
      </c>
      <c r="AR88" s="71">
        <f t="shared" si="25"/>
        <v>160047.09579306998</v>
      </c>
      <c r="AS88" s="71">
        <f t="shared" si="25"/>
        <v>193646.49317368999</v>
      </c>
      <c r="AT88" s="186">
        <f t="shared" si="26"/>
        <v>21</v>
      </c>
      <c r="AU88" s="137"/>
      <c r="AV88" s="137"/>
      <c r="AW88" s="368"/>
    </row>
    <row r="89" spans="1:49" s="138" customFormat="1" ht="20.100000000000001" customHeight="1">
      <c r="A89" s="85" t="s">
        <v>243</v>
      </c>
      <c r="B89" s="172">
        <v>36.798000000000002</v>
      </c>
      <c r="C89" s="172">
        <v>39.537999999999997</v>
      </c>
      <c r="D89" s="156">
        <f>IF(B89=0, "    ---- ", IF(ABS(ROUND(100/B89*C89-100,1))&lt;999,ROUND(100/B89*C89-100,1),IF(ROUND(100/B89*C89-100,1)&gt;999,999,-999)))</f>
        <v>7.4</v>
      </c>
      <c r="E89" s="172">
        <v>877</v>
      </c>
      <c r="F89" s="172">
        <v>253</v>
      </c>
      <c r="G89" s="156">
        <f t="shared" si="19"/>
        <v>-71.2</v>
      </c>
      <c r="H89" s="172">
        <v>57.094999999999999</v>
      </c>
      <c r="I89" s="172">
        <v>63.228999999999999</v>
      </c>
      <c r="J89" s="156">
        <f>IF(H89=0, "    ---- ", IF(ABS(ROUND(100/H89*I89-100,1))&lt;999,ROUND(100/H89*I89-100,1),IF(ROUND(100/H89*I89-100,1)&gt;999,999,-999)))</f>
        <v>10.7</v>
      </c>
      <c r="K89" s="172">
        <v>10.608000000000001</v>
      </c>
      <c r="L89" s="172">
        <v>27.789000000000001</v>
      </c>
      <c r="M89" s="156">
        <f>IF(K89=0, "    ---- ", IF(ABS(ROUND(100/K89*L89-100,1))&lt;999,ROUND(100/K89*L89-100,1),IF(ROUND(100/K89*L89-100,1)&gt;999,999,-999)))</f>
        <v>162</v>
      </c>
      <c r="N89" s="172">
        <v>5</v>
      </c>
      <c r="O89" s="172">
        <v>4</v>
      </c>
      <c r="P89" s="156">
        <f>IF(N89=0, "    ---- ", IF(ABS(ROUND(100/N89*O89-100,1))&lt;999,ROUND(100/N89*O89-100,1),IF(ROUND(100/N89*O89-100,1)&gt;999,999,-999)))</f>
        <v>-20</v>
      </c>
      <c r="Q89" s="172">
        <v>503.34179473</v>
      </c>
      <c r="R89" s="172">
        <v>423.02156618999999</v>
      </c>
      <c r="S89" s="156">
        <f t="shared" ref="S89:S94" si="46">IF(Q89=0, "    ---- ", IF(ABS(ROUND(100/Q89*R89-100,1))&lt;999,ROUND(100/Q89*R89-100,1),IF(ROUND(100/Q89*R89-100,1)&gt;999,999,-999)))</f>
        <v>-16</v>
      </c>
      <c r="T89" s="172">
        <v>5.9</v>
      </c>
      <c r="U89" s="172">
        <v>5.9</v>
      </c>
      <c r="V89" s="156">
        <f>IF(T89=0, "    ---- ", IF(ABS(ROUND(100/T89*U89-100,1))&lt;999,ROUND(100/T89*U89-100,1),IF(ROUND(100/T89*U89-100,1)&gt;999,999,-999)))</f>
        <v>0</v>
      </c>
      <c r="W89" s="172">
        <v>386</v>
      </c>
      <c r="X89" s="172">
        <v>436.5</v>
      </c>
      <c r="Y89" s="156">
        <f t="shared" si="27"/>
        <v>13.1</v>
      </c>
      <c r="Z89" s="172">
        <v>442</v>
      </c>
      <c r="AA89" s="172">
        <v>695</v>
      </c>
      <c r="AB89" s="156">
        <f>IF(Z89=0, "    ---- ", IF(ABS(ROUND(100/Z89*AA89-100,1))&lt;999,ROUND(100/Z89*AA89-100,1),IF(ROUND(100/Z89*AA89-100,1)&gt;999,999,-999)))</f>
        <v>57.2</v>
      </c>
      <c r="AC89" s="172"/>
      <c r="AD89" s="172"/>
      <c r="AE89" s="156"/>
      <c r="AF89" s="172">
        <v>13.39928038</v>
      </c>
      <c r="AG89" s="172">
        <v>15.354973380000001</v>
      </c>
      <c r="AH89" s="156">
        <f>IF(AF89=0, "    ---- ", IF(ABS(ROUND(100/AF89*AG89-100,1))&lt;999,ROUND(100/AF89*AG89-100,1),IF(ROUND(100/AF89*AG89-100,1)&gt;999,999,-999)))</f>
        <v>14.6</v>
      </c>
      <c r="AI89" s="172">
        <v>542.07899999999995</v>
      </c>
      <c r="AJ89" s="172">
        <v>574.92600000000004</v>
      </c>
      <c r="AK89" s="156">
        <f t="shared" si="21"/>
        <v>6.1</v>
      </c>
      <c r="AL89" s="172">
        <v>1686</v>
      </c>
      <c r="AM89" s="172">
        <v>196.5</v>
      </c>
      <c r="AN89" s="156">
        <f t="shared" ref="AN89:AN94" si="47">IF(AL89=0, "    ---- ", IF(ABS(ROUND(100/AL89*AM89-100,1))&lt;999,ROUND(100/AL89*AM89-100,1),IF(ROUND(100/AL89*AM89-100,1)&gt;999,999,-999)))</f>
        <v>-88.3</v>
      </c>
      <c r="AO89" s="71">
        <f t="shared" si="44"/>
        <v>4560.2210751100001</v>
      </c>
      <c r="AP89" s="71">
        <f t="shared" si="45"/>
        <v>2730.7585395699998</v>
      </c>
      <c r="AQ89" s="156">
        <f t="shared" si="24"/>
        <v>-40.1</v>
      </c>
      <c r="AR89" s="71">
        <f t="shared" si="25"/>
        <v>4565.2210751100001</v>
      </c>
      <c r="AS89" s="71">
        <f t="shared" si="25"/>
        <v>2734.7585395699998</v>
      </c>
      <c r="AT89" s="186">
        <f t="shared" si="26"/>
        <v>-40.1</v>
      </c>
      <c r="AU89" s="137"/>
      <c r="AV89" s="137"/>
      <c r="AW89" s="368"/>
    </row>
    <row r="90" spans="1:49" s="138" customFormat="1" ht="20.100000000000001" customHeight="1">
      <c r="A90" s="85" t="s">
        <v>244</v>
      </c>
      <c r="B90" s="172"/>
      <c r="C90" s="172"/>
      <c r="D90" s="156"/>
      <c r="E90" s="172"/>
      <c r="F90" s="172"/>
      <c r="G90" s="156"/>
      <c r="H90" s="172"/>
      <c r="I90" s="172"/>
      <c r="J90" s="156"/>
      <c r="K90" s="172"/>
      <c r="L90" s="172"/>
      <c r="M90" s="156"/>
      <c r="N90" s="172"/>
      <c r="O90" s="172"/>
      <c r="P90" s="156"/>
      <c r="Q90" s="172"/>
      <c r="R90" s="172"/>
      <c r="S90" s="156"/>
      <c r="T90" s="172"/>
      <c r="U90" s="172"/>
      <c r="V90" s="156"/>
      <c r="W90" s="172"/>
      <c r="X90" s="172"/>
      <c r="Y90" s="156"/>
      <c r="Z90" s="172"/>
      <c r="AA90" s="172"/>
      <c r="AB90" s="156"/>
      <c r="AC90" s="172"/>
      <c r="AD90" s="172"/>
      <c r="AE90" s="156"/>
      <c r="AF90" s="172">
        <v>2.2664212500000001</v>
      </c>
      <c r="AG90" s="172">
        <v>2.3597679199999999</v>
      </c>
      <c r="AH90" s="156">
        <f>IF(AF90=0, "    ---- ", IF(ABS(ROUND(100/AF90*AG90-100,1))&lt;999,ROUND(100/AF90*AG90-100,1),IF(ROUND(100/AF90*AG90-100,1)&gt;999,999,-999)))</f>
        <v>4.0999999999999996</v>
      </c>
      <c r="AI90" s="172">
        <v>193.83799999999999</v>
      </c>
      <c r="AJ90" s="172">
        <v>223.375</v>
      </c>
      <c r="AK90" s="156">
        <f t="shared" si="21"/>
        <v>15.2</v>
      </c>
      <c r="AL90" s="172"/>
      <c r="AM90" s="172"/>
      <c r="AN90" s="156"/>
      <c r="AO90" s="71">
        <f t="shared" si="44"/>
        <v>196.10442125</v>
      </c>
      <c r="AP90" s="71">
        <f t="shared" si="45"/>
        <v>225.73476792</v>
      </c>
      <c r="AQ90" s="156">
        <f t="shared" si="24"/>
        <v>15.1</v>
      </c>
      <c r="AR90" s="71">
        <f t="shared" si="25"/>
        <v>196.10442125</v>
      </c>
      <c r="AS90" s="71">
        <f t="shared" si="25"/>
        <v>225.73476792</v>
      </c>
      <c r="AT90" s="186">
        <f t="shared" si="26"/>
        <v>15.1</v>
      </c>
      <c r="AU90" s="137"/>
      <c r="AV90" s="137"/>
      <c r="AW90" s="368"/>
    </row>
    <row r="91" spans="1:49" s="138" customFormat="1" ht="20.100000000000001" customHeight="1">
      <c r="A91" s="85" t="s">
        <v>245</v>
      </c>
      <c r="B91" s="172">
        <v>54.308</v>
      </c>
      <c r="C91" s="172">
        <v>70.864999999999995</v>
      </c>
      <c r="D91" s="172">
        <f>IF(B91=0, "    ---- ", IF(ABS(ROUND(100/B91*C91-100,1))&lt;999,ROUND(100/B91*C91-100,1),IF(ROUND(100/B91*C91-100,1)&gt;999,999,-999)))</f>
        <v>30.5</v>
      </c>
      <c r="E91" s="172">
        <v>5986</v>
      </c>
      <c r="F91" s="172">
        <v>3413</v>
      </c>
      <c r="G91" s="172">
        <f t="shared" si="19"/>
        <v>-43</v>
      </c>
      <c r="H91" s="172"/>
      <c r="I91" s="172"/>
      <c r="J91" s="172"/>
      <c r="K91" s="172">
        <v>87.12</v>
      </c>
      <c r="L91" s="172">
        <v>49.904000000000003</v>
      </c>
      <c r="M91" s="71">
        <f>IF(K91=0, "    ---- ", IF(ABS(ROUND(100/K91*L91-100,1))&lt;999,ROUND(100/K91*L91-100,1),IF(ROUND(100/K91*L91-100,1)&gt;999,999,-999)))</f>
        <v>-42.7</v>
      </c>
      <c r="N91" s="172">
        <v>13</v>
      </c>
      <c r="O91" s="172">
        <v>4</v>
      </c>
      <c r="P91" s="156">
        <f>IF(N91=0, "    ---- ", IF(ABS(ROUND(100/N91*O91-100,1))&lt;999,ROUND(100/N91*O91-100,1),IF(ROUND(100/N91*O91-100,1)&gt;999,999,-999)))</f>
        <v>-69.2</v>
      </c>
      <c r="Q91" s="172">
        <v>13637.97180272</v>
      </c>
      <c r="R91" s="172">
        <v>9792.8943086800009</v>
      </c>
      <c r="S91" s="156">
        <f t="shared" si="46"/>
        <v>-28.2</v>
      </c>
      <c r="T91" s="172">
        <v>6.8</v>
      </c>
      <c r="U91" s="172">
        <v>5.2</v>
      </c>
      <c r="V91" s="156">
        <f>IF(T91=0, "    ---- ", IF(ABS(ROUND(100/T91*U91-100,1))&lt;999,ROUND(100/T91*U91-100,1),IF(ROUND(100/T91*U91-100,1)&gt;999,999,-999)))</f>
        <v>-23.5</v>
      </c>
      <c r="W91" s="172">
        <v>373</v>
      </c>
      <c r="X91" s="172">
        <v>331</v>
      </c>
      <c r="Y91" s="156">
        <f t="shared" si="27"/>
        <v>-11.3</v>
      </c>
      <c r="Z91" s="172">
        <v>1165</v>
      </c>
      <c r="AA91" s="172">
        <v>1392</v>
      </c>
      <c r="AB91" s="156">
        <f>IF(Z91=0, "    ---- ", IF(ABS(ROUND(100/Z91*AA91-100,1))&lt;999,ROUND(100/Z91*AA91-100,1),IF(ROUND(100/Z91*AA91-100,1)&gt;999,999,-999)))</f>
        <v>19.5</v>
      </c>
      <c r="AC91" s="172">
        <v>2</v>
      </c>
      <c r="AD91" s="172">
        <v>10</v>
      </c>
      <c r="AE91" s="156">
        <f>IF(AC91=0, "    ---- ", IF(ABS(ROUND(100/AC91*AD91-100,1))&lt;999,ROUND(100/AC91*AD91-100,1),IF(ROUND(100/AC91*AD91-100,1)&gt;999,999,-999)))</f>
        <v>400</v>
      </c>
      <c r="AF91" s="172">
        <v>10.9484098</v>
      </c>
      <c r="AG91" s="172">
        <v>9.1399152799999985</v>
      </c>
      <c r="AH91" s="156">
        <f>IF(AF91=0, "    ---- ", IF(ABS(ROUND(100/AF91*AG91-100,1))&lt;999,ROUND(100/AF91*AG91-100,1),IF(ROUND(100/AF91*AG91-100,1)&gt;999,999,-999)))</f>
        <v>-16.5</v>
      </c>
      <c r="AI91" s="172">
        <v>562.56399999999996</v>
      </c>
      <c r="AJ91" s="172">
        <v>285.31</v>
      </c>
      <c r="AK91" s="156">
        <f t="shared" si="21"/>
        <v>-49.3</v>
      </c>
      <c r="AL91" s="172">
        <v>4904.6000000000004</v>
      </c>
      <c r="AM91" s="172">
        <v>4504.1000000000004</v>
      </c>
      <c r="AN91" s="156">
        <f t="shared" si="47"/>
        <v>-8.1999999999999993</v>
      </c>
      <c r="AO91" s="71">
        <f t="shared" si="44"/>
        <v>26788.312212519995</v>
      </c>
      <c r="AP91" s="71">
        <f t="shared" si="45"/>
        <v>19853.41322396</v>
      </c>
      <c r="AQ91" s="156">
        <f t="shared" si="24"/>
        <v>-25.9</v>
      </c>
      <c r="AR91" s="71">
        <f t="shared" si="25"/>
        <v>26803.312212519995</v>
      </c>
      <c r="AS91" s="71">
        <f t="shared" si="25"/>
        <v>19867.41322396</v>
      </c>
      <c r="AT91" s="186">
        <f t="shared" si="26"/>
        <v>-25.9</v>
      </c>
      <c r="AU91" s="137"/>
      <c r="AV91" s="137"/>
      <c r="AW91" s="368"/>
    </row>
    <row r="92" spans="1:49" s="138" customFormat="1" ht="20.100000000000001" customHeight="1">
      <c r="A92" s="85" t="s">
        <v>246</v>
      </c>
      <c r="B92" s="172">
        <v>16.033000000000001</v>
      </c>
      <c r="C92" s="172">
        <v>16.675999999999998</v>
      </c>
      <c r="D92" s="172">
        <f>IF(B92=0, "    ---- ", IF(ABS(ROUND(100/B92*C92-100,1))&lt;999,ROUND(100/B92*C92-100,1),IF(ROUND(100/B92*C92-100,1)&gt;999,999,-999)))</f>
        <v>4</v>
      </c>
      <c r="E92" s="172">
        <v>257</v>
      </c>
      <c r="F92" s="172">
        <v>240</v>
      </c>
      <c r="G92" s="172">
        <f t="shared" si="19"/>
        <v>-6.6</v>
      </c>
      <c r="H92" s="172">
        <v>40.988</v>
      </c>
      <c r="I92" s="172">
        <v>23.978000000000002</v>
      </c>
      <c r="J92" s="172">
        <f>IF(H92=0, "    ---- ", IF(ABS(ROUND(100/H92*I92-100,1))&lt;999,ROUND(100/H92*I92-100,1),IF(ROUND(100/H92*I92-100,1)&gt;999,999,-999)))</f>
        <v>-41.5</v>
      </c>
      <c r="K92" s="172">
        <v>16.943999999999999</v>
      </c>
      <c r="L92" s="172">
        <v>10.006</v>
      </c>
      <c r="M92" s="156">
        <f>IF(K92=0, "    ---- ", IF(ABS(ROUND(100/K92*L92-100,1))&lt;999,ROUND(100/K92*L92-100,1),IF(ROUND(100/K92*L92-100,1)&gt;999,999,-999)))</f>
        <v>-40.9</v>
      </c>
      <c r="N92" s="172">
        <v>2</v>
      </c>
      <c r="O92" s="172">
        <v>1</v>
      </c>
      <c r="P92" s="156">
        <f>IF(N92=0, "    ---- ", IF(ABS(ROUND(100/N92*O92-100,1))&lt;999,ROUND(100/N92*O92-100,1),IF(ROUND(100/N92*O92-100,1)&gt;999,999,-999)))</f>
        <v>-50</v>
      </c>
      <c r="Q92" s="172">
        <v>156.86259287000001</v>
      </c>
      <c r="R92" s="172">
        <v>119.94262256</v>
      </c>
      <c r="S92" s="156">
        <f t="shared" si="46"/>
        <v>-23.5</v>
      </c>
      <c r="T92" s="172">
        <v>1.6</v>
      </c>
      <c r="U92" s="172">
        <v>2.1</v>
      </c>
      <c r="V92" s="156">
        <f>IF(T92=0, "    ---- ", IF(ABS(ROUND(100/T92*U92-100,1))&lt;999,ROUND(100/T92*U92-100,1),IF(ROUND(100/T92*U92-100,1)&gt;999,999,-999)))</f>
        <v>31.3</v>
      </c>
      <c r="W92" s="172">
        <v>34</v>
      </c>
      <c r="X92" s="172">
        <v>41</v>
      </c>
      <c r="Y92" s="156">
        <f t="shared" si="27"/>
        <v>20.6</v>
      </c>
      <c r="Z92" s="172">
        <v>32</v>
      </c>
      <c r="AA92" s="172">
        <v>48</v>
      </c>
      <c r="AB92" s="156">
        <f>IF(Z92=0, "    ---- ", IF(ABS(ROUND(100/Z92*AA92-100,1))&lt;999,ROUND(100/Z92*AA92-100,1),IF(ROUND(100/Z92*AA92-100,1)&gt;999,999,-999)))</f>
        <v>50</v>
      </c>
      <c r="AC92" s="172"/>
      <c r="AD92" s="172"/>
      <c r="AE92" s="156"/>
      <c r="AF92" s="172">
        <v>7.5031119400000001</v>
      </c>
      <c r="AG92" s="172">
        <v>7.2800982400000001</v>
      </c>
      <c r="AH92" s="156">
        <f>IF(AF92=0, "    ---- ", IF(ABS(ROUND(100/AF92*AG92-100,1))&lt;999,ROUND(100/AF92*AG92-100,1),IF(ROUND(100/AF92*AG92-100,1)&gt;999,999,-999)))</f>
        <v>-3</v>
      </c>
      <c r="AI92" s="172">
        <v>185.81399999999999</v>
      </c>
      <c r="AJ92" s="172">
        <v>134.97300000000001</v>
      </c>
      <c r="AK92" s="156">
        <f t="shared" si="21"/>
        <v>-27.4</v>
      </c>
      <c r="AL92" s="172">
        <v>324.5</v>
      </c>
      <c r="AM92" s="172">
        <v>250.9</v>
      </c>
      <c r="AN92" s="156">
        <f t="shared" si="47"/>
        <v>-22.7</v>
      </c>
      <c r="AO92" s="71">
        <f t="shared" si="44"/>
        <v>1073.2447048100003</v>
      </c>
      <c r="AP92" s="71">
        <f t="shared" si="45"/>
        <v>894.85572079999997</v>
      </c>
      <c r="AQ92" s="156">
        <f t="shared" si="24"/>
        <v>-16.600000000000001</v>
      </c>
      <c r="AR92" s="71">
        <f t="shared" si="25"/>
        <v>1075.2447048100003</v>
      </c>
      <c r="AS92" s="71">
        <f t="shared" si="25"/>
        <v>895.85572079999997</v>
      </c>
      <c r="AT92" s="186">
        <f t="shared" si="26"/>
        <v>-16.7</v>
      </c>
      <c r="AU92" s="137"/>
      <c r="AV92" s="137"/>
      <c r="AW92" s="368"/>
    </row>
    <row r="93" spans="1:49" s="138" customFormat="1" ht="20.100000000000001" customHeight="1">
      <c r="A93" s="85"/>
      <c r="B93" s="172"/>
      <c r="C93" s="172"/>
      <c r="D93" s="156"/>
      <c r="E93" s="172"/>
      <c r="F93" s="172"/>
      <c r="G93" s="156"/>
      <c r="H93" s="172"/>
      <c r="I93" s="172"/>
      <c r="J93" s="156"/>
      <c r="K93" s="172"/>
      <c r="L93" s="172"/>
      <c r="M93" s="156"/>
      <c r="N93" s="172"/>
      <c r="O93" s="172"/>
      <c r="P93" s="156"/>
      <c r="Q93" s="172"/>
      <c r="R93" s="172"/>
      <c r="S93" s="156"/>
      <c r="T93" s="172"/>
      <c r="U93" s="172"/>
      <c r="V93" s="156"/>
      <c r="W93" s="172"/>
      <c r="X93" s="172"/>
      <c r="Y93" s="156"/>
      <c r="Z93" s="172"/>
      <c r="AA93" s="172"/>
      <c r="AB93" s="156"/>
      <c r="AC93" s="172"/>
      <c r="AD93" s="172"/>
      <c r="AE93" s="156"/>
      <c r="AF93" s="172"/>
      <c r="AG93" s="172"/>
      <c r="AH93" s="156"/>
      <c r="AI93" s="172"/>
      <c r="AJ93" s="172"/>
      <c r="AK93" s="156"/>
      <c r="AL93" s="172"/>
      <c r="AM93" s="172"/>
      <c r="AN93" s="156"/>
      <c r="AO93" s="71"/>
      <c r="AP93" s="71"/>
      <c r="AQ93" s="156"/>
      <c r="AR93" s="71"/>
      <c r="AS93" s="71"/>
      <c r="AT93" s="186"/>
      <c r="AU93" s="137"/>
      <c r="AV93" s="137"/>
      <c r="AW93" s="368"/>
    </row>
    <row r="94" spans="1:49" s="139" customFormat="1" ht="20.100000000000001" customHeight="1">
      <c r="A94" s="214" t="s">
        <v>247</v>
      </c>
      <c r="B94" s="240">
        <v>11932.706</v>
      </c>
      <c r="C94" s="240">
        <v>13661.23</v>
      </c>
      <c r="D94" s="142">
        <f>IF(B94=0, "    ---- ", IF(ABS(ROUND(100/B94*C94-100,1))&lt;999,ROUND(100/B94*C94-100,1),IF(ROUND(100/B94*C94-100,1)&gt;999,999,-999)))</f>
        <v>14.5</v>
      </c>
      <c r="E94" s="240">
        <v>287805</v>
      </c>
      <c r="F94" s="240">
        <v>289116</v>
      </c>
      <c r="G94" s="142">
        <f t="shared" si="19"/>
        <v>0.5</v>
      </c>
      <c r="H94" s="240">
        <v>2784.2419999999993</v>
      </c>
      <c r="I94" s="240">
        <v>3327.6709999999998</v>
      </c>
      <c r="J94" s="142">
        <f>IF(H94=0, "    ---- ", IF(ABS(ROUND(100/H94*I94-100,1))&lt;999,ROUND(100/H94*I94-100,1),IF(ROUND(100/H94*I94-100,1)&gt;999,999,-999)))</f>
        <v>19.5</v>
      </c>
      <c r="K94" s="240">
        <v>17826.403999999999</v>
      </c>
      <c r="L94" s="240">
        <v>20689.023000000001</v>
      </c>
      <c r="M94" s="142">
        <f>IF(K94=0, "    ---- ", IF(ABS(ROUND(100/K94*L94-100,1))&lt;999,ROUND(100/K94*L94-100,1),IF(ROUND(100/K94*L94-100,1)&gt;999,999,-999)))</f>
        <v>16.100000000000001</v>
      </c>
      <c r="N94" s="240">
        <v>164</v>
      </c>
      <c r="O94" s="240">
        <v>143</v>
      </c>
      <c r="P94" s="142">
        <f>IF(N94=0, "    ---- ", IF(ABS(ROUND(100/N94*O94-100,1))&lt;999,ROUND(100/N94*O94-100,1),IF(ROUND(100/N94*O94-100,1)&gt;999,999,-999)))</f>
        <v>-12.8</v>
      </c>
      <c r="Q94" s="240">
        <v>415029.60313154996</v>
      </c>
      <c r="R94" s="240">
        <v>457554.48960119003</v>
      </c>
      <c r="S94" s="142">
        <f t="shared" si="46"/>
        <v>10.199999999999999</v>
      </c>
      <c r="T94" s="240">
        <v>2270.4</v>
      </c>
      <c r="U94" s="240">
        <v>2942.8999999999996</v>
      </c>
      <c r="V94" s="142">
        <f>IF(T94=0, "    ---- ", IF(ABS(ROUND(100/T94*U94-100,1))&lt;999,ROUND(100/T94*U94-100,1),IF(ROUND(100/T94*U94-100,1)&gt;999,999,-999)))</f>
        <v>29.6</v>
      </c>
      <c r="W94" s="240">
        <v>84314</v>
      </c>
      <c r="X94" s="240">
        <v>95470.5</v>
      </c>
      <c r="Y94" s="142">
        <f t="shared" si="27"/>
        <v>13.2</v>
      </c>
      <c r="Z94" s="240">
        <v>74358</v>
      </c>
      <c r="AA94" s="240">
        <v>79355</v>
      </c>
      <c r="AB94" s="142">
        <f>IF(Z94=0, "    ---- ", IF(ABS(ROUND(100/Z94*AA94-100,1))&lt;999,ROUND(100/Z94*AA94-100,1),IF(ROUND(100/Z94*AA94-100,1)&gt;999,999,-999)))</f>
        <v>6.7</v>
      </c>
      <c r="AC94" s="240">
        <v>1476</v>
      </c>
      <c r="AD94" s="240">
        <v>1642</v>
      </c>
      <c r="AE94" s="142">
        <f>IF(AC94=0, "    ---- ", IF(ABS(ROUND(100/AC94*AD94-100,1))&lt;999,ROUND(100/AC94*AD94-100,1),IF(ROUND(100/AC94*AD94-100,1)&gt;999,999,-999)))</f>
        <v>11.2</v>
      </c>
      <c r="AF94" s="240">
        <v>9468.1998390299977</v>
      </c>
      <c r="AG94" s="240">
        <v>9584.1118867200003</v>
      </c>
      <c r="AH94" s="142">
        <f>IF(AF94=0, "    ---- ", IF(ABS(ROUND(100/AF94*AG94-100,1))&lt;999,ROUND(100/AF94*AG94-100,1),IF(ROUND(100/AF94*AG94-100,1)&gt;999,999,-999)))</f>
        <v>1.2</v>
      </c>
      <c r="AI94" s="240">
        <v>37324.146000000001</v>
      </c>
      <c r="AJ94" s="240">
        <v>40700.98799999999</v>
      </c>
      <c r="AK94" s="142">
        <f t="shared" si="21"/>
        <v>9</v>
      </c>
      <c r="AL94" s="240">
        <v>257536.9</v>
      </c>
      <c r="AM94" s="240">
        <v>268903</v>
      </c>
      <c r="AN94" s="142">
        <f t="shared" si="47"/>
        <v>4.4000000000000004</v>
      </c>
      <c r="AO94" s="162">
        <f>B94+E94+H94+K94+Q94+T94+W94+Z94+AF94+AI94+AL94</f>
        <v>1200649.60097058</v>
      </c>
      <c r="AP94" s="162">
        <f>C94+F94+I94+L94+R94+U94+X94+AA94+AG94+AJ94+AM94</f>
        <v>1281304.9134879101</v>
      </c>
      <c r="AQ94" s="142">
        <f t="shared" si="24"/>
        <v>6.7</v>
      </c>
      <c r="AR94" s="164">
        <f t="shared" si="25"/>
        <v>1202289.60097058</v>
      </c>
      <c r="AS94" s="162">
        <f t="shared" si="25"/>
        <v>1283089.9134879101</v>
      </c>
      <c r="AT94" s="188">
        <f t="shared" si="26"/>
        <v>6.7</v>
      </c>
      <c r="AU94" s="140"/>
      <c r="AV94" s="137"/>
      <c r="AW94" s="368"/>
    </row>
    <row r="95" spans="1:49" ht="18.75" customHeight="1">
      <c r="A95" s="27" t="s">
        <v>39</v>
      </c>
      <c r="B95" s="27"/>
      <c r="Q95" s="27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27"/>
      <c r="AL95" s="27"/>
    </row>
    <row r="96" spans="1:49" ht="18.75" customHeight="1">
      <c r="A96" s="27" t="s">
        <v>263</v>
      </c>
      <c r="Q96" s="27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27"/>
      <c r="AL96" s="27"/>
    </row>
    <row r="97" spans="1:74" s="59" customFormat="1" ht="18.75" customHeight="1">
      <c r="A97" s="27" t="s">
        <v>157</v>
      </c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U97" s="58"/>
      <c r="AV97" s="58"/>
    </row>
    <row r="98" spans="1:74" s="59" customFormat="1" ht="18.75">
      <c r="AU98" s="58"/>
      <c r="AV98" s="58"/>
    </row>
    <row r="99" spans="1:74" s="59" customFormat="1" ht="18.75">
      <c r="A99" s="379"/>
      <c r="B99" s="459"/>
      <c r="C99" s="459"/>
      <c r="D99" s="379"/>
      <c r="E99" s="459"/>
      <c r="F99" s="459"/>
      <c r="G99" s="379"/>
      <c r="H99" s="459"/>
      <c r="I99" s="459"/>
      <c r="J99" s="379"/>
      <c r="K99" s="459"/>
      <c r="L99" s="459"/>
      <c r="M99" s="379"/>
      <c r="N99" s="459"/>
      <c r="O99" s="459"/>
      <c r="P99" s="379"/>
      <c r="Q99" s="459"/>
      <c r="R99" s="459"/>
      <c r="S99" s="379"/>
      <c r="T99" s="459"/>
      <c r="U99" s="459"/>
      <c r="V99" s="379"/>
      <c r="W99" s="459"/>
      <c r="X99" s="459"/>
      <c r="Y99" s="379"/>
      <c r="Z99" s="459"/>
      <c r="AA99" s="459"/>
      <c r="AB99" s="379"/>
      <c r="AC99" s="459"/>
      <c r="AD99" s="459"/>
      <c r="AE99" s="379"/>
      <c r="AF99" s="459"/>
      <c r="AG99" s="459"/>
      <c r="AH99" s="379"/>
      <c r="AI99" s="459"/>
      <c r="AJ99" s="459"/>
      <c r="AK99" s="379"/>
      <c r="AL99" s="459"/>
      <c r="AM99" s="459"/>
      <c r="AN99" s="379"/>
      <c r="AO99" s="459"/>
      <c r="AP99" s="459"/>
      <c r="AQ99" s="379"/>
      <c r="AR99" s="459"/>
      <c r="AS99" s="459"/>
      <c r="AT99" s="379"/>
      <c r="AV99" s="58"/>
    </row>
    <row r="100" spans="1:74" s="59" customFormat="1" ht="18.75">
      <c r="A100" s="58"/>
      <c r="B100" s="460"/>
      <c r="C100" s="460"/>
      <c r="D100" s="58"/>
      <c r="E100" s="460"/>
      <c r="F100" s="460"/>
      <c r="G100" s="58"/>
      <c r="H100" s="460"/>
      <c r="I100" s="460"/>
      <c r="J100" s="58"/>
      <c r="K100" s="460"/>
      <c r="L100" s="460"/>
      <c r="M100" s="58"/>
      <c r="N100" s="460"/>
      <c r="O100" s="460"/>
      <c r="P100" s="58"/>
      <c r="Q100" s="460"/>
      <c r="R100" s="460"/>
      <c r="S100" s="58"/>
      <c r="T100" s="460"/>
      <c r="U100" s="460"/>
      <c r="V100" s="58"/>
      <c r="W100" s="460"/>
      <c r="X100" s="460"/>
      <c r="Y100" s="58"/>
      <c r="Z100" s="460"/>
      <c r="AA100" s="460"/>
      <c r="AB100" s="58"/>
      <c r="AC100" s="460"/>
      <c r="AD100" s="460"/>
      <c r="AE100" s="58"/>
      <c r="AF100" s="460"/>
      <c r="AG100" s="460"/>
      <c r="AH100" s="58"/>
      <c r="AI100" s="460"/>
      <c r="AJ100" s="460"/>
      <c r="AK100" s="58"/>
      <c r="AL100" s="460"/>
      <c r="AM100" s="460"/>
      <c r="AN100" s="58"/>
      <c r="AO100" s="460"/>
      <c r="AP100" s="460"/>
      <c r="AQ100" s="58"/>
      <c r="AR100" s="460"/>
      <c r="AS100" s="460"/>
      <c r="AT100" s="58"/>
      <c r="AV100" s="58"/>
    </row>
    <row r="101" spans="1:74" s="59" customFormat="1" ht="18.75">
      <c r="A101" s="58"/>
      <c r="B101" s="460"/>
      <c r="C101" s="460"/>
      <c r="D101" s="58"/>
      <c r="E101" s="460"/>
      <c r="F101" s="460"/>
      <c r="G101" s="58"/>
      <c r="H101" s="460"/>
      <c r="I101" s="460"/>
      <c r="J101" s="58"/>
      <c r="K101" s="460"/>
      <c r="L101" s="460"/>
      <c r="M101" s="58"/>
      <c r="N101" s="460"/>
      <c r="O101" s="460"/>
      <c r="P101" s="58"/>
      <c r="Q101" s="460"/>
      <c r="R101" s="460"/>
      <c r="S101" s="58"/>
      <c r="T101" s="460"/>
      <c r="U101" s="460"/>
      <c r="V101" s="58"/>
      <c r="W101" s="460"/>
      <c r="X101" s="460"/>
      <c r="Y101" s="58"/>
      <c r="Z101" s="460"/>
      <c r="AA101" s="460"/>
      <c r="AB101" s="58"/>
      <c r="AC101" s="460"/>
      <c r="AD101" s="460"/>
      <c r="AE101" s="58"/>
      <c r="AF101" s="460"/>
      <c r="AG101" s="460"/>
      <c r="AH101" s="58"/>
      <c r="AI101" s="460"/>
      <c r="AJ101" s="460"/>
      <c r="AK101" s="58"/>
      <c r="AL101" s="460"/>
      <c r="AM101" s="460"/>
      <c r="AN101" s="58"/>
      <c r="AO101" s="460"/>
      <c r="AP101" s="460"/>
      <c r="AQ101" s="58"/>
      <c r="AR101" s="460"/>
      <c r="AS101" s="460"/>
      <c r="AT101" s="58"/>
    </row>
    <row r="102" spans="1:74" s="59" customFormat="1" ht="18.75">
      <c r="A102" s="58"/>
      <c r="B102" s="460"/>
      <c r="C102" s="460"/>
      <c r="D102" s="58"/>
      <c r="E102" s="460"/>
      <c r="F102" s="460"/>
      <c r="G102" s="58"/>
      <c r="H102" s="460"/>
      <c r="I102" s="460"/>
      <c r="J102" s="58"/>
      <c r="K102" s="460"/>
      <c r="L102" s="460"/>
      <c r="M102" s="58"/>
      <c r="N102" s="460"/>
      <c r="O102" s="460"/>
      <c r="P102" s="58"/>
      <c r="Q102" s="460"/>
      <c r="R102" s="460"/>
      <c r="S102" s="58"/>
      <c r="T102" s="460"/>
      <c r="U102" s="460"/>
      <c r="V102" s="58"/>
      <c r="W102" s="460"/>
      <c r="X102" s="460"/>
      <c r="Y102" s="58"/>
      <c r="Z102" s="460"/>
      <c r="AA102" s="460"/>
      <c r="AB102" s="58"/>
      <c r="AC102" s="460"/>
      <c r="AD102" s="460"/>
      <c r="AE102" s="58"/>
      <c r="AF102" s="460"/>
      <c r="AG102" s="460"/>
      <c r="AH102" s="58"/>
      <c r="AI102" s="460"/>
      <c r="AJ102" s="460"/>
      <c r="AK102" s="58"/>
      <c r="AL102" s="460"/>
      <c r="AM102" s="460"/>
      <c r="AN102" s="58"/>
      <c r="AO102" s="460"/>
      <c r="AP102" s="460"/>
      <c r="AQ102" s="58"/>
      <c r="AR102" s="460"/>
      <c r="AS102" s="460"/>
      <c r="AT102" s="58"/>
    </row>
    <row r="103" spans="1:74" s="59" customFormat="1" ht="18.75">
      <c r="A103" s="58"/>
      <c r="B103" s="460"/>
      <c r="C103" s="460"/>
      <c r="D103" s="58"/>
      <c r="E103" s="460"/>
      <c r="F103" s="460"/>
      <c r="G103" s="58"/>
      <c r="H103" s="460"/>
      <c r="I103" s="460"/>
      <c r="J103" s="58"/>
      <c r="K103" s="460"/>
      <c r="L103" s="460"/>
      <c r="M103" s="58"/>
      <c r="N103" s="460"/>
      <c r="O103" s="460"/>
      <c r="P103" s="58"/>
      <c r="Q103" s="460"/>
      <c r="R103" s="460"/>
      <c r="S103" s="58"/>
      <c r="T103" s="460"/>
      <c r="U103" s="460"/>
      <c r="V103" s="58"/>
      <c r="W103" s="460"/>
      <c r="X103" s="460"/>
      <c r="Y103" s="58"/>
      <c r="Z103" s="460"/>
      <c r="AA103" s="460"/>
      <c r="AB103" s="58"/>
      <c r="AC103" s="460"/>
      <c r="AD103" s="460"/>
      <c r="AE103" s="58"/>
      <c r="AF103" s="460"/>
      <c r="AG103" s="460"/>
      <c r="AH103" s="58"/>
      <c r="AI103" s="460"/>
      <c r="AJ103" s="460"/>
      <c r="AK103" s="58"/>
      <c r="AL103" s="460"/>
      <c r="AM103" s="460"/>
      <c r="AN103" s="58"/>
      <c r="AO103" s="460"/>
      <c r="AP103" s="460"/>
      <c r="AQ103" s="58"/>
      <c r="AR103" s="460"/>
      <c r="AS103" s="460"/>
      <c r="AT103" s="58"/>
    </row>
    <row r="104" spans="1:74" s="59" customFormat="1" ht="18.75">
      <c r="A104" s="58"/>
      <c r="B104" s="460"/>
      <c r="C104" s="460"/>
      <c r="D104" s="58"/>
      <c r="E104" s="460"/>
      <c r="F104" s="460"/>
      <c r="G104" s="58"/>
      <c r="H104" s="460"/>
      <c r="I104" s="460"/>
      <c r="J104" s="58"/>
      <c r="K104" s="460"/>
      <c r="L104" s="460"/>
      <c r="M104" s="58"/>
      <c r="N104" s="460"/>
      <c r="O104" s="460"/>
      <c r="P104" s="58"/>
      <c r="Q104" s="460"/>
      <c r="R104" s="460"/>
      <c r="S104" s="58"/>
      <c r="T104" s="460"/>
      <c r="U104" s="460"/>
      <c r="V104" s="58"/>
      <c r="W104" s="460"/>
      <c r="X104" s="460"/>
      <c r="Y104" s="58"/>
      <c r="Z104" s="460"/>
      <c r="AA104" s="460"/>
      <c r="AB104" s="58"/>
      <c r="AC104" s="460"/>
      <c r="AD104" s="460"/>
      <c r="AE104" s="58"/>
      <c r="AF104" s="460"/>
      <c r="AG104" s="460"/>
      <c r="AH104" s="58"/>
      <c r="AI104" s="460"/>
      <c r="AJ104" s="460"/>
      <c r="AK104" s="58"/>
      <c r="AL104" s="460"/>
      <c r="AM104" s="460"/>
      <c r="AN104" s="58"/>
      <c r="AO104" s="460"/>
      <c r="AP104" s="460"/>
      <c r="AQ104" s="58"/>
      <c r="AR104" s="460"/>
      <c r="AS104" s="460"/>
      <c r="AT104" s="58"/>
    </row>
    <row r="105" spans="1:74" s="59" customFormat="1" ht="18.75">
      <c r="A105" s="58"/>
      <c r="B105" s="460"/>
      <c r="C105" s="460"/>
      <c r="D105" s="58"/>
      <c r="E105" s="460"/>
      <c r="F105" s="460"/>
      <c r="G105" s="58"/>
      <c r="H105" s="460"/>
      <c r="I105" s="460"/>
      <c r="J105" s="58"/>
      <c r="K105" s="460"/>
      <c r="L105" s="460"/>
      <c r="M105" s="58"/>
      <c r="N105" s="460"/>
      <c r="O105" s="460"/>
      <c r="P105" s="58"/>
      <c r="Q105" s="460"/>
      <c r="R105" s="460"/>
      <c r="S105" s="58"/>
      <c r="T105" s="460"/>
      <c r="U105" s="460"/>
      <c r="V105" s="58"/>
      <c r="W105" s="460"/>
      <c r="X105" s="460"/>
      <c r="Y105" s="58"/>
      <c r="Z105" s="460"/>
      <c r="AA105" s="460"/>
      <c r="AB105" s="58"/>
      <c r="AC105" s="460"/>
      <c r="AD105" s="460"/>
      <c r="AE105" s="58"/>
      <c r="AF105" s="460"/>
      <c r="AG105" s="460"/>
      <c r="AH105" s="58"/>
      <c r="AI105" s="460"/>
      <c r="AJ105" s="460"/>
      <c r="AK105" s="58"/>
      <c r="AL105" s="460"/>
      <c r="AM105" s="460"/>
      <c r="AN105" s="58"/>
      <c r="AO105" s="460"/>
      <c r="AP105" s="460"/>
      <c r="AQ105" s="58"/>
      <c r="AR105" s="460"/>
      <c r="AS105" s="460"/>
      <c r="AT105" s="58"/>
    </row>
    <row r="106" spans="1:74" s="59" customFormat="1" ht="18.75">
      <c r="A106" s="58"/>
      <c r="B106" s="460"/>
      <c r="C106" s="460"/>
      <c r="D106" s="58"/>
      <c r="E106" s="460"/>
      <c r="F106" s="460"/>
      <c r="G106" s="58"/>
      <c r="H106" s="460"/>
      <c r="I106" s="460"/>
      <c r="J106" s="58"/>
      <c r="K106" s="460"/>
      <c r="L106" s="460"/>
      <c r="M106" s="58"/>
      <c r="N106" s="460"/>
      <c r="O106" s="460"/>
      <c r="P106" s="58"/>
      <c r="Q106" s="460"/>
      <c r="R106" s="460"/>
      <c r="S106" s="58"/>
      <c r="T106" s="460"/>
      <c r="U106" s="460"/>
      <c r="V106" s="58"/>
      <c r="W106" s="460"/>
      <c r="X106" s="460"/>
      <c r="Y106" s="58"/>
      <c r="Z106" s="460"/>
      <c r="AA106" s="460"/>
      <c r="AB106" s="58"/>
      <c r="AC106" s="460"/>
      <c r="AD106" s="460"/>
      <c r="AE106" s="58"/>
      <c r="AF106" s="460"/>
      <c r="AG106" s="460"/>
      <c r="AH106" s="58"/>
      <c r="AI106" s="460"/>
      <c r="AJ106" s="460"/>
      <c r="AK106" s="58"/>
      <c r="AL106" s="460"/>
      <c r="AM106" s="460"/>
      <c r="AN106" s="58"/>
      <c r="AO106" s="460"/>
      <c r="AP106" s="460"/>
      <c r="AQ106" s="58"/>
      <c r="AR106" s="460"/>
      <c r="AS106" s="460"/>
      <c r="AT106" s="58"/>
    </row>
    <row r="107" spans="1:74" s="59" customFormat="1" ht="18.75">
      <c r="A107" s="58"/>
      <c r="B107" s="460"/>
      <c r="C107" s="460"/>
      <c r="D107" s="58"/>
      <c r="E107" s="460"/>
      <c r="F107" s="460"/>
      <c r="G107" s="58"/>
      <c r="H107" s="460"/>
      <c r="I107" s="460"/>
      <c r="J107" s="58"/>
      <c r="K107" s="460"/>
      <c r="L107" s="460"/>
      <c r="M107" s="58"/>
      <c r="N107" s="460"/>
      <c r="O107" s="460"/>
      <c r="P107" s="58"/>
      <c r="Q107" s="460"/>
      <c r="R107" s="460"/>
      <c r="S107" s="58"/>
      <c r="T107" s="460"/>
      <c r="U107" s="460"/>
      <c r="V107" s="58"/>
      <c r="W107" s="460"/>
      <c r="X107" s="460"/>
      <c r="Y107" s="58"/>
      <c r="Z107" s="460"/>
      <c r="AA107" s="460"/>
      <c r="AB107" s="58"/>
      <c r="AC107" s="460"/>
      <c r="AD107" s="460"/>
      <c r="AE107" s="58"/>
      <c r="AF107" s="460"/>
      <c r="AG107" s="460"/>
      <c r="AH107" s="58"/>
      <c r="AI107" s="460"/>
      <c r="AJ107" s="460"/>
      <c r="AK107" s="58"/>
      <c r="AL107" s="460"/>
      <c r="AM107" s="460"/>
      <c r="AN107" s="58"/>
      <c r="AO107" s="460"/>
      <c r="AP107" s="460"/>
      <c r="AQ107" s="58"/>
      <c r="AR107" s="460"/>
      <c r="AS107" s="460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</row>
    <row r="108" spans="1:74" s="58" customFormat="1" ht="18.75">
      <c r="B108" s="460"/>
      <c r="C108" s="460"/>
      <c r="E108" s="460"/>
      <c r="F108" s="460"/>
      <c r="H108" s="460"/>
      <c r="I108" s="460"/>
      <c r="K108" s="460"/>
      <c r="L108" s="460"/>
      <c r="N108" s="460"/>
      <c r="O108" s="460"/>
      <c r="Q108" s="460"/>
      <c r="R108" s="460"/>
      <c r="T108" s="460"/>
      <c r="U108" s="460"/>
      <c r="W108" s="460"/>
      <c r="X108" s="460"/>
      <c r="Z108" s="460"/>
      <c r="AA108" s="460"/>
      <c r="AC108" s="460"/>
      <c r="AD108" s="460"/>
      <c r="AF108" s="460"/>
      <c r="AG108" s="460"/>
      <c r="AI108" s="460"/>
      <c r="AJ108" s="460"/>
      <c r="AL108" s="460"/>
      <c r="AM108" s="460"/>
      <c r="AO108" s="460"/>
      <c r="AP108" s="460"/>
      <c r="AR108" s="460"/>
      <c r="AS108" s="460"/>
    </row>
    <row r="109" spans="1:74" s="58" customFormat="1" ht="18.75">
      <c r="B109" s="460"/>
      <c r="C109" s="460"/>
      <c r="E109" s="460"/>
      <c r="F109" s="460"/>
      <c r="H109" s="460"/>
      <c r="I109" s="460"/>
      <c r="K109" s="460"/>
      <c r="L109" s="460"/>
      <c r="N109" s="460"/>
      <c r="O109" s="460"/>
      <c r="Q109" s="460"/>
      <c r="R109" s="460"/>
      <c r="T109" s="460"/>
      <c r="U109" s="460"/>
      <c r="W109" s="460"/>
      <c r="X109" s="460"/>
      <c r="Z109" s="460"/>
      <c r="AA109" s="460"/>
      <c r="AC109" s="460"/>
      <c r="AD109" s="460"/>
      <c r="AF109" s="460"/>
      <c r="AG109" s="460"/>
      <c r="AI109" s="460"/>
      <c r="AJ109" s="460"/>
      <c r="AL109" s="460"/>
      <c r="AM109" s="460"/>
      <c r="AO109" s="460"/>
      <c r="AP109" s="460"/>
      <c r="AR109" s="460"/>
      <c r="AS109" s="460"/>
    </row>
    <row r="110" spans="1:74" s="59" customFormat="1" ht="18.75">
      <c r="A110" s="62"/>
      <c r="B110" s="461"/>
      <c r="C110" s="461"/>
      <c r="D110" s="62"/>
      <c r="E110" s="461"/>
      <c r="F110" s="461"/>
      <c r="G110" s="62"/>
      <c r="H110" s="461"/>
      <c r="I110" s="461"/>
      <c r="J110" s="62"/>
      <c r="K110" s="461"/>
      <c r="L110" s="461"/>
      <c r="M110" s="62"/>
      <c r="N110" s="461"/>
      <c r="O110" s="461"/>
      <c r="P110" s="62"/>
      <c r="Q110" s="461"/>
      <c r="R110" s="461"/>
      <c r="S110" s="62"/>
      <c r="T110" s="461"/>
      <c r="U110" s="461"/>
      <c r="V110" s="62"/>
      <c r="W110" s="461"/>
      <c r="X110" s="461"/>
      <c r="Y110" s="62"/>
      <c r="Z110" s="461"/>
      <c r="AA110" s="461"/>
      <c r="AB110" s="62"/>
      <c r="AC110" s="461"/>
      <c r="AD110" s="461"/>
      <c r="AE110" s="62"/>
      <c r="AF110" s="461"/>
      <c r="AG110" s="461"/>
      <c r="AH110" s="62"/>
      <c r="AI110" s="461"/>
      <c r="AJ110" s="461"/>
      <c r="AK110" s="62"/>
      <c r="AL110" s="461"/>
      <c r="AM110" s="461"/>
      <c r="AN110" s="62"/>
      <c r="AO110" s="461"/>
      <c r="AP110" s="461"/>
      <c r="AQ110" s="62"/>
      <c r="AR110" s="461"/>
      <c r="AS110" s="461"/>
      <c r="AT110" s="62"/>
    </row>
    <row r="111" spans="1:74" s="59" customFormat="1" ht="18.75"/>
    <row r="112" spans="1:74" s="59" customFormat="1" ht="18.75"/>
    <row r="113" s="59" customFormat="1" ht="18.75"/>
    <row r="114" s="59" customFormat="1" ht="18.75"/>
    <row r="115" s="59" customFormat="1" ht="18.75"/>
    <row r="116" s="59" customFormat="1" ht="18.75"/>
    <row r="117" s="59" customFormat="1" ht="18.75"/>
    <row r="118" s="59" customFormat="1" ht="18.75"/>
    <row r="119" s="59" customFormat="1" ht="18.75"/>
    <row r="120" s="59" customFormat="1" ht="18.75"/>
    <row r="121" s="59" customFormat="1" ht="18.75"/>
    <row r="122" s="59" customFormat="1" ht="18.75"/>
    <row r="123" s="59" customFormat="1" ht="18.75"/>
    <row r="124" s="59" customFormat="1" ht="18.75"/>
    <row r="125" s="59" customFormat="1" ht="18.75"/>
    <row r="126" s="59" customFormat="1" ht="18.75"/>
    <row r="127" s="59" customFormat="1" ht="18.75"/>
    <row r="128" s="60" customFormat="1" ht="15.75"/>
    <row r="129" s="60" customFormat="1" ht="15.75"/>
  </sheetData>
  <mergeCells count="37">
    <mergeCell ref="B5:D5"/>
    <mergeCell ref="AR6:AT6"/>
    <mergeCell ref="AZ6:BB6"/>
    <mergeCell ref="AZ5:BB5"/>
    <mergeCell ref="AI6:AK6"/>
    <mergeCell ref="AL5:AN5"/>
    <mergeCell ref="AF6:AH6"/>
    <mergeCell ref="AC6:AE6"/>
    <mergeCell ref="H6:J6"/>
    <mergeCell ref="H5:J5"/>
    <mergeCell ref="W6:Y6"/>
    <mergeCell ref="Z5:AB5"/>
    <mergeCell ref="B6:D6"/>
    <mergeCell ref="E5:G5"/>
    <mergeCell ref="E6:G6"/>
    <mergeCell ref="N5:P5"/>
    <mergeCell ref="K6:M6"/>
    <mergeCell ref="Z6:AB6"/>
    <mergeCell ref="AI5:AK5"/>
    <mergeCell ref="AF5:AH5"/>
    <mergeCell ref="AW5:AY5"/>
    <mergeCell ref="AL6:AN6"/>
    <mergeCell ref="AR5:AT5"/>
    <mergeCell ref="AO5:AQ5"/>
    <mergeCell ref="K5:M5"/>
    <mergeCell ref="AO6:AQ6"/>
    <mergeCell ref="Q6:S6"/>
    <mergeCell ref="T5:V5"/>
    <mergeCell ref="T6:V6"/>
    <mergeCell ref="N6:P6"/>
    <mergeCell ref="BI6:BK6"/>
    <mergeCell ref="BF6:BH6"/>
    <mergeCell ref="AW6:AY6"/>
    <mergeCell ref="BF5:BH5"/>
    <mergeCell ref="BI5:BK5"/>
    <mergeCell ref="BC5:BE5"/>
    <mergeCell ref="BC6:BE6"/>
  </mergeCells>
  <phoneticPr fontId="0" type="noConversion"/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0" fitToWidth="7" orientation="portrait" r:id="rId1"/>
  <headerFooter alignWithMargins="0"/>
  <rowBreaks count="1" manualBreakCount="1">
    <brk id="64" max="45" man="1"/>
  </rowBreaks>
  <colBreaks count="4" manualBreakCount="4">
    <brk id="10" min="1" max="79" man="1"/>
    <brk id="19" min="1" max="79" man="1"/>
    <brk id="28" min="1" max="79" man="1"/>
    <brk id="37" min="1" max="7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BE102"/>
  <sheetViews>
    <sheetView showGridLines="0" zoomScale="60" zoomScaleNormal="60" workbookViewId="0">
      <pane xSplit="1" ySplit="8" topLeftCell="B9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2.75"/>
  <cols>
    <col min="1" max="1" width="84.5703125" style="257" customWidth="1"/>
    <col min="2" max="40" width="11.7109375" style="257" customWidth="1"/>
    <col min="41" max="16384" width="11.42578125" style="257"/>
  </cols>
  <sheetData>
    <row r="1" spans="1:57" ht="20.25" customHeight="1">
      <c r="A1" s="287" t="s">
        <v>40</v>
      </c>
      <c r="B1" s="549" t="s">
        <v>445</v>
      </c>
      <c r="AO1" s="341"/>
    </row>
    <row r="2" spans="1:57" ht="20.100000000000001" customHeight="1">
      <c r="A2" s="287" t="s">
        <v>278</v>
      </c>
      <c r="AO2" s="341"/>
    </row>
    <row r="3" spans="1:57" ht="20.100000000000001" customHeight="1">
      <c r="A3" s="342" t="s">
        <v>248</v>
      </c>
      <c r="AO3" s="343"/>
    </row>
    <row r="4" spans="1:57" ht="18.75" customHeight="1">
      <c r="A4" s="203" t="s">
        <v>301</v>
      </c>
      <c r="B4" s="291"/>
      <c r="C4" s="292"/>
      <c r="D4" s="293"/>
      <c r="E4" s="292"/>
      <c r="F4" s="292"/>
      <c r="G4" s="292"/>
      <c r="H4" s="292"/>
      <c r="I4" s="292"/>
      <c r="J4" s="293"/>
      <c r="K4" s="291"/>
      <c r="L4" s="292"/>
      <c r="M4" s="293"/>
      <c r="N4" s="291"/>
      <c r="O4" s="292"/>
      <c r="P4" s="293"/>
      <c r="Q4" s="291"/>
      <c r="R4" s="292"/>
      <c r="S4" s="293"/>
      <c r="T4" s="291"/>
      <c r="U4" s="292"/>
      <c r="V4" s="293"/>
      <c r="W4" s="291"/>
      <c r="X4" s="292"/>
      <c r="Y4" s="293"/>
      <c r="Z4" s="291"/>
      <c r="AA4" s="292"/>
      <c r="AB4" s="293"/>
      <c r="AC4" s="291"/>
      <c r="AD4" s="292"/>
      <c r="AE4" s="293"/>
      <c r="AF4" s="291"/>
      <c r="AG4" s="292"/>
      <c r="AH4" s="293"/>
      <c r="AI4" s="291"/>
      <c r="AJ4" s="292"/>
      <c r="AK4" s="293"/>
      <c r="AL4" s="291"/>
      <c r="AM4" s="292"/>
      <c r="AN4" s="293"/>
      <c r="AO4" s="344"/>
      <c r="AP4" s="345"/>
      <c r="AQ4" s="345"/>
      <c r="AR4" s="345"/>
      <c r="AS4" s="345"/>
      <c r="AT4" s="345"/>
      <c r="AU4" s="345"/>
      <c r="AV4" s="345"/>
      <c r="AW4" s="345"/>
      <c r="AX4" s="345"/>
      <c r="AY4" s="345"/>
      <c r="AZ4" s="345"/>
      <c r="BA4" s="345"/>
      <c r="BB4" s="345"/>
      <c r="BC4" s="345"/>
      <c r="BD4" s="345"/>
      <c r="BE4" s="345"/>
    </row>
    <row r="5" spans="1:57" ht="18.75" customHeight="1">
      <c r="A5" s="131" t="s">
        <v>84</v>
      </c>
      <c r="B5" s="704" t="s">
        <v>66</v>
      </c>
      <c r="C5" s="705"/>
      <c r="D5" s="706"/>
      <c r="E5" s="704" t="s">
        <v>351</v>
      </c>
      <c r="F5" s="705"/>
      <c r="G5" s="706"/>
      <c r="H5" s="704" t="s">
        <v>127</v>
      </c>
      <c r="I5" s="705"/>
      <c r="J5" s="706"/>
      <c r="K5" s="704" t="s">
        <v>92</v>
      </c>
      <c r="L5" s="705"/>
      <c r="M5" s="706"/>
      <c r="N5" s="704" t="s">
        <v>1</v>
      </c>
      <c r="O5" s="705"/>
      <c r="P5" s="706"/>
      <c r="Q5" s="3" t="s">
        <v>1</v>
      </c>
      <c r="R5" s="4"/>
      <c r="S5" s="117"/>
      <c r="T5" s="704" t="s">
        <v>128</v>
      </c>
      <c r="U5" s="705"/>
      <c r="V5" s="706"/>
      <c r="W5" s="3"/>
      <c r="X5" s="4"/>
      <c r="Y5" s="117"/>
      <c r="Z5" s="704" t="s">
        <v>326</v>
      </c>
      <c r="AA5" s="705"/>
      <c r="AB5" s="706"/>
      <c r="AC5" s="704" t="s">
        <v>353</v>
      </c>
      <c r="AD5" s="705"/>
      <c r="AE5" s="706"/>
      <c r="AF5" s="704"/>
      <c r="AG5" s="705"/>
      <c r="AH5" s="706"/>
      <c r="AI5" s="704" t="s">
        <v>47</v>
      </c>
      <c r="AJ5" s="705"/>
      <c r="AK5" s="706"/>
      <c r="AL5" s="704" t="s">
        <v>80</v>
      </c>
      <c r="AM5" s="705"/>
      <c r="AN5" s="706"/>
      <c r="AO5" s="346"/>
      <c r="AP5" s="255"/>
      <c r="AQ5" s="719"/>
      <c r="AR5" s="719"/>
      <c r="AS5" s="719"/>
      <c r="AT5" s="719"/>
      <c r="AU5" s="719"/>
      <c r="AV5" s="719"/>
      <c r="AW5" s="719"/>
      <c r="AX5" s="719"/>
      <c r="AY5" s="719"/>
      <c r="AZ5" s="719"/>
      <c r="BA5" s="719"/>
      <c r="BB5" s="719"/>
      <c r="BC5" s="719"/>
      <c r="BD5" s="719"/>
      <c r="BE5" s="719"/>
    </row>
    <row r="6" spans="1:57" ht="18.75" customHeight="1">
      <c r="A6" s="97" t="s">
        <v>78</v>
      </c>
      <c r="B6" s="707" t="s">
        <v>110</v>
      </c>
      <c r="C6" s="708"/>
      <c r="D6" s="709"/>
      <c r="E6" s="707" t="s">
        <v>95</v>
      </c>
      <c r="F6" s="708"/>
      <c r="G6" s="709"/>
      <c r="H6" s="707" t="s">
        <v>95</v>
      </c>
      <c r="I6" s="708"/>
      <c r="J6" s="709"/>
      <c r="K6" s="707" t="s">
        <v>93</v>
      </c>
      <c r="L6" s="708"/>
      <c r="M6" s="709"/>
      <c r="N6" s="707" t="s">
        <v>3</v>
      </c>
      <c r="O6" s="708"/>
      <c r="P6" s="709"/>
      <c r="Q6" s="707" t="s">
        <v>128</v>
      </c>
      <c r="R6" s="708"/>
      <c r="S6" s="709"/>
      <c r="T6" s="707" t="s">
        <v>129</v>
      </c>
      <c r="U6" s="708"/>
      <c r="V6" s="709"/>
      <c r="W6" s="707" t="s">
        <v>112</v>
      </c>
      <c r="X6" s="708"/>
      <c r="Y6" s="709"/>
      <c r="Z6" s="707" t="s">
        <v>110</v>
      </c>
      <c r="AA6" s="708"/>
      <c r="AB6" s="709"/>
      <c r="AC6" s="707" t="s">
        <v>354</v>
      </c>
      <c r="AD6" s="708"/>
      <c r="AE6" s="709"/>
      <c r="AF6" s="707" t="s">
        <v>94</v>
      </c>
      <c r="AG6" s="708"/>
      <c r="AH6" s="709"/>
      <c r="AI6" s="707" t="s">
        <v>95</v>
      </c>
      <c r="AJ6" s="708"/>
      <c r="AK6" s="709"/>
      <c r="AL6" s="707" t="s">
        <v>81</v>
      </c>
      <c r="AM6" s="708"/>
      <c r="AN6" s="709"/>
      <c r="AO6" s="346"/>
      <c r="AP6" s="255"/>
      <c r="AQ6" s="719"/>
      <c r="AR6" s="719"/>
      <c r="AS6" s="719"/>
      <c r="AT6" s="719"/>
      <c r="AU6" s="719"/>
      <c r="AV6" s="719"/>
      <c r="AW6" s="719"/>
      <c r="AX6" s="719"/>
      <c r="AY6" s="719"/>
      <c r="AZ6" s="719"/>
      <c r="BA6" s="719"/>
      <c r="BB6" s="719"/>
      <c r="BC6" s="719"/>
      <c r="BD6" s="719"/>
      <c r="BE6" s="719"/>
    </row>
    <row r="7" spans="1:57" ht="18.75" customHeight="1">
      <c r="A7" s="97"/>
      <c r="B7" s="6"/>
      <c r="C7" s="6"/>
      <c r="D7" s="7" t="s">
        <v>4</v>
      </c>
      <c r="E7" s="6"/>
      <c r="F7" s="6"/>
      <c r="G7" s="7" t="s">
        <v>4</v>
      </c>
      <c r="H7" s="6"/>
      <c r="I7" s="6"/>
      <c r="J7" s="7" t="s">
        <v>4</v>
      </c>
      <c r="K7" s="6"/>
      <c r="L7" s="6"/>
      <c r="M7" s="7" t="s">
        <v>4</v>
      </c>
      <c r="N7" s="6"/>
      <c r="O7" s="6"/>
      <c r="P7" s="7" t="s">
        <v>4</v>
      </c>
      <c r="Q7" s="6"/>
      <c r="R7" s="6"/>
      <c r="S7" s="7" t="s">
        <v>4</v>
      </c>
      <c r="T7" s="6"/>
      <c r="U7" s="6"/>
      <c r="V7" s="7" t="s">
        <v>4</v>
      </c>
      <c r="W7" s="6"/>
      <c r="X7" s="6"/>
      <c r="Y7" s="7" t="s">
        <v>4</v>
      </c>
      <c r="Z7" s="6"/>
      <c r="AA7" s="6"/>
      <c r="AB7" s="7" t="s">
        <v>4</v>
      </c>
      <c r="AC7" s="6"/>
      <c r="AD7" s="6"/>
      <c r="AE7" s="7" t="s">
        <v>4</v>
      </c>
      <c r="AF7" s="6"/>
      <c r="AG7" s="6"/>
      <c r="AH7" s="7" t="s">
        <v>4</v>
      </c>
      <c r="AI7" s="6"/>
      <c r="AJ7" s="6"/>
      <c r="AK7" s="7" t="s">
        <v>4</v>
      </c>
      <c r="AL7" s="6"/>
      <c r="AM7" s="6"/>
      <c r="AN7" s="7" t="s">
        <v>4</v>
      </c>
      <c r="AO7" s="346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</row>
    <row r="8" spans="1:57" ht="18.75" customHeight="1">
      <c r="A8" s="294" t="s">
        <v>48</v>
      </c>
      <c r="B8" s="295">
        <v>2014</v>
      </c>
      <c r="C8" s="295">
        <v>2015</v>
      </c>
      <c r="D8" s="50" t="s">
        <v>7</v>
      </c>
      <c r="E8" s="295">
        <v>2014</v>
      </c>
      <c r="F8" s="295">
        <v>2015</v>
      </c>
      <c r="G8" s="50" t="s">
        <v>7</v>
      </c>
      <c r="H8" s="295">
        <v>2014</v>
      </c>
      <c r="I8" s="295">
        <v>2015</v>
      </c>
      <c r="J8" s="50" t="s">
        <v>7</v>
      </c>
      <c r="K8" s="295">
        <v>2014</v>
      </c>
      <c r="L8" s="295">
        <v>2015</v>
      </c>
      <c r="M8" s="50" t="s">
        <v>7</v>
      </c>
      <c r="N8" s="295">
        <v>2014</v>
      </c>
      <c r="O8" s="295">
        <v>2015</v>
      </c>
      <c r="P8" s="50" t="s">
        <v>7</v>
      </c>
      <c r="Q8" s="295">
        <v>2014</v>
      </c>
      <c r="R8" s="295">
        <v>2015</v>
      </c>
      <c r="S8" s="50" t="s">
        <v>7</v>
      </c>
      <c r="T8" s="295">
        <v>2014</v>
      </c>
      <c r="U8" s="295">
        <v>2015</v>
      </c>
      <c r="V8" s="50" t="s">
        <v>7</v>
      </c>
      <c r="W8" s="295">
        <v>2014</v>
      </c>
      <c r="X8" s="295">
        <v>2015</v>
      </c>
      <c r="Y8" s="50" t="s">
        <v>7</v>
      </c>
      <c r="Z8" s="295">
        <v>2014</v>
      </c>
      <c r="AA8" s="295">
        <v>2015</v>
      </c>
      <c r="AB8" s="50" t="s">
        <v>7</v>
      </c>
      <c r="AC8" s="295">
        <v>2014</v>
      </c>
      <c r="AD8" s="295">
        <v>2015</v>
      </c>
      <c r="AE8" s="50" t="s">
        <v>7</v>
      </c>
      <c r="AF8" s="295">
        <v>2014</v>
      </c>
      <c r="AG8" s="295">
        <v>2015</v>
      </c>
      <c r="AH8" s="50" t="s">
        <v>7</v>
      </c>
      <c r="AI8" s="295">
        <v>2014</v>
      </c>
      <c r="AJ8" s="295">
        <v>2015</v>
      </c>
      <c r="AK8" s="50" t="s">
        <v>7</v>
      </c>
      <c r="AL8" s="295">
        <v>2014</v>
      </c>
      <c r="AM8" s="295">
        <v>2015</v>
      </c>
      <c r="AN8" s="50" t="s">
        <v>7</v>
      </c>
      <c r="AO8" s="346"/>
      <c r="AP8" s="347"/>
      <c r="AQ8" s="348"/>
      <c r="AR8" s="348"/>
      <c r="AS8" s="347"/>
      <c r="AT8" s="348"/>
      <c r="AU8" s="348"/>
      <c r="AV8" s="347"/>
      <c r="AW8" s="348"/>
      <c r="AX8" s="348"/>
      <c r="AY8" s="347"/>
      <c r="AZ8" s="348"/>
      <c r="BA8" s="348"/>
      <c r="BB8" s="347"/>
      <c r="BC8" s="348"/>
      <c r="BD8" s="348"/>
      <c r="BE8" s="347"/>
    </row>
    <row r="9" spans="1:57" s="248" customFormat="1" ht="18.75" customHeight="1">
      <c r="A9" s="205"/>
      <c r="B9" s="158"/>
      <c r="C9" s="158"/>
      <c r="D9" s="159"/>
      <c r="E9" s="159"/>
      <c r="F9" s="159"/>
      <c r="G9" s="159"/>
      <c r="H9" s="159"/>
      <c r="I9" s="159"/>
      <c r="J9" s="159"/>
      <c r="K9" s="349"/>
      <c r="L9" s="349"/>
      <c r="M9" s="349"/>
      <c r="N9" s="350"/>
      <c r="O9" s="350"/>
      <c r="P9" s="159"/>
      <c r="Q9" s="158"/>
      <c r="R9" s="158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8"/>
      <c r="AG9" s="158"/>
      <c r="AH9" s="159"/>
      <c r="AI9" s="158"/>
      <c r="AJ9" s="158"/>
      <c r="AK9" s="159"/>
      <c r="AL9" s="158"/>
      <c r="AM9" s="158"/>
      <c r="AN9" s="159"/>
      <c r="AO9" s="353"/>
      <c r="AP9" s="353"/>
    </row>
    <row r="10" spans="1:57" s="248" customFormat="1" ht="18.75" customHeight="1">
      <c r="A10" s="205" t="s">
        <v>370</v>
      </c>
      <c r="B10" s="159"/>
      <c r="C10" s="159"/>
      <c r="D10" s="159"/>
      <c r="E10" s="159"/>
      <c r="F10" s="159"/>
      <c r="G10" s="159"/>
      <c r="H10" s="159"/>
      <c r="I10" s="159"/>
      <c r="J10" s="159"/>
      <c r="K10" s="351"/>
      <c r="L10" s="351"/>
      <c r="M10" s="351"/>
      <c r="N10" s="352"/>
      <c r="O10" s="352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8"/>
      <c r="AM10" s="158"/>
      <c r="AN10" s="159"/>
      <c r="AO10" s="353"/>
      <c r="AP10" s="353"/>
    </row>
    <row r="11" spans="1:57" s="285" customFormat="1" ht="18.75" customHeight="1">
      <c r="A11" s="354" t="s">
        <v>249</v>
      </c>
      <c r="B11" s="154">
        <v>24.337</v>
      </c>
      <c r="C11" s="154">
        <v>40.170999999999999</v>
      </c>
      <c r="D11" s="154">
        <f>IF(B11=0, "    ---- ", IF(ABS(ROUND(100/B11*C11-100,1))&lt;999,ROUND(100/B11*C11-100,1),IF(ROUND(100/B11*C11-100,1)&gt;999,999,-999)))</f>
        <v>65.099999999999994</v>
      </c>
      <c r="E11" s="154">
        <v>202485</v>
      </c>
      <c r="F11" s="154">
        <v>195836</v>
      </c>
      <c r="G11" s="154">
        <f t="shared" ref="G11:G61" si="0">IF(E11=0, "    ---- ", IF(ABS(ROUND(100/E11*F11-100,1))&lt;999,ROUND(100/E11*F11-100,1),IF(ROUND(100/E11*F11-100,1)&gt;999,999,-999)))</f>
        <v>-3.3</v>
      </c>
      <c r="H11" s="154">
        <v>149.905</v>
      </c>
      <c r="I11" s="154">
        <v>223.316</v>
      </c>
      <c r="J11" s="154">
        <f>IF(H11=0, "    ---- ", IF(ABS(ROUND(100/H11*I11-100,1))&lt;999,ROUND(100/H11*I11-100,1),IF(ROUND(100/H11*I11-100,1)&gt;999,999,-999)))</f>
        <v>49</v>
      </c>
      <c r="K11" s="154">
        <v>3408.2529999999997</v>
      </c>
      <c r="L11" s="154">
        <v>3867.1749999999997</v>
      </c>
      <c r="M11" s="355">
        <f>IF(K11=0, "    ---- ", IF(ABS(ROUND(100/K11*L11-100,1))&lt;999,ROUND(100/K11*L11-100,1),IF(ROUND(100/K11*L11-100,1)&gt;999,999,-999)))</f>
        <v>13.5</v>
      </c>
      <c r="N11" s="154"/>
      <c r="O11" s="154"/>
      <c r="P11" s="154"/>
      <c r="Q11" s="154">
        <v>329601.46303396003</v>
      </c>
      <c r="R11" s="154">
        <v>353287.4435996</v>
      </c>
      <c r="S11" s="154">
        <f>IF(Q11=0, "    ---- ", IF(ABS(ROUND(100/Q11*R11-100,1))&lt;999,ROUND(100/Q11*R11-100,1),IF(ROUND(100/Q11*R11-100,1)&gt;999,999,-999)))</f>
        <v>7.2</v>
      </c>
      <c r="T11" s="154">
        <v>1185.5</v>
      </c>
      <c r="U11" s="154">
        <v>1293</v>
      </c>
      <c r="V11" s="154">
        <f>IF(T11=0, "    ---- ", IF(ABS(ROUND(100/T11*U11-100,1))&lt;999,ROUND(100/T11*U11-100,1),IF(ROUND(100/T11*U11-100,1)&gt;999,999,-999)))</f>
        <v>9.1</v>
      </c>
      <c r="W11" s="154">
        <v>42714</v>
      </c>
      <c r="X11" s="154">
        <v>43959</v>
      </c>
      <c r="Y11" s="154">
        <f t="shared" ref="Y11:Y61" si="1">IF(W11=0, "    ---- ", IF(ABS(ROUND(100/W11*X11-100,1))&lt;999,ROUND(100/W11*X11-100,1),IF(ROUND(100/W11*X11-100,1)&gt;999,999,-999)))</f>
        <v>2.9</v>
      </c>
      <c r="Z11" s="154">
        <v>54982</v>
      </c>
      <c r="AA11" s="154">
        <v>55218</v>
      </c>
      <c r="AB11" s="154">
        <f>IF(Z11=0, "    ---- ", IF(ABS(ROUND(100/Z11*AA11-100,1))&lt;999,ROUND(100/Z11*AA11-100,1),IF(ROUND(100/Z11*AA11-100,1)&gt;999,999,-999)))</f>
        <v>0.4</v>
      </c>
      <c r="AC11" s="154">
        <v>7593.5654306699998</v>
      </c>
      <c r="AD11" s="154">
        <v>7904.3338249300004</v>
      </c>
      <c r="AE11" s="154">
        <f>IF(AC11=0, "    ---- ", IF(ABS(ROUND(100/AC11*AD11-100,1))&lt;999,ROUND(100/AC11*AD11-100,1),IF(ROUND(100/AC11*AD11-100,1)&gt;999,999,-999)))</f>
        <v>4.0999999999999996</v>
      </c>
      <c r="AF11" s="154">
        <v>14551.324000000001</v>
      </c>
      <c r="AG11" s="154">
        <v>14851.864</v>
      </c>
      <c r="AH11" s="154">
        <f t="shared" ref="AH11:AH61" si="2">IF(AF11=0, "    ---- ", IF(ABS(ROUND(100/AF11*AG11-100,1))&lt;999,ROUND(100/AF11*AG11-100,1),IF(ROUND(100/AF11*AG11-100,1)&gt;999,999,-999)))</f>
        <v>2.1</v>
      </c>
      <c r="AI11" s="154">
        <v>165373.9</v>
      </c>
      <c r="AJ11" s="154">
        <v>165920</v>
      </c>
      <c r="AK11" s="154">
        <f t="shared" ref="AK11:AK61" si="3">IF(AI11=0, "    ---- ", IF(ABS(ROUND(100/AI11*AJ11-100,1))&lt;999,ROUND(100/AI11*AJ11-100,1),IF(ROUND(100/AI11*AJ11-100,1)&gt;999,999,-999)))</f>
        <v>0.3</v>
      </c>
      <c r="AL11" s="134">
        <f>+B11+E11+H11+K11+N11+Q11+T11+W11+Z11+AC11+AF11+AI11</f>
        <v>822069.24746463017</v>
      </c>
      <c r="AM11" s="134">
        <f>+C11+F11+I11+L11+O11+R11+U11+X11+AA11+AD11+AG11+AJ11</f>
        <v>842400.30342452996</v>
      </c>
      <c r="AN11" s="154">
        <f>IF(AL11=0, "    ---- ", IF(ABS(ROUND(100/AL11*AM11-100,1))&lt;999,ROUND(100/AL11*AM11-100,1),IF(ROUND(100/AL11*AM11-100,1)&gt;999,999,-999)))</f>
        <v>2.5</v>
      </c>
      <c r="AO11" s="356"/>
      <c r="AP11" s="356"/>
    </row>
    <row r="12" spans="1:57" s="248" customFormat="1" ht="18.75" customHeight="1">
      <c r="A12" s="85" t="s">
        <v>250</v>
      </c>
      <c r="B12" s="159">
        <v>24.337</v>
      </c>
      <c r="C12" s="159">
        <v>23.611000000000001</v>
      </c>
      <c r="D12" s="159">
        <f>IF(B12=0, "    ---- ", IF(ABS(ROUND(100/B12*C12-100,1))&lt;999,ROUND(100/B12*C12-100,1),IF(ROUND(100/B12*C12-100,1)&gt;999,999,-999)))</f>
        <v>-3</v>
      </c>
      <c r="E12" s="159">
        <v>17180</v>
      </c>
      <c r="F12" s="159">
        <v>17919</v>
      </c>
      <c r="G12" s="159">
        <f t="shared" si="0"/>
        <v>4.3</v>
      </c>
      <c r="H12" s="159"/>
      <c r="I12" s="159"/>
      <c r="J12" s="159"/>
      <c r="K12" s="159"/>
      <c r="L12" s="159"/>
      <c r="M12" s="351"/>
      <c r="N12" s="159"/>
      <c r="O12" s="159"/>
      <c r="P12" s="159"/>
      <c r="Q12" s="159"/>
      <c r="R12" s="159"/>
      <c r="S12" s="159"/>
      <c r="T12" s="159"/>
      <c r="U12" s="159"/>
      <c r="V12" s="159"/>
      <c r="W12" s="159">
        <v>696</v>
      </c>
      <c r="X12" s="159">
        <v>649</v>
      </c>
      <c r="Y12" s="159">
        <f t="shared" si="1"/>
        <v>-6.8</v>
      </c>
      <c r="Z12" s="159"/>
      <c r="AA12" s="159"/>
      <c r="AB12" s="159"/>
      <c r="AC12" s="159"/>
      <c r="AD12" s="159"/>
      <c r="AE12" s="159"/>
      <c r="AF12" s="159">
        <v>615.52700000000004</v>
      </c>
      <c r="AG12" s="159">
        <v>716.16000000000008</v>
      </c>
      <c r="AH12" s="159">
        <f t="shared" si="2"/>
        <v>16.3</v>
      </c>
      <c r="AI12" s="159">
        <v>3564</v>
      </c>
      <c r="AJ12" s="159">
        <v>3581</v>
      </c>
      <c r="AK12" s="159">
        <f t="shared" si="3"/>
        <v>0.5</v>
      </c>
      <c r="AL12" s="158">
        <f t="shared" ref="AL12:AM61" si="4">+B12+E12+H12+K12+N12+Q12+T12+W12+Z12+AC12+AF12+AI12</f>
        <v>22079.864000000001</v>
      </c>
      <c r="AM12" s="158">
        <f t="shared" si="4"/>
        <v>22888.771000000001</v>
      </c>
      <c r="AN12" s="159">
        <f t="shared" ref="AN12:AN61" si="5">IF(AL12=0, "    ---- ", IF(ABS(ROUND(100/AL12*AM12-100,1))&lt;999,ROUND(100/AL12*AM12-100,1),IF(ROUND(100/AL12*AM12-100,1)&gt;999,999,-999)))</f>
        <v>3.7</v>
      </c>
      <c r="AO12" s="353"/>
      <c r="AP12" s="353"/>
    </row>
    <row r="13" spans="1:57" s="248" customFormat="1" ht="18.75" customHeight="1">
      <c r="A13" s="85" t="s">
        <v>252</v>
      </c>
      <c r="B13" s="158"/>
      <c r="C13" s="158"/>
      <c r="D13" s="159"/>
      <c r="E13" s="158">
        <v>5931</v>
      </c>
      <c r="F13" s="158">
        <v>5124</v>
      </c>
      <c r="G13" s="158">
        <f t="shared" si="0"/>
        <v>-13.6</v>
      </c>
      <c r="H13" s="158"/>
      <c r="I13" s="158"/>
      <c r="J13" s="159"/>
      <c r="K13" s="159"/>
      <c r="L13" s="159"/>
      <c r="M13" s="351"/>
      <c r="N13" s="158"/>
      <c r="O13" s="158"/>
      <c r="P13" s="159"/>
      <c r="Q13" s="158"/>
      <c r="R13" s="158"/>
      <c r="S13" s="159"/>
      <c r="T13" s="158"/>
      <c r="U13" s="158"/>
      <c r="V13" s="159"/>
      <c r="W13" s="158">
        <v>603</v>
      </c>
      <c r="X13" s="158">
        <v>563</v>
      </c>
      <c r="Y13" s="159">
        <f t="shared" si="1"/>
        <v>-6.6</v>
      </c>
      <c r="Z13" s="158"/>
      <c r="AA13" s="158"/>
      <c r="AB13" s="159"/>
      <c r="AC13" s="158"/>
      <c r="AD13" s="158"/>
      <c r="AE13" s="159"/>
      <c r="AF13" s="158">
        <v>372.39699999999999</v>
      </c>
      <c r="AG13" s="158">
        <v>342.70600000000002</v>
      </c>
      <c r="AH13" s="159">
        <f t="shared" si="2"/>
        <v>-8</v>
      </c>
      <c r="AI13" s="158">
        <v>2481.4</v>
      </c>
      <c r="AJ13" s="158">
        <v>2389</v>
      </c>
      <c r="AK13" s="159">
        <f t="shared" si="3"/>
        <v>-3.7</v>
      </c>
      <c r="AL13" s="158">
        <f t="shared" si="4"/>
        <v>9387.7970000000005</v>
      </c>
      <c r="AM13" s="158">
        <f t="shared" si="4"/>
        <v>8418.7060000000001</v>
      </c>
      <c r="AN13" s="159">
        <f t="shared" si="5"/>
        <v>-10.3</v>
      </c>
      <c r="AO13" s="353"/>
      <c r="AP13" s="353"/>
    </row>
    <row r="14" spans="1:57" s="248" customFormat="1" ht="18.75" customHeight="1">
      <c r="A14" s="85" t="s">
        <v>282</v>
      </c>
      <c r="B14" s="158"/>
      <c r="C14" s="158"/>
      <c r="D14" s="159"/>
      <c r="E14" s="158">
        <v>11249</v>
      </c>
      <c r="F14" s="158">
        <v>12795</v>
      </c>
      <c r="G14" s="158">
        <f t="shared" si="0"/>
        <v>13.7</v>
      </c>
      <c r="H14" s="158"/>
      <c r="I14" s="158"/>
      <c r="J14" s="159"/>
      <c r="K14" s="158"/>
      <c r="L14" s="158"/>
      <c r="M14" s="159"/>
      <c r="N14" s="158"/>
      <c r="O14" s="158"/>
      <c r="P14" s="159"/>
      <c r="Q14" s="158"/>
      <c r="R14" s="158"/>
      <c r="S14" s="159"/>
      <c r="T14" s="158"/>
      <c r="U14" s="158"/>
      <c r="V14" s="159"/>
      <c r="W14" s="158">
        <v>86</v>
      </c>
      <c r="X14" s="158">
        <v>81</v>
      </c>
      <c r="Y14" s="159">
        <f t="shared" si="1"/>
        <v>-5.8</v>
      </c>
      <c r="Z14" s="158"/>
      <c r="AA14" s="158"/>
      <c r="AB14" s="159"/>
      <c r="AC14" s="158"/>
      <c r="AD14" s="158"/>
      <c r="AE14" s="159"/>
      <c r="AF14" s="158">
        <v>243.13</v>
      </c>
      <c r="AG14" s="158">
        <v>232.70599999999999</v>
      </c>
      <c r="AH14" s="159">
        <f t="shared" si="2"/>
        <v>-4.3</v>
      </c>
      <c r="AI14" s="158"/>
      <c r="AJ14" s="158"/>
      <c r="AK14" s="159"/>
      <c r="AL14" s="159">
        <f t="shared" si="4"/>
        <v>11578.13</v>
      </c>
      <c r="AM14" s="159">
        <f t="shared" si="4"/>
        <v>13108.706</v>
      </c>
      <c r="AN14" s="159">
        <f t="shared" si="5"/>
        <v>13.2</v>
      </c>
      <c r="AO14" s="353"/>
      <c r="AP14" s="353"/>
    </row>
    <row r="15" spans="1:57" s="248" customFormat="1" ht="18.75" customHeight="1">
      <c r="A15" s="85" t="s">
        <v>251</v>
      </c>
      <c r="B15" s="159"/>
      <c r="C15" s="159">
        <v>2.1459999999999999</v>
      </c>
      <c r="D15" s="159" t="str">
        <f>IF(B15=0, "    ---- ", IF(ABS(ROUND(100/B15*C15-100,1))&lt;999,ROUND(100/B15*C15-100,1),IF(ROUND(100/B15*C15-100,1)&gt;999,999,-999)))</f>
        <v xml:space="preserve">    ---- </v>
      </c>
      <c r="E15" s="159">
        <v>29272</v>
      </c>
      <c r="F15" s="159">
        <v>28315</v>
      </c>
      <c r="G15" s="351">
        <f t="shared" si="0"/>
        <v>-3.3</v>
      </c>
      <c r="H15" s="159">
        <v>91.087000000000003</v>
      </c>
      <c r="I15" s="159">
        <v>150.80500000000001</v>
      </c>
      <c r="J15" s="159">
        <f>IF(H15=0, "    ---- ", IF(ABS(ROUND(100/H15*I15-100,1))&lt;999,ROUND(100/H15*I15-100,1),IF(ROUND(100/H15*I15-100,1)&gt;999,999,-999)))</f>
        <v>65.599999999999994</v>
      </c>
      <c r="K15" s="159">
        <v>177.77600000000001</v>
      </c>
      <c r="L15" s="159">
        <v>250.91200000000001</v>
      </c>
      <c r="M15" s="159">
        <f>IF(K15=0, "    ---- ", IF(ABS(ROUND(100/K15*L15-100,1))&lt;999,ROUND(100/K15*L15-100,1),IF(ROUND(100/K15*L15-100,1)&gt;999,999,-999)))</f>
        <v>41.1</v>
      </c>
      <c r="N15" s="159"/>
      <c r="O15" s="159"/>
      <c r="P15" s="159"/>
      <c r="Q15" s="159"/>
      <c r="R15" s="159"/>
      <c r="S15" s="159"/>
      <c r="T15" s="159"/>
      <c r="U15" s="159"/>
      <c r="V15" s="159"/>
      <c r="W15" s="159">
        <v>4408</v>
      </c>
      <c r="X15" s="159">
        <v>4115</v>
      </c>
      <c r="Y15" s="159">
        <f t="shared" si="1"/>
        <v>-6.6</v>
      </c>
      <c r="Z15" s="159"/>
      <c r="AA15" s="159"/>
      <c r="AB15" s="351"/>
      <c r="AC15" s="159"/>
      <c r="AD15" s="159"/>
      <c r="AE15" s="351"/>
      <c r="AF15" s="159">
        <v>4079.87</v>
      </c>
      <c r="AG15" s="159">
        <v>4050.2609999999995</v>
      </c>
      <c r="AH15" s="159">
        <f t="shared" si="2"/>
        <v>-0.7</v>
      </c>
      <c r="AI15" s="159">
        <v>12258.099999999999</v>
      </c>
      <c r="AJ15" s="159">
        <v>11536</v>
      </c>
      <c r="AK15" s="159">
        <f t="shared" si="3"/>
        <v>-5.9</v>
      </c>
      <c r="AL15" s="159">
        <f t="shared" si="4"/>
        <v>50286.832999999999</v>
      </c>
      <c r="AM15" s="159">
        <f t="shared" si="4"/>
        <v>48420.123999999996</v>
      </c>
      <c r="AN15" s="159">
        <f t="shared" si="5"/>
        <v>-3.7</v>
      </c>
      <c r="AO15" s="353"/>
      <c r="AP15" s="353"/>
    </row>
    <row r="16" spans="1:57" s="248" customFormat="1" ht="18.75" customHeight="1">
      <c r="A16" s="85" t="s">
        <v>252</v>
      </c>
      <c r="B16" s="159"/>
      <c r="C16" s="159"/>
      <c r="D16" s="159"/>
      <c r="E16" s="159">
        <v>26861</v>
      </c>
      <c r="F16" s="159">
        <v>25780</v>
      </c>
      <c r="G16" s="351">
        <f t="shared" si="0"/>
        <v>-4</v>
      </c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>
        <v>3717</v>
      </c>
      <c r="X16" s="159">
        <v>3383</v>
      </c>
      <c r="Y16" s="159">
        <f t="shared" si="1"/>
        <v>-9</v>
      </c>
      <c r="Z16" s="159"/>
      <c r="AA16" s="159"/>
      <c r="AB16" s="351"/>
      <c r="AC16" s="159"/>
      <c r="AD16" s="159"/>
      <c r="AE16" s="351"/>
      <c r="AF16" s="159">
        <v>3393.1289999999999</v>
      </c>
      <c r="AG16" s="159">
        <v>3160.14</v>
      </c>
      <c r="AH16" s="159">
        <f t="shared" si="2"/>
        <v>-6.9</v>
      </c>
      <c r="AI16" s="159">
        <v>12258.1</v>
      </c>
      <c r="AJ16" s="159">
        <v>11536</v>
      </c>
      <c r="AK16" s="159">
        <f t="shared" si="3"/>
        <v>-5.9</v>
      </c>
      <c r="AL16" s="159">
        <f t="shared" si="4"/>
        <v>46229.228999999999</v>
      </c>
      <c r="AM16" s="159">
        <f t="shared" si="4"/>
        <v>43859.14</v>
      </c>
      <c r="AN16" s="159">
        <f t="shared" si="5"/>
        <v>-5.0999999999999996</v>
      </c>
      <c r="AO16" s="353"/>
      <c r="AP16" s="353"/>
    </row>
    <row r="17" spans="1:42" s="248" customFormat="1" ht="18.75" customHeight="1">
      <c r="A17" s="85" t="s">
        <v>282</v>
      </c>
      <c r="B17" s="159"/>
      <c r="C17" s="159"/>
      <c r="D17" s="159"/>
      <c r="E17" s="159">
        <v>2411</v>
      </c>
      <c r="F17" s="159">
        <v>2534</v>
      </c>
      <c r="G17" s="351">
        <f t="shared" si="0"/>
        <v>5.0999999999999996</v>
      </c>
      <c r="H17" s="159">
        <v>91.087000000000003</v>
      </c>
      <c r="I17" s="159">
        <v>150.80500000000001</v>
      </c>
      <c r="J17" s="159">
        <f>IF(H17=0, "    ---- ", IF(ABS(ROUND(100/H17*I17-100,1))&lt;999,ROUND(100/H17*I17-100,1),IF(ROUND(100/H17*I17-100,1)&gt;999,999,-999)))</f>
        <v>65.599999999999994</v>
      </c>
      <c r="K17" s="159">
        <v>177.77600000000001</v>
      </c>
      <c r="L17" s="159">
        <v>250.91200000000001</v>
      </c>
      <c r="M17" s="159">
        <f>IF(K17=0, "    ---- ", IF(ABS(ROUND(100/K17*L17-100,1))&lt;999,ROUND(100/K17*L17-100,1),IF(ROUND(100/K17*L17-100,1)&gt;999,999,-999)))</f>
        <v>41.1</v>
      </c>
      <c r="N17" s="159"/>
      <c r="O17" s="159"/>
      <c r="P17" s="159"/>
      <c r="Q17" s="159"/>
      <c r="R17" s="159"/>
      <c r="S17" s="159"/>
      <c r="T17" s="159"/>
      <c r="U17" s="159"/>
      <c r="V17" s="159"/>
      <c r="W17" s="159">
        <v>503</v>
      </c>
      <c r="X17" s="159">
        <v>493</v>
      </c>
      <c r="Y17" s="159">
        <f t="shared" si="1"/>
        <v>-2</v>
      </c>
      <c r="Z17" s="159"/>
      <c r="AA17" s="159"/>
      <c r="AB17" s="351"/>
      <c r="AC17" s="159"/>
      <c r="AD17" s="159"/>
      <c r="AE17" s="351"/>
      <c r="AF17" s="159">
        <v>74.287000000000006</v>
      </c>
      <c r="AG17" s="159">
        <v>71.334000000000003</v>
      </c>
      <c r="AH17" s="159">
        <f t="shared" si="2"/>
        <v>-4</v>
      </c>
      <c r="AI17" s="159"/>
      <c r="AJ17" s="159"/>
      <c r="AK17" s="159"/>
      <c r="AL17" s="159">
        <f t="shared" si="4"/>
        <v>3257.1499999999996</v>
      </c>
      <c r="AM17" s="159">
        <f t="shared" si="4"/>
        <v>3500.0509999999995</v>
      </c>
      <c r="AN17" s="159">
        <f t="shared" si="5"/>
        <v>7.5</v>
      </c>
      <c r="AO17" s="353"/>
      <c r="AP17" s="353"/>
    </row>
    <row r="18" spans="1:42" s="248" customFormat="1" ht="18.75" customHeight="1">
      <c r="A18" s="85" t="s">
        <v>260</v>
      </c>
      <c r="B18" s="159"/>
      <c r="C18" s="159"/>
      <c r="D18" s="159"/>
      <c r="E18" s="159">
        <v>215</v>
      </c>
      <c r="F18" s="159">
        <v>210</v>
      </c>
      <c r="G18" s="351">
        <f t="shared" si="0"/>
        <v>-2.2999999999999998</v>
      </c>
      <c r="H18" s="159"/>
      <c r="I18" s="159"/>
      <c r="J18" s="159"/>
      <c r="K18" s="159"/>
      <c r="L18" s="159"/>
      <c r="M18" s="159"/>
      <c r="N18" s="159"/>
      <c r="O18" s="159"/>
      <c r="P18" s="159"/>
      <c r="Q18" s="159">
        <v>9.4721798699999997</v>
      </c>
      <c r="R18" s="159">
        <v>2.4028630000000002E-2</v>
      </c>
      <c r="S18" s="159">
        <f>IF(Q18=0, "    ---- ", IF(ABS(ROUND(100/Q18*R18-100,1))&lt;999,ROUND(100/Q18*R18-100,1),IF(ROUND(100/Q18*R18-100,1)&gt;999,999,-999)))</f>
        <v>-99.7</v>
      </c>
      <c r="T18" s="159"/>
      <c r="U18" s="159"/>
      <c r="V18" s="159"/>
      <c r="W18" s="159"/>
      <c r="X18" s="159"/>
      <c r="Y18" s="159"/>
      <c r="Z18" s="159"/>
      <c r="AA18" s="159"/>
      <c r="AB18" s="351"/>
      <c r="AC18" s="159"/>
      <c r="AD18" s="159"/>
      <c r="AE18" s="351"/>
      <c r="AF18" s="159">
        <v>581.36900000000003</v>
      </c>
      <c r="AG18" s="159">
        <v>482.81</v>
      </c>
      <c r="AH18" s="159">
        <f t="shared" si="2"/>
        <v>-17</v>
      </c>
      <c r="AI18" s="159">
        <v>559.70000000000005</v>
      </c>
      <c r="AJ18" s="159">
        <v>710</v>
      </c>
      <c r="AK18" s="159">
        <f t="shared" si="3"/>
        <v>26.9</v>
      </c>
      <c r="AL18" s="159">
        <f t="shared" si="4"/>
        <v>1365.5411798700002</v>
      </c>
      <c r="AM18" s="159">
        <f t="shared" si="4"/>
        <v>1402.8340286299999</v>
      </c>
      <c r="AN18" s="159">
        <f t="shared" si="5"/>
        <v>2.7</v>
      </c>
      <c r="AO18" s="353"/>
      <c r="AP18" s="353"/>
    </row>
    <row r="19" spans="1:42" s="248" customFormat="1" ht="18.75" customHeight="1">
      <c r="A19" s="85" t="s">
        <v>368</v>
      </c>
      <c r="B19" s="159"/>
      <c r="C19" s="159">
        <v>14.414</v>
      </c>
      <c r="D19" s="159" t="str">
        <f t="shared" ref="D19:D20" si="6">IF(B19=0, "    ---- ", IF(ABS(ROUND(100/B19*C19-100,1))&lt;999,ROUND(100/B19*C19-100,1),IF(ROUND(100/B19*C19-100,1)&gt;999,999,-999)))</f>
        <v xml:space="preserve">    ---- </v>
      </c>
      <c r="E19" s="159">
        <v>136124</v>
      </c>
      <c r="F19" s="159">
        <v>143812</v>
      </c>
      <c r="G19" s="351">
        <f t="shared" si="0"/>
        <v>5.6</v>
      </c>
      <c r="H19" s="159">
        <v>58.817999999999998</v>
      </c>
      <c r="I19" s="159">
        <v>72.225999999999999</v>
      </c>
      <c r="J19" s="159">
        <f>IF(H19=0, "    ---- ", IF(ABS(ROUND(100/H19*I19-100,1))&lt;999,ROUND(100/H19*I19-100,1),IF(ROUND(100/H19*I19-100,1)&gt;999,999,-999)))</f>
        <v>22.8</v>
      </c>
      <c r="K19" s="159">
        <v>3230.4769999999999</v>
      </c>
      <c r="L19" s="159">
        <v>3616.2629999999999</v>
      </c>
      <c r="M19" s="159">
        <f>IF(K19=0, "    ---- ", IF(ABS(ROUND(100/K19*L19-100,1))&lt;999,ROUND(100/K19*L19-100,1),IF(ROUND(100/K19*L19-100,1)&gt;999,999,-999)))</f>
        <v>11.9</v>
      </c>
      <c r="N19" s="159"/>
      <c r="O19" s="159"/>
      <c r="P19" s="159"/>
      <c r="Q19" s="159"/>
      <c r="R19" s="159"/>
      <c r="S19" s="159"/>
      <c r="T19" s="159">
        <v>1185.5</v>
      </c>
      <c r="U19" s="159">
        <v>1293</v>
      </c>
      <c r="V19" s="159">
        <f>IF(T19=0, "    ---- ", IF(ABS(ROUND(100/T19*U19-100,1))&lt;999,ROUND(100/T19*U19-100,1),IF(ROUND(100/T19*U19-100,1)&gt;999,999,-999)))</f>
        <v>9.1</v>
      </c>
      <c r="W19" s="159">
        <v>37562</v>
      </c>
      <c r="X19" s="159">
        <v>39142</v>
      </c>
      <c r="Y19" s="159">
        <f t="shared" si="1"/>
        <v>4.2</v>
      </c>
      <c r="Z19" s="159"/>
      <c r="AA19" s="159"/>
      <c r="AB19" s="351"/>
      <c r="AC19" s="159">
        <v>7593.5654306699998</v>
      </c>
      <c r="AD19" s="159">
        <v>7904.3338249300004</v>
      </c>
      <c r="AE19" s="351">
        <f>IF(AC19=0, "    ---- ", IF(ABS(ROUND(100/AC19*AD19-100,1))&lt;999,ROUND(100/AC19*AD19-100,1),IF(ROUND(100/AC19*AD19-100,1)&gt;999,999,-999)))</f>
        <v>4.0999999999999996</v>
      </c>
      <c r="AF19" s="159">
        <v>9274.5580000000009</v>
      </c>
      <c r="AG19" s="159">
        <v>9582.0650000000005</v>
      </c>
      <c r="AH19" s="159">
        <f t="shared" si="2"/>
        <v>3.3</v>
      </c>
      <c r="AI19" s="159">
        <v>141758</v>
      </c>
      <c r="AJ19" s="159">
        <v>146116</v>
      </c>
      <c r="AK19" s="159">
        <f t="shared" si="3"/>
        <v>3.1</v>
      </c>
      <c r="AL19" s="159">
        <f t="shared" si="4"/>
        <v>336786.91843066999</v>
      </c>
      <c r="AM19" s="159">
        <f t="shared" si="4"/>
        <v>351552.30182493001</v>
      </c>
      <c r="AN19" s="159">
        <f t="shared" si="5"/>
        <v>4.4000000000000004</v>
      </c>
      <c r="AO19" s="353"/>
      <c r="AP19" s="353"/>
    </row>
    <row r="20" spans="1:42" s="248" customFormat="1" ht="18.75" customHeight="1">
      <c r="A20" s="85" t="s">
        <v>285</v>
      </c>
      <c r="B20" s="159"/>
      <c r="C20" s="159">
        <v>14.414</v>
      </c>
      <c r="D20" s="159" t="str">
        <f t="shared" si="6"/>
        <v xml:space="preserve">    ---- </v>
      </c>
      <c r="E20" s="159">
        <v>77502</v>
      </c>
      <c r="F20" s="159">
        <v>87748</v>
      </c>
      <c r="G20" s="351">
        <f t="shared" si="0"/>
        <v>13.2</v>
      </c>
      <c r="H20" s="159"/>
      <c r="I20" s="159"/>
      <c r="J20" s="159"/>
      <c r="K20" s="159">
        <v>2918.0349999999999</v>
      </c>
      <c r="L20" s="159">
        <v>3198.16</v>
      </c>
      <c r="M20" s="159">
        <f>IF(K20=0, "    ---- ", IF(ABS(ROUND(100/K20*L20-100,1))&lt;999,ROUND(100/K20*L20-100,1),IF(ROUND(100/K20*L20-100,1)&gt;999,999,-999)))</f>
        <v>9.6</v>
      </c>
      <c r="N20" s="159"/>
      <c r="O20" s="159"/>
      <c r="P20" s="159"/>
      <c r="Q20" s="159"/>
      <c r="R20" s="159"/>
      <c r="S20" s="159"/>
      <c r="T20" s="159">
        <v>353</v>
      </c>
      <c r="U20" s="159">
        <v>389</v>
      </c>
      <c r="V20" s="159">
        <f>IF(T20=0, "    ---- ", IF(ABS(ROUND(100/T20*U20-100,1))&lt;999,ROUND(100/T20*U20-100,1),IF(ROUND(100/T20*U20-100,1)&gt;999,999,-999)))</f>
        <v>10.199999999999999</v>
      </c>
      <c r="W20" s="159">
        <v>21458</v>
      </c>
      <c r="X20" s="159">
        <v>24169</v>
      </c>
      <c r="Y20" s="159">
        <f t="shared" si="1"/>
        <v>12.6</v>
      </c>
      <c r="Z20" s="159"/>
      <c r="AA20" s="159"/>
      <c r="AB20" s="351"/>
      <c r="AC20" s="159">
        <v>7593.5654306699998</v>
      </c>
      <c r="AD20" s="159">
        <v>7904.3338249300004</v>
      </c>
      <c r="AE20" s="351">
        <f>IF(AC20=0, "    ---- ", IF(ABS(ROUND(100/AC20*AD20-100,1))&lt;999,ROUND(100/AC20*AD20-100,1),IF(ROUND(100/AC20*AD20-100,1)&gt;999,999,-999)))</f>
        <v>4.0999999999999996</v>
      </c>
      <c r="AF20" s="159">
        <v>4478.2349999999997</v>
      </c>
      <c r="AG20" s="159">
        <v>4880.8999999999996</v>
      </c>
      <c r="AH20" s="159">
        <f t="shared" si="2"/>
        <v>9</v>
      </c>
      <c r="AI20" s="159">
        <v>88152.2</v>
      </c>
      <c r="AJ20" s="159">
        <v>99973</v>
      </c>
      <c r="AK20" s="159">
        <f t="shared" si="3"/>
        <v>13.4</v>
      </c>
      <c r="AL20" s="159">
        <f t="shared" si="4"/>
        <v>202455.03543067002</v>
      </c>
      <c r="AM20" s="159">
        <f t="shared" si="4"/>
        <v>228276.80782493</v>
      </c>
      <c r="AN20" s="159">
        <f t="shared" si="5"/>
        <v>12.8</v>
      </c>
      <c r="AO20" s="353"/>
      <c r="AP20" s="353"/>
    </row>
    <row r="21" spans="1:42" s="248" customFormat="1" ht="18.75" customHeight="1">
      <c r="A21" s="85" t="s">
        <v>369</v>
      </c>
      <c r="B21" s="159"/>
      <c r="C21" s="159"/>
      <c r="D21" s="159"/>
      <c r="E21" s="159">
        <v>16057</v>
      </c>
      <c r="F21" s="159">
        <v>2021</v>
      </c>
      <c r="G21" s="351">
        <f t="shared" si="0"/>
        <v>-87.4</v>
      </c>
      <c r="H21" s="159"/>
      <c r="I21" s="159"/>
      <c r="J21" s="159"/>
      <c r="K21" s="159"/>
      <c r="L21" s="159"/>
      <c r="M21" s="159"/>
      <c r="N21" s="159"/>
      <c r="O21" s="159"/>
      <c r="P21" s="159"/>
      <c r="Q21" s="159">
        <v>329591.99085409002</v>
      </c>
      <c r="R21" s="159">
        <v>353287.41957097</v>
      </c>
      <c r="S21" s="159">
        <f>IF(Q21=0, "    ---- ", IF(ABS(ROUND(100/Q21*R21-100,1))&lt;999,ROUND(100/Q21*R21-100,1),IF(ROUND(100/Q21*R21-100,1)&gt;999,999,-999)))</f>
        <v>7.2</v>
      </c>
      <c r="T21" s="159"/>
      <c r="U21" s="159"/>
      <c r="V21" s="159"/>
      <c r="W21" s="159"/>
      <c r="X21" s="159"/>
      <c r="Y21" s="159"/>
      <c r="Z21" s="159">
        <v>54982</v>
      </c>
      <c r="AA21" s="159">
        <v>55218</v>
      </c>
      <c r="AB21" s="351">
        <f>IF(Z21=0, "    ---- ", IF(ABS(ROUND(100/Z21*AA21-100,1))&lt;999,ROUND(100/Z21*AA21-100,1),IF(ROUND(100/Z21*AA21-100,1)&gt;999,999,-999)))</f>
        <v>0.4</v>
      </c>
      <c r="AC21" s="159"/>
      <c r="AD21" s="159"/>
      <c r="AE21" s="351"/>
      <c r="AF21" s="159"/>
      <c r="AG21" s="159">
        <v>20.568000000000001</v>
      </c>
      <c r="AH21" s="159" t="str">
        <f t="shared" si="2"/>
        <v xml:space="preserve">    ---- </v>
      </c>
      <c r="AI21" s="159">
        <v>7234.1</v>
      </c>
      <c r="AJ21" s="159">
        <v>3977</v>
      </c>
      <c r="AK21" s="159">
        <f t="shared" si="3"/>
        <v>-45</v>
      </c>
      <c r="AL21" s="159">
        <f t="shared" si="4"/>
        <v>407865.09085409</v>
      </c>
      <c r="AM21" s="159">
        <f t="shared" si="4"/>
        <v>414523.98757097003</v>
      </c>
      <c r="AN21" s="159">
        <f t="shared" si="5"/>
        <v>1.6</v>
      </c>
      <c r="AO21" s="353"/>
      <c r="AP21" s="353"/>
    </row>
    <row r="22" spans="1:42" s="248" customFormat="1" ht="18.75" customHeight="1">
      <c r="A22" s="85" t="s">
        <v>261</v>
      </c>
      <c r="B22" s="159"/>
      <c r="C22" s="159"/>
      <c r="D22" s="159"/>
      <c r="E22" s="159">
        <v>3637</v>
      </c>
      <c r="F22" s="159">
        <v>3559</v>
      </c>
      <c r="G22" s="351">
        <f t="shared" si="0"/>
        <v>-2.1</v>
      </c>
      <c r="H22" s="159"/>
      <c r="I22" s="159">
        <v>0.28499999999999998</v>
      </c>
      <c r="J22" s="159" t="str">
        <f>IF(H22=0, "    ---- ", IF(ABS(ROUND(100/H22*I22-100,1))&lt;999,ROUND(100/H22*I22-100,1),IF(ROUND(100/H22*I22-100,1)&gt;999,999,-999)))</f>
        <v xml:space="preserve">    ---- </v>
      </c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>
        <v>48</v>
      </c>
      <c r="X22" s="159">
        <v>53</v>
      </c>
      <c r="Y22" s="159">
        <f t="shared" si="1"/>
        <v>10.4</v>
      </c>
      <c r="Z22" s="159"/>
      <c r="AA22" s="159"/>
      <c r="AB22" s="351"/>
      <c r="AC22" s="159"/>
      <c r="AD22" s="159"/>
      <c r="AE22" s="351"/>
      <c r="AF22" s="159"/>
      <c r="AG22" s="159"/>
      <c r="AH22" s="159"/>
      <c r="AI22" s="159"/>
      <c r="AJ22" s="159"/>
      <c r="AK22" s="159"/>
      <c r="AL22" s="159">
        <f t="shared" si="4"/>
        <v>3685</v>
      </c>
      <c r="AM22" s="159">
        <f t="shared" si="4"/>
        <v>3612.2849999999999</v>
      </c>
      <c r="AN22" s="159">
        <f t="shared" si="5"/>
        <v>-2</v>
      </c>
      <c r="AO22" s="353"/>
      <c r="AP22" s="353"/>
    </row>
    <row r="23" spans="1:42" s="285" customFormat="1" ht="18.75" customHeight="1">
      <c r="A23" s="354" t="s">
        <v>253</v>
      </c>
      <c r="B23" s="154">
        <v>24.337</v>
      </c>
      <c r="C23" s="154">
        <v>22.611000000000001</v>
      </c>
      <c r="D23" s="154">
        <f>IF(B23=0, "    ---- ", IF(ABS(ROUND(100/B23*C23-100,1))&lt;999,ROUND(100/B23*C23-100,1),IF(ROUND(100/B23*C23-100,1)&gt;999,999,-999)))</f>
        <v>-7.1</v>
      </c>
      <c r="E23" s="154">
        <v>202485</v>
      </c>
      <c r="F23" s="154">
        <v>195836</v>
      </c>
      <c r="G23" s="355">
        <f t="shared" si="0"/>
        <v>-3.3</v>
      </c>
      <c r="H23" s="154">
        <v>141.60899999999998</v>
      </c>
      <c r="I23" s="154">
        <v>196.50200000000001</v>
      </c>
      <c r="J23" s="154">
        <f>IF(H23=0, "    ---- ", IF(ABS(ROUND(100/H23*I23-100,1))&lt;999,ROUND(100/H23*I23-100,1),IF(ROUND(100/H23*I23-100,1)&gt;999,999,-999)))</f>
        <v>38.799999999999997</v>
      </c>
      <c r="K23" s="154">
        <v>3408.2529999999997</v>
      </c>
      <c r="L23" s="154">
        <v>3867.1749999999997</v>
      </c>
      <c r="M23" s="154">
        <f>IF(K23=0, "    ---- ", IF(ABS(ROUND(100/K23*L23-100,1))&lt;999,ROUND(100/K23*L23-100,1),IF(ROUND(100/K23*L23-100,1)&gt;999,999,-999)))</f>
        <v>13.5</v>
      </c>
      <c r="N23" s="154"/>
      <c r="O23" s="154"/>
      <c r="P23" s="154"/>
      <c r="Q23" s="154">
        <v>329601.46303396003</v>
      </c>
      <c r="R23" s="154">
        <v>353287.4435996</v>
      </c>
      <c r="S23" s="154">
        <f>IF(Q23=0, "    ---- ", IF(ABS(ROUND(100/Q23*R23-100,1))&lt;999,ROUND(100/Q23*R23-100,1),IF(ROUND(100/Q23*R23-100,1)&gt;999,999,-999)))</f>
        <v>7.2</v>
      </c>
      <c r="T23" s="154"/>
      <c r="U23" s="154"/>
      <c r="V23" s="154"/>
      <c r="W23" s="154">
        <v>42700</v>
      </c>
      <c r="X23" s="154">
        <v>43959</v>
      </c>
      <c r="Y23" s="154">
        <f t="shared" si="1"/>
        <v>2.9</v>
      </c>
      <c r="Z23" s="154"/>
      <c r="AA23" s="154"/>
      <c r="AB23" s="355"/>
      <c r="AC23" s="154"/>
      <c r="AD23" s="154"/>
      <c r="AE23" s="355"/>
      <c r="AF23" s="154">
        <v>14551.324000000001</v>
      </c>
      <c r="AG23" s="154">
        <v>14851.864</v>
      </c>
      <c r="AH23" s="154">
        <f t="shared" si="2"/>
        <v>2.1</v>
      </c>
      <c r="AI23" s="154">
        <v>165373.9</v>
      </c>
      <c r="AJ23" s="154">
        <v>165920</v>
      </c>
      <c r="AK23" s="154">
        <f t="shared" si="3"/>
        <v>0.3</v>
      </c>
      <c r="AL23" s="154">
        <f t="shared" si="4"/>
        <v>758285.88603396004</v>
      </c>
      <c r="AM23" s="154">
        <f t="shared" si="4"/>
        <v>777940.5955996</v>
      </c>
      <c r="AN23" s="154">
        <f t="shared" si="5"/>
        <v>2.6</v>
      </c>
      <c r="AO23" s="356"/>
      <c r="AP23" s="356"/>
    </row>
    <row r="24" spans="1:42" s="248" customFormat="1" ht="18.75" customHeight="1">
      <c r="A24" s="85" t="s">
        <v>250</v>
      </c>
      <c r="B24" s="159">
        <v>24.337</v>
      </c>
      <c r="C24" s="159">
        <v>22.611000000000001</v>
      </c>
      <c r="D24" s="159">
        <f>IF(B24=0, "    ---- ", IF(ABS(ROUND(100/B24*C24-100,1))&lt;999,ROUND(100/B24*C24-100,1),IF(ROUND(100/B24*C24-100,1)&gt;999,999,-999)))</f>
        <v>-7.1</v>
      </c>
      <c r="E24" s="159">
        <v>17180</v>
      </c>
      <c r="F24" s="159">
        <v>17919</v>
      </c>
      <c r="G24" s="351">
        <f t="shared" si="0"/>
        <v>4.3</v>
      </c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>
        <v>696</v>
      </c>
      <c r="X24" s="159">
        <v>649</v>
      </c>
      <c r="Y24" s="159">
        <f t="shared" si="1"/>
        <v>-6.8</v>
      </c>
      <c r="Z24" s="159"/>
      <c r="AA24" s="159"/>
      <c r="AB24" s="351"/>
      <c r="AC24" s="159"/>
      <c r="AD24" s="159"/>
      <c r="AE24" s="351"/>
      <c r="AF24" s="159">
        <v>615.52700000000004</v>
      </c>
      <c r="AG24" s="159">
        <v>716.16000000000008</v>
      </c>
      <c r="AH24" s="159">
        <f t="shared" si="2"/>
        <v>16.3</v>
      </c>
      <c r="AI24" s="159">
        <v>3564</v>
      </c>
      <c r="AJ24" s="159">
        <v>3581</v>
      </c>
      <c r="AK24" s="159">
        <f t="shared" si="3"/>
        <v>0.5</v>
      </c>
      <c r="AL24" s="159">
        <f t="shared" si="4"/>
        <v>22079.864000000001</v>
      </c>
      <c r="AM24" s="159">
        <f t="shared" si="4"/>
        <v>22887.771000000001</v>
      </c>
      <c r="AN24" s="159">
        <f t="shared" si="5"/>
        <v>3.7</v>
      </c>
      <c r="AO24" s="353"/>
      <c r="AP24" s="353"/>
    </row>
    <row r="25" spans="1:42" s="248" customFormat="1" ht="18.75" customHeight="1">
      <c r="A25" s="85" t="s">
        <v>252</v>
      </c>
      <c r="B25" s="159"/>
      <c r="C25" s="159"/>
      <c r="D25" s="159"/>
      <c r="E25" s="159">
        <v>5931</v>
      </c>
      <c r="F25" s="159">
        <v>5124</v>
      </c>
      <c r="G25" s="351">
        <f t="shared" si="0"/>
        <v>-13.6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>
        <v>603</v>
      </c>
      <c r="X25" s="159">
        <v>563</v>
      </c>
      <c r="Y25" s="159">
        <f t="shared" si="1"/>
        <v>-6.6</v>
      </c>
      <c r="Z25" s="159"/>
      <c r="AA25" s="159"/>
      <c r="AB25" s="351"/>
      <c r="AC25" s="159"/>
      <c r="AD25" s="159"/>
      <c r="AE25" s="351"/>
      <c r="AF25" s="159">
        <v>372.39699999999999</v>
      </c>
      <c r="AG25" s="159">
        <v>342.70600000000002</v>
      </c>
      <c r="AH25" s="159">
        <f t="shared" si="2"/>
        <v>-8</v>
      </c>
      <c r="AI25" s="159">
        <v>2481.4</v>
      </c>
      <c r="AJ25" s="159">
        <v>2389</v>
      </c>
      <c r="AK25" s="159">
        <f t="shared" si="3"/>
        <v>-3.7</v>
      </c>
      <c r="AL25" s="159">
        <f t="shared" si="4"/>
        <v>9387.7970000000005</v>
      </c>
      <c r="AM25" s="159">
        <f t="shared" si="4"/>
        <v>8418.7060000000001</v>
      </c>
      <c r="AN25" s="159">
        <f t="shared" si="5"/>
        <v>-10.3</v>
      </c>
      <c r="AO25" s="353"/>
      <c r="AP25" s="353"/>
    </row>
    <row r="26" spans="1:42" s="248" customFormat="1" ht="18.75" customHeight="1">
      <c r="A26" s="85" t="s">
        <v>282</v>
      </c>
      <c r="B26" s="159"/>
      <c r="C26" s="159"/>
      <c r="D26" s="159"/>
      <c r="E26" s="159">
        <v>11249</v>
      </c>
      <c r="F26" s="159">
        <v>12795</v>
      </c>
      <c r="G26" s="351">
        <f t="shared" si="0"/>
        <v>13.7</v>
      </c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>
        <v>86</v>
      </c>
      <c r="X26" s="159">
        <v>81</v>
      </c>
      <c r="Y26" s="159">
        <f t="shared" si="1"/>
        <v>-5.8</v>
      </c>
      <c r="Z26" s="159"/>
      <c r="AA26" s="159"/>
      <c r="AB26" s="351"/>
      <c r="AC26" s="159"/>
      <c r="AD26" s="159"/>
      <c r="AE26" s="351"/>
      <c r="AF26" s="159">
        <v>243.13</v>
      </c>
      <c r="AG26" s="159">
        <v>232.70599999999999</v>
      </c>
      <c r="AH26" s="159">
        <f t="shared" si="2"/>
        <v>-4.3</v>
      </c>
      <c r="AI26" s="159"/>
      <c r="AJ26" s="159"/>
      <c r="AK26" s="159"/>
      <c r="AL26" s="159">
        <f t="shared" si="4"/>
        <v>11578.13</v>
      </c>
      <c r="AM26" s="159">
        <f t="shared" si="4"/>
        <v>13108.706</v>
      </c>
      <c r="AN26" s="159">
        <f t="shared" si="5"/>
        <v>13.2</v>
      </c>
      <c r="AO26" s="353"/>
      <c r="AP26" s="353"/>
    </row>
    <row r="27" spans="1:42" s="248" customFormat="1" ht="18.75" customHeight="1">
      <c r="A27" s="85" t="s">
        <v>251</v>
      </c>
      <c r="B27" s="159"/>
      <c r="C27" s="159"/>
      <c r="D27" s="159"/>
      <c r="E27" s="159">
        <v>29272</v>
      </c>
      <c r="F27" s="159">
        <v>28315</v>
      </c>
      <c r="G27" s="351">
        <f t="shared" si="0"/>
        <v>-3.3</v>
      </c>
      <c r="H27" s="159">
        <v>88.331999999999994</v>
      </c>
      <c r="I27" s="159">
        <v>135.58500000000001</v>
      </c>
      <c r="J27" s="159">
        <f>IF(H27=0, "    ---- ", IF(ABS(ROUND(100/H27*I27-100,1))&lt;999,ROUND(100/H27*I27-100,1),IF(ROUND(100/H27*I27-100,1)&gt;999,999,-999)))</f>
        <v>53.5</v>
      </c>
      <c r="K27" s="159">
        <v>177.77600000000001</v>
      </c>
      <c r="L27" s="159">
        <v>250.91200000000001</v>
      </c>
      <c r="M27" s="159">
        <f>IF(K27=0, "    ---- ", IF(ABS(ROUND(100/K27*L27-100,1))&lt;999,ROUND(100/K27*L27-100,1),IF(ROUND(100/K27*L27-100,1)&gt;999,999,-999)))</f>
        <v>41.1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>
        <v>4408</v>
      </c>
      <c r="X27" s="159">
        <v>4115</v>
      </c>
      <c r="Y27" s="159">
        <f t="shared" si="1"/>
        <v>-6.6</v>
      </c>
      <c r="Z27" s="159"/>
      <c r="AA27" s="159"/>
      <c r="AB27" s="351"/>
      <c r="AC27" s="159"/>
      <c r="AD27" s="159"/>
      <c r="AE27" s="351"/>
      <c r="AF27" s="159">
        <v>4079.87</v>
      </c>
      <c r="AG27" s="159">
        <v>4050.2609999999995</v>
      </c>
      <c r="AH27" s="159">
        <f t="shared" si="2"/>
        <v>-0.7</v>
      </c>
      <c r="AI27" s="159">
        <v>12258.099999999999</v>
      </c>
      <c r="AJ27" s="159">
        <v>11536</v>
      </c>
      <c r="AK27" s="159">
        <f t="shared" si="3"/>
        <v>-5.9</v>
      </c>
      <c r="AL27" s="159">
        <f t="shared" si="4"/>
        <v>50284.078000000001</v>
      </c>
      <c r="AM27" s="159">
        <f t="shared" si="4"/>
        <v>48402.758000000002</v>
      </c>
      <c r="AN27" s="159">
        <f t="shared" si="5"/>
        <v>-3.7</v>
      </c>
      <c r="AO27" s="353"/>
      <c r="AP27" s="353"/>
    </row>
    <row r="28" spans="1:42" s="248" customFormat="1" ht="18.75" customHeight="1">
      <c r="A28" s="85" t="s">
        <v>252</v>
      </c>
      <c r="B28" s="159"/>
      <c r="C28" s="159"/>
      <c r="D28" s="159"/>
      <c r="E28" s="159">
        <v>26861</v>
      </c>
      <c r="F28" s="159">
        <v>25780</v>
      </c>
      <c r="G28" s="351">
        <f t="shared" si="0"/>
        <v>-4</v>
      </c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>
        <v>3703</v>
      </c>
      <c r="X28" s="159">
        <v>3368.8455256734696</v>
      </c>
      <c r="Y28" s="159">
        <f t="shared" si="1"/>
        <v>-9</v>
      </c>
      <c r="Z28" s="159"/>
      <c r="AA28" s="159"/>
      <c r="AB28" s="351"/>
      <c r="AC28" s="159"/>
      <c r="AD28" s="159"/>
      <c r="AE28" s="351"/>
      <c r="AF28" s="159">
        <v>3393.1289999999999</v>
      </c>
      <c r="AG28" s="159">
        <v>3160.14</v>
      </c>
      <c r="AH28" s="159">
        <f t="shared" si="2"/>
        <v>-6.9</v>
      </c>
      <c r="AI28" s="159">
        <v>12258.1</v>
      </c>
      <c r="AJ28" s="159">
        <v>11536</v>
      </c>
      <c r="AK28" s="159">
        <f t="shared" si="3"/>
        <v>-5.9</v>
      </c>
      <c r="AL28" s="159">
        <f t="shared" si="4"/>
        <v>46215.228999999999</v>
      </c>
      <c r="AM28" s="159">
        <f t="shared" si="4"/>
        <v>43844.985525673474</v>
      </c>
      <c r="AN28" s="159">
        <f t="shared" si="5"/>
        <v>-5.0999999999999996</v>
      </c>
      <c r="AO28" s="353"/>
      <c r="AP28" s="353"/>
    </row>
    <row r="29" spans="1:42" s="248" customFormat="1" ht="18.75" customHeight="1">
      <c r="A29" s="85" t="s">
        <v>282</v>
      </c>
      <c r="B29" s="159"/>
      <c r="C29" s="159"/>
      <c r="D29" s="159"/>
      <c r="E29" s="159">
        <v>2411</v>
      </c>
      <c r="F29" s="159">
        <v>2534</v>
      </c>
      <c r="G29" s="351">
        <f t="shared" si="0"/>
        <v>5.0999999999999996</v>
      </c>
      <c r="H29" s="159">
        <v>88.331999999999994</v>
      </c>
      <c r="I29" s="159">
        <v>135.58500000000001</v>
      </c>
      <c r="J29" s="159">
        <f>IF(H29=0, "    ---- ", IF(ABS(ROUND(100/H29*I29-100,1))&lt;999,ROUND(100/H29*I29-100,1),IF(ROUND(100/H29*I29-100,1)&gt;999,999,-999)))</f>
        <v>53.5</v>
      </c>
      <c r="K29" s="159">
        <v>177.77600000000001</v>
      </c>
      <c r="L29" s="159">
        <v>250.91200000000001</v>
      </c>
      <c r="M29" s="159">
        <f>IF(K29=0, "    ---- ", IF(ABS(ROUND(100/K29*L29-100,1))&lt;999,ROUND(100/K29*L29-100,1),IF(ROUND(100/K29*L29-100,1)&gt;999,999,-999)))</f>
        <v>41.1</v>
      </c>
      <c r="N29" s="159"/>
      <c r="O29" s="159"/>
      <c r="P29" s="159"/>
      <c r="Q29" s="159"/>
      <c r="R29" s="159"/>
      <c r="S29" s="159"/>
      <c r="T29" s="159"/>
      <c r="U29" s="159"/>
      <c r="V29" s="159"/>
      <c r="W29" s="159">
        <v>503</v>
      </c>
      <c r="X29" s="159">
        <v>493</v>
      </c>
      <c r="Y29" s="159">
        <f t="shared" si="1"/>
        <v>-2</v>
      </c>
      <c r="Z29" s="159"/>
      <c r="AA29" s="159"/>
      <c r="AB29" s="351"/>
      <c r="AC29" s="159"/>
      <c r="AD29" s="159"/>
      <c r="AE29" s="351"/>
      <c r="AF29" s="159">
        <v>74.287000000000006</v>
      </c>
      <c r="AG29" s="159">
        <v>71.334000000000003</v>
      </c>
      <c r="AH29" s="159">
        <f t="shared" si="2"/>
        <v>-4</v>
      </c>
      <c r="AI29" s="159"/>
      <c r="AJ29" s="159"/>
      <c r="AK29" s="159"/>
      <c r="AL29" s="159">
        <f t="shared" si="4"/>
        <v>3254.3949999999995</v>
      </c>
      <c r="AM29" s="159">
        <f t="shared" si="4"/>
        <v>3484.8309999999997</v>
      </c>
      <c r="AN29" s="159">
        <f t="shared" si="5"/>
        <v>7.1</v>
      </c>
      <c r="AO29" s="353"/>
      <c r="AP29" s="353"/>
    </row>
    <row r="30" spans="1:42" s="248" customFormat="1" ht="18.75" customHeight="1">
      <c r="A30" s="85" t="s">
        <v>260</v>
      </c>
      <c r="B30" s="159"/>
      <c r="C30" s="159"/>
      <c r="D30" s="159"/>
      <c r="E30" s="159">
        <v>215</v>
      </c>
      <c r="F30" s="159">
        <v>210</v>
      </c>
      <c r="G30" s="351">
        <f t="shared" si="0"/>
        <v>-2.2999999999999998</v>
      </c>
      <c r="H30" s="159"/>
      <c r="I30" s="159"/>
      <c r="J30" s="159"/>
      <c r="K30" s="159"/>
      <c r="L30" s="159"/>
      <c r="M30" s="159"/>
      <c r="N30" s="159"/>
      <c r="O30" s="159"/>
      <c r="P30" s="159"/>
      <c r="Q30" s="159">
        <v>9.4721798699999997</v>
      </c>
      <c r="R30" s="159">
        <v>2.4028630000000002E-2</v>
      </c>
      <c r="S30" s="159">
        <f>IF(Q30=0, "    ---- ", IF(ABS(ROUND(100/Q30*R30-100,1))&lt;999,ROUND(100/Q30*R30-100,1),IF(ROUND(100/Q30*R30-100,1)&gt;999,999,-999)))</f>
        <v>-99.7</v>
      </c>
      <c r="T30" s="159"/>
      <c r="U30" s="159"/>
      <c r="V30" s="159"/>
      <c r="W30" s="159"/>
      <c r="X30" s="159"/>
      <c r="Y30" s="159"/>
      <c r="Z30" s="159"/>
      <c r="AA30" s="159"/>
      <c r="AB30" s="351"/>
      <c r="AC30" s="159"/>
      <c r="AD30" s="159"/>
      <c r="AE30" s="351"/>
      <c r="AF30" s="159">
        <v>581.36900000000003</v>
      </c>
      <c r="AG30" s="159">
        <v>482.81</v>
      </c>
      <c r="AH30" s="159">
        <f t="shared" si="2"/>
        <v>-17</v>
      </c>
      <c r="AI30" s="159">
        <v>559.70000000000005</v>
      </c>
      <c r="AJ30" s="159">
        <v>710</v>
      </c>
      <c r="AK30" s="159">
        <f t="shared" si="3"/>
        <v>26.9</v>
      </c>
      <c r="AL30" s="159">
        <f t="shared" si="4"/>
        <v>1365.5411798700002</v>
      </c>
      <c r="AM30" s="159">
        <f t="shared" si="4"/>
        <v>1402.8340286299999</v>
      </c>
      <c r="AN30" s="159">
        <f t="shared" si="5"/>
        <v>2.7</v>
      </c>
      <c r="AO30" s="353"/>
      <c r="AP30" s="353"/>
    </row>
    <row r="31" spans="1:42" s="248" customFormat="1" ht="18.75" customHeight="1">
      <c r="A31" s="85" t="s">
        <v>368</v>
      </c>
      <c r="B31" s="159"/>
      <c r="C31" s="159"/>
      <c r="D31" s="159"/>
      <c r="E31" s="159">
        <v>136124</v>
      </c>
      <c r="F31" s="159">
        <v>143812</v>
      </c>
      <c r="G31" s="351">
        <f t="shared" si="0"/>
        <v>5.6</v>
      </c>
      <c r="H31" s="159">
        <v>53.277000000000001</v>
      </c>
      <c r="I31" s="159">
        <v>60.917000000000002</v>
      </c>
      <c r="J31" s="159">
        <f>IF(H31=0, "    ---- ", IF(ABS(ROUND(100/H31*I31-100,1))&lt;999,ROUND(100/H31*I31-100,1),IF(ROUND(100/H31*I31-100,1)&gt;999,999,-999)))</f>
        <v>14.3</v>
      </c>
      <c r="K31" s="159">
        <v>3230.4769999999999</v>
      </c>
      <c r="L31" s="159">
        <v>3616.2629999999999</v>
      </c>
      <c r="M31" s="159">
        <f>IF(K31=0, "    ---- ", IF(ABS(ROUND(100/K31*L31-100,1))&lt;999,ROUND(100/K31*L31-100,1),IF(ROUND(100/K31*L31-100,1)&gt;999,999,-999)))</f>
        <v>11.9</v>
      </c>
      <c r="N31" s="159"/>
      <c r="O31" s="159"/>
      <c r="P31" s="159"/>
      <c r="Q31" s="159"/>
      <c r="R31" s="159"/>
      <c r="S31" s="159"/>
      <c r="T31" s="159"/>
      <c r="U31" s="159"/>
      <c r="V31" s="159"/>
      <c r="W31" s="159">
        <v>37562</v>
      </c>
      <c r="X31" s="159">
        <v>39142</v>
      </c>
      <c r="Y31" s="159">
        <f t="shared" si="1"/>
        <v>4.2</v>
      </c>
      <c r="Z31" s="159"/>
      <c r="AA31" s="159"/>
      <c r="AB31" s="351"/>
      <c r="AC31" s="159"/>
      <c r="AD31" s="159"/>
      <c r="AE31" s="351"/>
      <c r="AF31" s="159">
        <v>9274.5580000000009</v>
      </c>
      <c r="AG31" s="159">
        <v>9602.6329999999998</v>
      </c>
      <c r="AH31" s="159">
        <f t="shared" si="2"/>
        <v>3.5</v>
      </c>
      <c r="AI31" s="159">
        <v>141758</v>
      </c>
      <c r="AJ31" s="159">
        <v>146116</v>
      </c>
      <c r="AK31" s="159">
        <f t="shared" si="3"/>
        <v>3.1</v>
      </c>
      <c r="AL31" s="159">
        <f t="shared" si="4"/>
        <v>328002.31200000003</v>
      </c>
      <c r="AM31" s="159">
        <f t="shared" si="4"/>
        <v>342349.81299999997</v>
      </c>
      <c r="AN31" s="159">
        <f t="shared" si="5"/>
        <v>4.4000000000000004</v>
      </c>
      <c r="AO31" s="353"/>
      <c r="AP31" s="353"/>
    </row>
    <row r="32" spans="1:42" s="248" customFormat="1" ht="18.75" customHeight="1">
      <c r="A32" s="85" t="s">
        <v>285</v>
      </c>
      <c r="B32" s="159"/>
      <c r="C32" s="159"/>
      <c r="D32" s="159"/>
      <c r="E32" s="159">
        <v>77502</v>
      </c>
      <c r="F32" s="159">
        <v>87748</v>
      </c>
      <c r="G32" s="351">
        <f t="shared" si="0"/>
        <v>13.2</v>
      </c>
      <c r="H32" s="159"/>
      <c r="I32" s="159"/>
      <c r="J32" s="159"/>
      <c r="K32" s="159">
        <v>2918.0349999999999</v>
      </c>
      <c r="L32" s="159">
        <v>3198.16</v>
      </c>
      <c r="M32" s="159">
        <f>IF(K32=0, "    ---- ", IF(ABS(ROUND(100/K32*L32-100,1))&lt;999,ROUND(100/K32*L32-100,1),IF(ROUND(100/K32*L32-100,1)&gt;999,999,-999)))</f>
        <v>9.6</v>
      </c>
      <c r="N32" s="159"/>
      <c r="O32" s="159"/>
      <c r="P32" s="159"/>
      <c r="Q32" s="159"/>
      <c r="R32" s="159"/>
      <c r="S32" s="159"/>
      <c r="T32" s="159"/>
      <c r="U32" s="159"/>
      <c r="V32" s="159"/>
      <c r="W32" s="159">
        <v>21458</v>
      </c>
      <c r="X32" s="159">
        <v>24169</v>
      </c>
      <c r="Y32" s="159">
        <f t="shared" si="1"/>
        <v>12.6</v>
      </c>
      <c r="Z32" s="159"/>
      <c r="AA32" s="159"/>
      <c r="AB32" s="351"/>
      <c r="AC32" s="159"/>
      <c r="AD32" s="159"/>
      <c r="AE32" s="351"/>
      <c r="AF32" s="159">
        <v>4478.2349999999997</v>
      </c>
      <c r="AG32" s="159">
        <v>4880.8999999999996</v>
      </c>
      <c r="AH32" s="159">
        <f t="shared" si="2"/>
        <v>9</v>
      </c>
      <c r="AI32" s="159">
        <v>88152.2</v>
      </c>
      <c r="AJ32" s="159">
        <v>99973</v>
      </c>
      <c r="AK32" s="159">
        <f t="shared" si="3"/>
        <v>13.4</v>
      </c>
      <c r="AL32" s="159">
        <f t="shared" si="4"/>
        <v>194508.47</v>
      </c>
      <c r="AM32" s="159">
        <f t="shared" si="4"/>
        <v>219969.06</v>
      </c>
      <c r="AN32" s="159">
        <f t="shared" si="5"/>
        <v>13.1</v>
      </c>
      <c r="AO32" s="353"/>
      <c r="AP32" s="353"/>
    </row>
    <row r="33" spans="1:42" s="248" customFormat="1" ht="18.75" customHeight="1">
      <c r="A33" s="85" t="s">
        <v>369</v>
      </c>
      <c r="B33" s="159"/>
      <c r="C33" s="159"/>
      <c r="D33" s="159"/>
      <c r="E33" s="159">
        <v>16057</v>
      </c>
      <c r="F33" s="159">
        <v>2021</v>
      </c>
      <c r="G33" s="351">
        <f t="shared" si="0"/>
        <v>-87.4</v>
      </c>
      <c r="H33" s="159"/>
      <c r="I33" s="159"/>
      <c r="J33" s="159"/>
      <c r="K33" s="159"/>
      <c r="L33" s="159"/>
      <c r="M33" s="159"/>
      <c r="N33" s="159"/>
      <c r="O33" s="159"/>
      <c r="P33" s="159"/>
      <c r="Q33" s="159">
        <v>329591.99085409002</v>
      </c>
      <c r="R33" s="159">
        <v>353287.41957097</v>
      </c>
      <c r="S33" s="159">
        <f>IF(Q33=0, "    ---- ", IF(ABS(ROUND(100/Q33*R33-100,1))&lt;999,ROUND(100/Q33*R33-100,1),IF(ROUND(100/Q33*R33-100,1)&gt;999,999,-999)))</f>
        <v>7.2</v>
      </c>
      <c r="T33" s="159"/>
      <c r="U33" s="159"/>
      <c r="V33" s="159"/>
      <c r="W33" s="159"/>
      <c r="X33" s="159"/>
      <c r="Y33" s="159"/>
      <c r="Z33" s="159"/>
      <c r="AA33" s="159"/>
      <c r="AB33" s="351"/>
      <c r="AC33" s="159"/>
      <c r="AD33" s="159"/>
      <c r="AE33" s="351"/>
      <c r="AF33" s="159"/>
      <c r="AG33" s="159"/>
      <c r="AH33" s="159"/>
      <c r="AI33" s="159">
        <v>7234.1</v>
      </c>
      <c r="AJ33" s="159">
        <v>3977</v>
      </c>
      <c r="AK33" s="159">
        <f t="shared" si="3"/>
        <v>-45</v>
      </c>
      <c r="AL33" s="159">
        <f t="shared" si="4"/>
        <v>352883.09085409</v>
      </c>
      <c r="AM33" s="159">
        <f t="shared" si="4"/>
        <v>359285.41957097</v>
      </c>
      <c r="AN33" s="159">
        <f t="shared" si="5"/>
        <v>1.8</v>
      </c>
      <c r="AO33" s="353"/>
      <c r="AP33" s="353"/>
    </row>
    <row r="34" spans="1:42" s="248" customFormat="1" ht="18.75" customHeight="1">
      <c r="A34" s="85" t="s">
        <v>261</v>
      </c>
      <c r="B34" s="159"/>
      <c r="C34" s="159"/>
      <c r="D34" s="159"/>
      <c r="E34" s="159">
        <v>3637</v>
      </c>
      <c r="F34" s="159">
        <v>3559</v>
      </c>
      <c r="G34" s="351">
        <f t="shared" si="0"/>
        <v>-2.1</v>
      </c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>
        <v>34</v>
      </c>
      <c r="X34" s="159">
        <v>53</v>
      </c>
      <c r="Y34" s="159">
        <f t="shared" si="1"/>
        <v>55.9</v>
      </c>
      <c r="Z34" s="159"/>
      <c r="AA34" s="159"/>
      <c r="AB34" s="351"/>
      <c r="AC34" s="159"/>
      <c r="AD34" s="159"/>
      <c r="AE34" s="351"/>
      <c r="AF34" s="159"/>
      <c r="AG34" s="159"/>
      <c r="AH34" s="159"/>
      <c r="AI34" s="159"/>
      <c r="AJ34" s="159"/>
      <c r="AK34" s="159"/>
      <c r="AL34" s="159">
        <f t="shared" si="4"/>
        <v>3671</v>
      </c>
      <c r="AM34" s="159">
        <f t="shared" si="4"/>
        <v>3612</v>
      </c>
      <c r="AN34" s="159">
        <f t="shared" si="5"/>
        <v>-1.6</v>
      </c>
      <c r="AO34" s="353"/>
      <c r="AP34" s="353"/>
    </row>
    <row r="35" spans="1:42" s="285" customFormat="1" ht="18.75" customHeight="1">
      <c r="A35" s="354" t="s">
        <v>254</v>
      </c>
      <c r="B35" s="154">
        <v>12.505000000000001</v>
      </c>
      <c r="C35" s="154">
        <v>14.231</v>
      </c>
      <c r="D35" s="154">
        <f>IF(B35=0, "    ---- ", IF(ABS(ROUND(100/B35*C35-100,1))&lt;999,ROUND(100/B35*C35-100,1),IF(ROUND(100/B35*C35-100,1)&gt;999,999,-999)))</f>
        <v>13.8</v>
      </c>
      <c r="E35" s="154">
        <v>5413</v>
      </c>
      <c r="F35" s="154">
        <v>6089</v>
      </c>
      <c r="G35" s="355">
        <f t="shared" si="0"/>
        <v>12.5</v>
      </c>
      <c r="H35" s="154">
        <v>1.296</v>
      </c>
      <c r="I35" s="154">
        <v>0.23899999999999999</v>
      </c>
      <c r="J35" s="154">
        <f>IF(H35=0, "    ---- ", IF(ABS(ROUND(100/H35*I35-100,1))&lt;999,ROUND(100/H35*I35-100,1),IF(ROUND(100/H35*I35-100,1)&gt;999,999,-999)))</f>
        <v>-81.599999999999994</v>
      </c>
      <c r="K35" s="154">
        <v>93.120999999999995</v>
      </c>
      <c r="L35" s="154">
        <v>143.09</v>
      </c>
      <c r="M35" s="154">
        <f>IF(K35=0, "    ---- ", IF(ABS(ROUND(100/K35*L35-100,1))&lt;999,ROUND(100/K35*L35-100,1),IF(ROUND(100/K35*L35-100,1)&gt;999,999,-999)))</f>
        <v>53.7</v>
      </c>
      <c r="N35" s="154"/>
      <c r="O35" s="154"/>
      <c r="P35" s="154"/>
      <c r="Q35" s="154">
        <v>17012.532983000001</v>
      </c>
      <c r="R35" s="154">
        <v>20170.345658999999</v>
      </c>
      <c r="S35" s="154">
        <f>IF(Q35=0, "    ---- ", IF(ABS(ROUND(100/Q35*R35-100,1))&lt;999,ROUND(100/Q35*R35-100,1),IF(ROUND(100/Q35*R35-100,1)&gt;999,999,-999)))</f>
        <v>18.600000000000001</v>
      </c>
      <c r="T35" s="154">
        <v>30.1</v>
      </c>
      <c r="U35" s="154">
        <v>37.700000000000003</v>
      </c>
      <c r="V35" s="154">
        <f>IF(T35=0, "    ---- ", IF(ABS(ROUND(100/T35*U35-100,1))&lt;999,ROUND(100/T35*U35-100,1),IF(ROUND(100/T35*U35-100,1)&gt;999,999,-999)))</f>
        <v>25.2</v>
      </c>
      <c r="W35" s="154">
        <v>1120</v>
      </c>
      <c r="X35" s="154">
        <v>1200</v>
      </c>
      <c r="Y35" s="154">
        <f t="shared" si="1"/>
        <v>7.1</v>
      </c>
      <c r="Z35" s="154">
        <v>2017</v>
      </c>
      <c r="AA35" s="154">
        <v>2093</v>
      </c>
      <c r="AB35" s="355">
        <f>IF(Z35=0, "    ---- ", IF(ABS(ROUND(100/Z35*AA35-100,1))&lt;999,ROUND(100/Z35*AA35-100,1),IF(ROUND(100/Z35*AA35-100,1)&gt;999,999,-999)))</f>
        <v>3.8</v>
      </c>
      <c r="AC35" s="154">
        <v>112.42507084</v>
      </c>
      <c r="AD35" s="154">
        <v>113.49933281999999</v>
      </c>
      <c r="AE35" s="355">
        <f>IF(AC35=0, "    ---- ", IF(ABS(ROUND(100/AC35*AD35-100,1))&lt;999,ROUND(100/AC35*AD35-100,1),IF(ROUND(100/AC35*AD35-100,1)&gt;999,999,-999)))</f>
        <v>1</v>
      </c>
      <c r="AF35" s="154">
        <v>659.84500000000003</v>
      </c>
      <c r="AG35" s="154">
        <v>550.10500000000002</v>
      </c>
      <c r="AH35" s="154">
        <f t="shared" si="2"/>
        <v>-16.600000000000001</v>
      </c>
      <c r="AI35" s="154">
        <v>5117.7</v>
      </c>
      <c r="AJ35" s="154">
        <v>5160</v>
      </c>
      <c r="AK35" s="154">
        <f t="shared" si="3"/>
        <v>0.8</v>
      </c>
      <c r="AL35" s="154">
        <f t="shared" si="4"/>
        <v>31589.525053840003</v>
      </c>
      <c r="AM35" s="154">
        <f t="shared" si="4"/>
        <v>35571.209991819997</v>
      </c>
      <c r="AN35" s="154">
        <f t="shared" si="5"/>
        <v>12.6</v>
      </c>
      <c r="AO35" s="356"/>
      <c r="AP35" s="356"/>
    </row>
    <row r="36" spans="1:42" s="248" customFormat="1" ht="18.75" customHeight="1">
      <c r="A36" s="85" t="s">
        <v>250</v>
      </c>
      <c r="B36" s="159"/>
      <c r="C36" s="159"/>
      <c r="D36" s="159"/>
      <c r="E36" s="159">
        <v>397</v>
      </c>
      <c r="F36" s="159">
        <v>601</v>
      </c>
      <c r="G36" s="351">
        <f t="shared" si="0"/>
        <v>51.4</v>
      </c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>
        <v>26</v>
      </c>
      <c r="X36" s="159">
        <v>27</v>
      </c>
      <c r="Y36" s="159">
        <f t="shared" si="1"/>
        <v>3.8</v>
      </c>
      <c r="Z36" s="159"/>
      <c r="AA36" s="159"/>
      <c r="AB36" s="351"/>
      <c r="AC36" s="159"/>
      <c r="AD36" s="159"/>
      <c r="AE36" s="351"/>
      <c r="AF36" s="159">
        <v>11.68</v>
      </c>
      <c r="AG36" s="159">
        <v>10.287000000000001</v>
      </c>
      <c r="AH36" s="159">
        <f t="shared" si="2"/>
        <v>-11.9</v>
      </c>
      <c r="AI36" s="159">
        <v>221.2</v>
      </c>
      <c r="AJ36" s="159">
        <v>211</v>
      </c>
      <c r="AK36" s="159">
        <f t="shared" si="3"/>
        <v>-4.5999999999999996</v>
      </c>
      <c r="AL36" s="159">
        <f t="shared" si="4"/>
        <v>655.88</v>
      </c>
      <c r="AM36" s="159">
        <f t="shared" si="4"/>
        <v>849.28700000000003</v>
      </c>
      <c r="AN36" s="159">
        <f t="shared" si="5"/>
        <v>29.5</v>
      </c>
      <c r="AO36" s="353"/>
      <c r="AP36" s="353"/>
    </row>
    <row r="37" spans="1:42" s="248" customFormat="1" ht="18.75" customHeight="1">
      <c r="A37" s="85" t="s">
        <v>251</v>
      </c>
      <c r="B37" s="159"/>
      <c r="C37" s="159">
        <v>0.52500000000000002</v>
      </c>
      <c r="D37" s="159" t="str">
        <f>IF(B37=0, "    ---- ", IF(ABS(ROUND(100/B37*C37-100,1))&lt;999,ROUND(100/B37*C37-100,1),IF(ROUND(100/B37*C37-100,1)&gt;999,999,-999)))</f>
        <v xml:space="preserve">    ---- </v>
      </c>
      <c r="E37" s="159">
        <v>1127</v>
      </c>
      <c r="F37" s="159">
        <v>1233</v>
      </c>
      <c r="G37" s="159">
        <f t="shared" si="0"/>
        <v>9.4</v>
      </c>
      <c r="H37" s="159">
        <v>0.61299999999999999</v>
      </c>
      <c r="I37" s="159">
        <v>-0.52</v>
      </c>
      <c r="J37" s="159">
        <f>IF(H37=0, "    ---- ", IF(ABS(ROUND(100/H37*I37-100,1))&lt;999,ROUND(100/H37*I37-100,1),IF(ROUND(100/H37*I37-100,1)&gt;999,999,-999)))</f>
        <v>-184.8</v>
      </c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>
        <v>134</v>
      </c>
      <c r="X37" s="159">
        <v>133</v>
      </c>
      <c r="Y37" s="159">
        <f t="shared" si="1"/>
        <v>-0.7</v>
      </c>
      <c r="Z37" s="159"/>
      <c r="AA37" s="159"/>
      <c r="AB37" s="159"/>
      <c r="AC37" s="159"/>
      <c r="AD37" s="159"/>
      <c r="AE37" s="159"/>
      <c r="AF37" s="159">
        <v>234.672</v>
      </c>
      <c r="AG37" s="159">
        <v>210.584</v>
      </c>
      <c r="AH37" s="159">
        <f t="shared" si="2"/>
        <v>-10.3</v>
      </c>
      <c r="AI37" s="159">
        <v>649.20000000000005</v>
      </c>
      <c r="AJ37" s="159">
        <v>716</v>
      </c>
      <c r="AK37" s="159">
        <f t="shared" si="3"/>
        <v>10.3</v>
      </c>
      <c r="AL37" s="159">
        <f t="shared" si="4"/>
        <v>2145.4850000000001</v>
      </c>
      <c r="AM37" s="159">
        <f t="shared" si="4"/>
        <v>2292.5889999999999</v>
      </c>
      <c r="AN37" s="159">
        <f t="shared" si="5"/>
        <v>6.9</v>
      </c>
      <c r="AO37" s="353"/>
      <c r="AP37" s="353"/>
    </row>
    <row r="38" spans="1:42" s="248" customFormat="1" ht="18.75" customHeight="1">
      <c r="A38" s="85" t="s">
        <v>368</v>
      </c>
      <c r="B38" s="159">
        <v>12.505000000000001</v>
      </c>
      <c r="C38" s="159">
        <v>13.706</v>
      </c>
      <c r="D38" s="159">
        <f>IF(B38=0, "    ---- ", IF(ABS(ROUND(100/B38*C38-100,1))&lt;999,ROUND(100/B38*C38-100,1),IF(ROUND(100/B38*C38-100,1)&gt;999,999,-999)))</f>
        <v>9.6</v>
      </c>
      <c r="E38" s="159">
        <v>3556</v>
      </c>
      <c r="F38" s="159">
        <v>4155</v>
      </c>
      <c r="G38" s="351">
        <f t="shared" si="0"/>
        <v>16.8</v>
      </c>
      <c r="H38" s="159">
        <v>0.68300000000000005</v>
      </c>
      <c r="I38" s="159">
        <v>0.75900000000000001</v>
      </c>
      <c r="J38" s="159">
        <f>IF(H38=0, "    ---- ", IF(ABS(ROUND(100/H38*I38-100,1))&lt;999,ROUND(100/H38*I38-100,1),IF(ROUND(100/H38*I38-100,1)&gt;999,999,-999)))</f>
        <v>11.1</v>
      </c>
      <c r="K38" s="159">
        <v>93.120999999999995</v>
      </c>
      <c r="L38" s="159">
        <v>143.09</v>
      </c>
      <c r="M38" s="159">
        <f>IF(K38=0, "    ---- ", IF(ABS(ROUND(100/K38*L38-100,1))&lt;999,ROUND(100/K38*L38-100,1),IF(ROUND(100/K38*L38-100,1)&gt;999,999,-999)))</f>
        <v>53.7</v>
      </c>
      <c r="N38" s="159"/>
      <c r="O38" s="159"/>
      <c r="P38" s="159"/>
      <c r="Q38" s="159"/>
      <c r="R38" s="159"/>
      <c r="S38" s="159"/>
      <c r="T38" s="159">
        <v>30.1</v>
      </c>
      <c r="U38" s="159">
        <v>37.700000000000003</v>
      </c>
      <c r="V38" s="159">
        <f>IF(T38=0, "    ---- ", IF(ABS(ROUND(100/T38*U38-100,1))&lt;999,ROUND(100/T38*U38-100,1),IF(ROUND(100/T38*U38-100,1)&gt;999,999,-999)))</f>
        <v>25.2</v>
      </c>
      <c r="W38" s="159">
        <v>960</v>
      </c>
      <c r="X38" s="159">
        <v>1040</v>
      </c>
      <c r="Y38" s="159">
        <f t="shared" si="1"/>
        <v>8.3000000000000007</v>
      </c>
      <c r="Z38" s="159"/>
      <c r="AA38" s="159"/>
      <c r="AB38" s="351"/>
      <c r="AC38" s="159">
        <v>112.42507084</v>
      </c>
      <c r="AD38" s="159">
        <v>113.49933281999999</v>
      </c>
      <c r="AE38" s="351">
        <f>IF(AC38=0, "    ---- ", IF(ABS(ROUND(100/AC38*AD38-100,1))&lt;999,ROUND(100/AC38*AD38-100,1),IF(ROUND(100/AC38*AD38-100,1)&gt;999,999,-999)))</f>
        <v>1</v>
      </c>
      <c r="AF38" s="159">
        <v>413.49299999999999</v>
      </c>
      <c r="AG38" s="159">
        <v>329.23399999999998</v>
      </c>
      <c r="AH38" s="159">
        <f t="shared" si="2"/>
        <v>-20.399999999999999</v>
      </c>
      <c r="AI38" s="159">
        <v>3798.4</v>
      </c>
      <c r="AJ38" s="159">
        <v>3993</v>
      </c>
      <c r="AK38" s="159">
        <f t="shared" si="3"/>
        <v>5.0999999999999996</v>
      </c>
      <c r="AL38" s="159">
        <f t="shared" si="4"/>
        <v>8976.727070840001</v>
      </c>
      <c r="AM38" s="159">
        <f t="shared" si="4"/>
        <v>9825.9883328200012</v>
      </c>
      <c r="AN38" s="159">
        <f t="shared" si="5"/>
        <v>9.5</v>
      </c>
      <c r="AO38" s="353"/>
      <c r="AP38" s="353"/>
    </row>
    <row r="39" spans="1:42" s="248" customFormat="1" ht="18.75" customHeight="1">
      <c r="A39" s="85" t="s">
        <v>369</v>
      </c>
      <c r="B39" s="159"/>
      <c r="C39" s="159"/>
      <c r="D39" s="159"/>
      <c r="E39" s="159">
        <v>333</v>
      </c>
      <c r="F39" s="159">
        <v>100</v>
      </c>
      <c r="G39" s="351">
        <f t="shared" si="0"/>
        <v>-70</v>
      </c>
      <c r="H39" s="159"/>
      <c r="I39" s="159"/>
      <c r="J39" s="159"/>
      <c r="K39" s="159"/>
      <c r="L39" s="159"/>
      <c r="M39" s="159"/>
      <c r="N39" s="159"/>
      <c r="O39" s="159"/>
      <c r="P39" s="159"/>
      <c r="Q39" s="159">
        <v>17012.532983000001</v>
      </c>
      <c r="R39" s="159">
        <v>20170.345658999999</v>
      </c>
      <c r="S39" s="159">
        <f>IF(Q39=0, "    ---- ", IF(ABS(ROUND(100/Q39*R39-100,1))&lt;999,ROUND(100/Q39*R39-100,1),IF(ROUND(100/Q39*R39-100,1)&gt;999,999,-999)))</f>
        <v>18.600000000000001</v>
      </c>
      <c r="T39" s="159"/>
      <c r="U39" s="159"/>
      <c r="V39" s="159"/>
      <c r="W39" s="159"/>
      <c r="X39" s="159"/>
      <c r="Y39" s="159"/>
      <c r="Z39" s="159">
        <v>2017</v>
      </c>
      <c r="AA39" s="159">
        <v>2093</v>
      </c>
      <c r="AB39" s="351">
        <f>IF(Z39=0, "    ---- ", IF(ABS(ROUND(100/Z39*AA39-100,1))&lt;999,ROUND(100/Z39*AA39-100,1),IF(ROUND(100/Z39*AA39-100,1)&gt;999,999,-999)))</f>
        <v>3.8</v>
      </c>
      <c r="AC39" s="159"/>
      <c r="AD39" s="159"/>
      <c r="AE39" s="351"/>
      <c r="AF39" s="159"/>
      <c r="AG39" s="159"/>
      <c r="AH39" s="159"/>
      <c r="AI39" s="159">
        <v>448.9</v>
      </c>
      <c r="AJ39" s="159">
        <v>240</v>
      </c>
      <c r="AK39" s="159">
        <f t="shared" si="3"/>
        <v>-46.5</v>
      </c>
      <c r="AL39" s="159">
        <f t="shared" si="4"/>
        <v>19811.432983000002</v>
      </c>
      <c r="AM39" s="159">
        <f t="shared" si="4"/>
        <v>22603.345658999999</v>
      </c>
      <c r="AN39" s="159">
        <f t="shared" si="5"/>
        <v>14.1</v>
      </c>
      <c r="AO39" s="353"/>
      <c r="AP39" s="353"/>
    </row>
    <row r="40" spans="1:42" s="285" customFormat="1" ht="18.75" customHeight="1">
      <c r="A40" s="354" t="s">
        <v>255</v>
      </c>
      <c r="B40" s="154">
        <v>23.605</v>
      </c>
      <c r="C40" s="154">
        <v>14.045</v>
      </c>
      <c r="D40" s="154">
        <f>IF(B40=0, "    ---- ", IF(ABS(ROUND(100/B40*C40-100,1))&lt;999,ROUND(100/B40*C40-100,1),IF(ROUND(100/B40*C40-100,1)&gt;999,999,-999)))</f>
        <v>-40.5</v>
      </c>
      <c r="E40" s="154">
        <v>2930</v>
      </c>
      <c r="F40" s="154">
        <v>2294</v>
      </c>
      <c r="G40" s="355">
        <f t="shared" si="0"/>
        <v>-21.7</v>
      </c>
      <c r="H40" s="154"/>
      <c r="I40" s="154"/>
      <c r="J40" s="154"/>
      <c r="K40" s="154">
        <v>0.57199999999999995</v>
      </c>
      <c r="L40" s="154">
        <v>0</v>
      </c>
      <c r="M40" s="154">
        <f>IF(K40=0, "    ---- ", IF(ABS(ROUND(100/K40*L40-100,1))&lt;999,ROUND(100/K40*L40-100,1),IF(ROUND(100/K40*L40-100,1)&gt;999,999,-999)))</f>
        <v>-100</v>
      </c>
      <c r="N40" s="154"/>
      <c r="O40" s="154"/>
      <c r="P40" s="154"/>
      <c r="Q40" s="154">
        <v>19522.015232999998</v>
      </c>
      <c r="R40" s="154">
        <v>21471.932133999999</v>
      </c>
      <c r="S40" s="154">
        <f>IF(Q40=0, "    ---- ", IF(ABS(ROUND(100/Q40*R40-100,1))&lt;999,ROUND(100/Q40*R40-100,1),IF(ROUND(100/Q40*R40-100,1)&gt;999,999,-999)))</f>
        <v>10</v>
      </c>
      <c r="T40" s="154">
        <v>55.5</v>
      </c>
      <c r="U40" s="154">
        <v>56.6</v>
      </c>
      <c r="V40" s="154">
        <f>IF(T40=0, "    ---- ", IF(ABS(ROUND(100/T40*U40-100,1))&lt;999,ROUND(100/T40*U40-100,1),IF(ROUND(100/T40*U40-100,1)&gt;999,999,-999)))</f>
        <v>2</v>
      </c>
      <c r="W40" s="154">
        <v>1031</v>
      </c>
      <c r="X40" s="154">
        <v>894</v>
      </c>
      <c r="Y40" s="154">
        <f t="shared" si="1"/>
        <v>-13.3</v>
      </c>
      <c r="Z40" s="154">
        <v>7647</v>
      </c>
      <c r="AA40" s="154">
        <v>9340</v>
      </c>
      <c r="AB40" s="355">
        <f>IF(Z40=0, "    ---- ", IF(ABS(ROUND(100/Z40*AA40-100,1))&lt;999,ROUND(100/Z40*AA40-100,1),IF(ROUND(100/Z40*AA40-100,1)&gt;999,999,-999)))</f>
        <v>22.1</v>
      </c>
      <c r="AC40" s="154">
        <v>479.60893676999996</v>
      </c>
      <c r="AD40" s="154">
        <v>329.26693137000001</v>
      </c>
      <c r="AE40" s="355">
        <f>IF(AC40=0, "    ---- ", IF(ABS(ROUND(100/AC40*AD40-100,1))&lt;999,ROUND(100/AC40*AD40-100,1),IF(ROUND(100/AC40*AD40-100,1)&gt;999,999,-999)))</f>
        <v>-31.3</v>
      </c>
      <c r="AF40" s="154">
        <v>1516.771</v>
      </c>
      <c r="AG40" s="154">
        <v>1717.056</v>
      </c>
      <c r="AH40" s="154">
        <f t="shared" si="2"/>
        <v>13.2</v>
      </c>
      <c r="AI40" s="154">
        <v>5814.5</v>
      </c>
      <c r="AJ40" s="154">
        <v>4520</v>
      </c>
      <c r="AK40" s="154">
        <f t="shared" si="3"/>
        <v>-22.3</v>
      </c>
      <c r="AL40" s="154">
        <f t="shared" si="4"/>
        <v>39020.572169769999</v>
      </c>
      <c r="AM40" s="154">
        <f t="shared" si="4"/>
        <v>40636.900065369999</v>
      </c>
      <c r="AN40" s="154">
        <f t="shared" si="5"/>
        <v>4.0999999999999996</v>
      </c>
      <c r="AO40" s="356"/>
      <c r="AP40" s="356"/>
    </row>
    <row r="41" spans="1:42" s="285" customFormat="1" ht="18.75" customHeight="1">
      <c r="A41" s="205" t="s">
        <v>256</v>
      </c>
      <c r="B41" s="154">
        <v>710.44499999999994</v>
      </c>
      <c r="C41" s="154">
        <v>758.8900000000001</v>
      </c>
      <c r="D41" s="154">
        <f>IF(B41=0, "    ---- ", IF(ABS(ROUND(100/B41*C41-100,1))&lt;999,ROUND(100/B41*C41-100,1),IF(ROUND(100/B41*C41-100,1)&gt;999,999,-999)))</f>
        <v>6.8</v>
      </c>
      <c r="E41" s="154">
        <v>2716</v>
      </c>
      <c r="F41" s="154">
        <v>2676</v>
      </c>
      <c r="G41" s="355">
        <f t="shared" si="0"/>
        <v>-1.5</v>
      </c>
      <c r="H41" s="154">
        <v>330.279</v>
      </c>
      <c r="I41" s="154">
        <v>389.72</v>
      </c>
      <c r="J41" s="154">
        <f>IF(H41=0, "    ---- ", IF(ABS(ROUND(100/H41*I41-100,1))&lt;999,ROUND(100/H41*I41-100,1),IF(ROUND(100/H41*I41-100,1)&gt;999,999,-999)))</f>
        <v>18</v>
      </c>
      <c r="K41" s="154">
        <v>680.38400000000001</v>
      </c>
      <c r="L41" s="154">
        <v>863.65499999999997</v>
      </c>
      <c r="M41" s="154">
        <f>IF(K41=0, "    ---- ", IF(ABS(ROUND(100/K41*L41-100,1))&lt;999,ROUND(100/K41*L41-100,1),IF(ROUND(100/K41*L41-100,1)&gt;999,999,-999)))</f>
        <v>26.9</v>
      </c>
      <c r="N41" s="154">
        <v>106</v>
      </c>
      <c r="O41" s="154">
        <v>85</v>
      </c>
      <c r="P41" s="154">
        <f>IF(N41=0, "    ---- ", IF(ABS(ROUND(100/N41*O41-100,1))&lt;999,ROUND(100/N41*O41-100,1),IF(ROUND(100/N41*O41-100,1)&gt;999,999,-999)))</f>
        <v>-19.8</v>
      </c>
      <c r="Q41" s="154">
        <v>222.65901600000001</v>
      </c>
      <c r="R41" s="154">
        <v>179.31245299999998</v>
      </c>
      <c r="S41" s="154">
        <f>IF(Q41=0, "    ---- ", IF(ABS(ROUND(100/Q41*R41-100,1))&lt;999,ROUND(100/Q41*R41-100,1),IF(ROUND(100/Q41*R41-100,1)&gt;999,999,-999)))</f>
        <v>-19.5</v>
      </c>
      <c r="T41" s="154">
        <v>25.1</v>
      </c>
      <c r="U41" s="154">
        <v>30.1</v>
      </c>
      <c r="V41" s="154">
        <f>IF(T41=0, "    ---- ", IF(ABS(ROUND(100/T41*U41-100,1))&lt;999,ROUND(100/T41*U41-100,1),IF(ROUND(100/T41*U41-100,1)&gt;999,999,-999)))</f>
        <v>19.899999999999999</v>
      </c>
      <c r="W41" s="154">
        <v>457</v>
      </c>
      <c r="X41" s="154">
        <v>455</v>
      </c>
      <c r="Y41" s="154">
        <f t="shared" si="1"/>
        <v>-0.4</v>
      </c>
      <c r="Z41" s="154"/>
      <c r="AA41" s="154">
        <v>741</v>
      </c>
      <c r="AB41" s="355" t="str">
        <f>IF(Z41=0, "    ---- ", IF(ABS(ROUND(100/Z41*AA41-100,1))&lt;999,ROUND(100/Z41*AA41-100,1),IF(ROUND(100/Z41*AA41-100,1)&gt;999,999,-999)))</f>
        <v xml:space="preserve">    ---- </v>
      </c>
      <c r="AC41" s="154">
        <v>258.64660447</v>
      </c>
      <c r="AD41" s="154">
        <v>209.59826365999999</v>
      </c>
      <c r="AE41" s="355">
        <f>IF(AC41=0, "    ---- ", IF(ABS(ROUND(100/AC41*AD41-100,1))&lt;999,ROUND(100/AC41*AD41-100,1),IF(ROUND(100/AC41*AD41-100,1)&gt;999,999,-999)))</f>
        <v>-19</v>
      </c>
      <c r="AF41" s="154">
        <v>2212.1469999999999</v>
      </c>
      <c r="AG41" s="154">
        <v>2433.5940000000001</v>
      </c>
      <c r="AH41" s="154">
        <f t="shared" si="2"/>
        <v>10</v>
      </c>
      <c r="AI41" s="154">
        <v>894.69999999999993</v>
      </c>
      <c r="AJ41" s="154">
        <v>1039</v>
      </c>
      <c r="AK41" s="154">
        <f t="shared" si="3"/>
        <v>16.100000000000001</v>
      </c>
      <c r="AL41" s="154">
        <f t="shared" si="4"/>
        <v>8613.3606204700009</v>
      </c>
      <c r="AM41" s="154">
        <f t="shared" si="4"/>
        <v>9860.8697166599995</v>
      </c>
      <c r="AN41" s="154">
        <f t="shared" si="5"/>
        <v>14.5</v>
      </c>
      <c r="AO41" s="356"/>
      <c r="AP41" s="356"/>
    </row>
    <row r="42" spans="1:42" s="248" customFormat="1" ht="18.75" customHeight="1">
      <c r="A42" s="85" t="s">
        <v>250</v>
      </c>
      <c r="B42" s="159">
        <v>306.19200000000001</v>
      </c>
      <c r="C42" s="159">
        <v>273.47000000000003</v>
      </c>
      <c r="D42" s="159">
        <f>IF(B42=0, "    ---- ", IF(ABS(ROUND(100/B42*C42-100,1))&lt;999,ROUND(100/B42*C42-100,1),IF(ROUND(100/B42*C42-100,1)&gt;999,999,-999)))</f>
        <v>-10.7</v>
      </c>
      <c r="E42" s="159">
        <v>191</v>
      </c>
      <c r="F42" s="159">
        <v>252</v>
      </c>
      <c r="G42" s="351">
        <f t="shared" si="0"/>
        <v>31.9</v>
      </c>
      <c r="H42" s="159">
        <v>122.97499999999999</v>
      </c>
      <c r="I42" s="159">
        <v>59.625999999999998</v>
      </c>
      <c r="J42" s="159">
        <f>IF(H42=0, "    ---- ", IF(ABS(ROUND(100/H42*I42-100,1))&lt;999,ROUND(100/H42*I42-100,1),IF(ROUND(100/H42*I42-100,1)&gt;999,999,-999)))</f>
        <v>-51.5</v>
      </c>
      <c r="K42" s="159"/>
      <c r="L42" s="159"/>
      <c r="M42" s="159"/>
      <c r="N42" s="159">
        <v>23</v>
      </c>
      <c r="O42" s="159">
        <v>27</v>
      </c>
      <c r="P42" s="159">
        <f>IF(N42=0, "    ---- ", IF(ABS(ROUND(100/N42*O42-100,1))&lt;999,ROUND(100/N42*O42-100,1),IF(ROUND(100/N42*O42-100,1)&gt;999,999,-999)))</f>
        <v>17.399999999999999</v>
      </c>
      <c r="Q42" s="159"/>
      <c r="R42" s="159"/>
      <c r="S42" s="159"/>
      <c r="T42" s="159"/>
      <c r="U42" s="159"/>
      <c r="V42" s="159"/>
      <c r="W42" s="159">
        <v>165</v>
      </c>
      <c r="X42" s="159">
        <v>152</v>
      </c>
      <c r="Y42" s="159">
        <f t="shared" si="1"/>
        <v>-7.9</v>
      </c>
      <c r="Z42" s="159"/>
      <c r="AA42" s="159"/>
      <c r="AB42" s="351"/>
      <c r="AC42" s="159"/>
      <c r="AD42" s="159"/>
      <c r="AE42" s="351"/>
      <c r="AF42" s="159">
        <v>373.19799999999998</v>
      </c>
      <c r="AG42" s="159">
        <v>391.64500000000004</v>
      </c>
      <c r="AH42" s="159">
        <f t="shared" si="2"/>
        <v>4.9000000000000004</v>
      </c>
      <c r="AI42" s="159">
        <v>364.5</v>
      </c>
      <c r="AJ42" s="159">
        <v>365</v>
      </c>
      <c r="AK42" s="159">
        <f t="shared" si="3"/>
        <v>0.1</v>
      </c>
      <c r="AL42" s="159">
        <f t="shared" si="4"/>
        <v>1545.865</v>
      </c>
      <c r="AM42" s="159">
        <f t="shared" si="4"/>
        <v>1520.741</v>
      </c>
      <c r="AN42" s="159">
        <f t="shared" si="5"/>
        <v>-1.6</v>
      </c>
      <c r="AO42" s="353"/>
      <c r="AP42" s="353"/>
    </row>
    <row r="43" spans="1:42" s="248" customFormat="1" ht="18.75" customHeight="1">
      <c r="A43" s="85" t="s">
        <v>251</v>
      </c>
      <c r="B43" s="159">
        <v>1.5</v>
      </c>
      <c r="C43" s="159">
        <v>54.493000000000002</v>
      </c>
      <c r="D43" s="159">
        <f t="shared" ref="D43:D61" si="7">IF(B43=0, "    ---- ", IF(ABS(ROUND(100/B43*C43-100,1))&lt;999,ROUND(100/B43*C43-100,1),IF(ROUND(100/B43*C43-100,1)&gt;999,999,-999)))</f>
        <v>999</v>
      </c>
      <c r="E43" s="159">
        <v>191</v>
      </c>
      <c r="F43" s="159">
        <v>145</v>
      </c>
      <c r="G43" s="351">
        <f t="shared" si="0"/>
        <v>-24.1</v>
      </c>
      <c r="H43" s="159">
        <v>121.863</v>
      </c>
      <c r="I43" s="159">
        <v>157.465</v>
      </c>
      <c r="J43" s="159">
        <f>IF(H43=0, "    ---- ", IF(ABS(ROUND(100/H43*I43-100,1))&lt;999,ROUND(100/H43*I43-100,1),IF(ROUND(100/H43*I43-100,1)&gt;999,999,-999)))</f>
        <v>29.2</v>
      </c>
      <c r="K43" s="159">
        <v>353.47800000000001</v>
      </c>
      <c r="L43" s="159">
        <v>505.85500000000002</v>
      </c>
      <c r="M43" s="159">
        <f>IF(K43=0, "    ---- ", IF(ABS(ROUND(100/K43*L43-100,1))&lt;999,ROUND(100/K43*L43-100,1),IF(ROUND(100/K43*L43-100,1)&gt;999,999,-999)))</f>
        <v>43.1</v>
      </c>
      <c r="N43" s="159">
        <v>3</v>
      </c>
      <c r="O43" s="159">
        <v>3</v>
      </c>
      <c r="P43" s="159">
        <f>IF(N43=0, "    ---- ", IF(ABS(ROUND(100/N43*O43-100,1))&lt;999,ROUND(100/N43*O43-100,1),IF(ROUND(100/N43*O43-100,1)&gt;999,999,-999)))</f>
        <v>0</v>
      </c>
      <c r="Q43" s="159"/>
      <c r="R43" s="159"/>
      <c r="S43" s="159"/>
      <c r="T43" s="159"/>
      <c r="U43" s="159"/>
      <c r="V43" s="159"/>
      <c r="W43" s="159">
        <v>123</v>
      </c>
      <c r="X43" s="159">
        <v>112</v>
      </c>
      <c r="Y43" s="159">
        <f t="shared" si="1"/>
        <v>-8.9</v>
      </c>
      <c r="Z43" s="159"/>
      <c r="AA43" s="159"/>
      <c r="AB43" s="351"/>
      <c r="AC43" s="159"/>
      <c r="AD43" s="159"/>
      <c r="AE43" s="351"/>
      <c r="AF43" s="159">
        <v>489.06900000000002</v>
      </c>
      <c r="AG43" s="159">
        <v>580.79</v>
      </c>
      <c r="AH43" s="159">
        <f t="shared" si="2"/>
        <v>18.8</v>
      </c>
      <c r="AI43" s="159">
        <v>10</v>
      </c>
      <c r="AJ43" s="159">
        <v>6</v>
      </c>
      <c r="AK43" s="159">
        <f t="shared" si="3"/>
        <v>-40</v>
      </c>
      <c r="AL43" s="159">
        <f t="shared" si="4"/>
        <v>1292.9100000000001</v>
      </c>
      <c r="AM43" s="159">
        <f t="shared" si="4"/>
        <v>1564.6030000000001</v>
      </c>
      <c r="AN43" s="159">
        <f t="shared" si="5"/>
        <v>21</v>
      </c>
      <c r="AO43" s="353"/>
      <c r="AP43" s="353"/>
    </row>
    <row r="44" spans="1:42" s="248" customFormat="1" ht="18.75" customHeight="1">
      <c r="A44" s="85" t="s">
        <v>260</v>
      </c>
      <c r="B44" s="159">
        <v>0.625</v>
      </c>
      <c r="C44" s="159">
        <v>0.63600000000000001</v>
      </c>
      <c r="D44" s="159">
        <f t="shared" si="7"/>
        <v>1.8</v>
      </c>
      <c r="E44" s="159">
        <v>568</v>
      </c>
      <c r="F44" s="159">
        <v>522</v>
      </c>
      <c r="G44" s="159">
        <f t="shared" si="0"/>
        <v>-8.1</v>
      </c>
      <c r="H44" s="159">
        <v>32.56</v>
      </c>
      <c r="I44" s="159">
        <v>34.423999999999999</v>
      </c>
      <c r="J44" s="159">
        <f>IF(H44=0, "    ---- ", IF(ABS(ROUND(100/H44*I44-100,1))&lt;999,ROUND(100/H44*I44-100,1),IF(ROUND(100/H44*I44-100,1)&gt;999,999,-999)))</f>
        <v>5.7</v>
      </c>
      <c r="K44" s="159"/>
      <c r="L44" s="159"/>
      <c r="M44" s="159"/>
      <c r="N44" s="159">
        <v>80</v>
      </c>
      <c r="O44" s="159">
        <v>55</v>
      </c>
      <c r="P44" s="159">
        <f>IF(N44=0, "    ---- ", IF(ABS(ROUND(100/N44*O44-100,1))&lt;999,ROUND(100/N44*O44-100,1),IF(ROUND(100/N44*O44-100,1)&gt;999,999,-999)))</f>
        <v>-31.3</v>
      </c>
      <c r="Q44" s="159">
        <v>44.865096000000001</v>
      </c>
      <c r="R44" s="159">
        <v>7.478008</v>
      </c>
      <c r="S44" s="159">
        <f>IF(Q44=0, "    ---- ", IF(ABS(ROUND(100/Q44*R44-100,1))&lt;999,ROUND(100/Q44*R44-100,1),IF(ROUND(100/Q44*R44-100,1)&gt;999,999,-999)))</f>
        <v>-83.3</v>
      </c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>
        <v>641.56700000000001</v>
      </c>
      <c r="AG44" s="159">
        <v>660.28700000000003</v>
      </c>
      <c r="AH44" s="159">
        <f t="shared" si="2"/>
        <v>2.9</v>
      </c>
      <c r="AI44" s="159">
        <v>440.5</v>
      </c>
      <c r="AJ44" s="159">
        <v>517</v>
      </c>
      <c r="AK44" s="159">
        <f t="shared" si="3"/>
        <v>17.399999999999999</v>
      </c>
      <c r="AL44" s="159">
        <f t="shared" si="4"/>
        <v>1808.1170959999999</v>
      </c>
      <c r="AM44" s="159">
        <f t="shared" si="4"/>
        <v>1796.825008</v>
      </c>
      <c r="AN44" s="159">
        <f t="shared" si="5"/>
        <v>-0.6</v>
      </c>
      <c r="AO44" s="353"/>
      <c r="AP44" s="353"/>
    </row>
    <row r="45" spans="1:42" s="248" customFormat="1" ht="18.75" customHeight="1">
      <c r="A45" s="85" t="s">
        <v>368</v>
      </c>
      <c r="B45" s="159">
        <v>402.12799999999999</v>
      </c>
      <c r="C45" s="159">
        <v>430.291</v>
      </c>
      <c r="D45" s="159">
        <f t="shared" si="7"/>
        <v>7</v>
      </c>
      <c r="E45" s="159">
        <v>196</v>
      </c>
      <c r="F45" s="159">
        <v>184</v>
      </c>
      <c r="G45" s="351">
        <f t="shared" si="0"/>
        <v>-6.1</v>
      </c>
      <c r="H45" s="159">
        <v>39.408999999999999</v>
      </c>
      <c r="I45" s="159">
        <v>46.912999999999997</v>
      </c>
      <c r="J45" s="159">
        <f>IF(H45=0, "    ---- ", IF(ABS(ROUND(100/H45*I45-100,1))&lt;999,ROUND(100/H45*I45-100,1),IF(ROUND(100/H45*I45-100,1)&gt;999,999,-999)))</f>
        <v>19</v>
      </c>
      <c r="K45" s="159">
        <v>326.90600000000001</v>
      </c>
      <c r="L45" s="159">
        <v>357.8</v>
      </c>
      <c r="M45" s="159">
        <f>IF(K45=0, "    ---- ", IF(ABS(ROUND(100/K45*L45-100,1))&lt;999,ROUND(100/K45*L45-100,1),IF(ROUND(100/K45*L45-100,1)&gt;999,999,-999)))</f>
        <v>9.5</v>
      </c>
      <c r="N45" s="159"/>
      <c r="O45" s="159"/>
      <c r="P45" s="159"/>
      <c r="Q45" s="159"/>
      <c r="R45" s="159"/>
      <c r="S45" s="159"/>
      <c r="T45" s="159">
        <v>25.1</v>
      </c>
      <c r="U45" s="159">
        <v>30.1</v>
      </c>
      <c r="V45" s="159">
        <f>IF(T45=0, "    ---- ", IF(ABS(ROUND(100/T45*U45-100,1))&lt;999,ROUND(100/T45*U45-100,1),IF(ROUND(100/T45*U45-100,1)&gt;999,999,-999)))</f>
        <v>19.899999999999999</v>
      </c>
      <c r="W45" s="159"/>
      <c r="X45" s="159"/>
      <c r="Y45" s="159"/>
      <c r="Z45" s="159"/>
      <c r="AA45" s="159"/>
      <c r="AB45" s="351"/>
      <c r="AC45" s="159">
        <v>258.64660447</v>
      </c>
      <c r="AD45" s="159">
        <v>209.59826365999999</v>
      </c>
      <c r="AE45" s="351">
        <f>IF(AC45=0, "    ---- ", IF(ABS(ROUND(100/AC45*AD45-100,1))&lt;999,ROUND(100/AC45*AD45-100,1),IF(ROUND(100/AC45*AD45-100,1)&gt;999,999,-999)))</f>
        <v>-19</v>
      </c>
      <c r="AF45" s="159">
        <v>353.38400000000001</v>
      </c>
      <c r="AG45" s="159">
        <v>402.05199999999996</v>
      </c>
      <c r="AH45" s="159">
        <f t="shared" si="2"/>
        <v>13.8</v>
      </c>
      <c r="AI45" s="159">
        <v>70.900000000000006</v>
      </c>
      <c r="AJ45" s="159">
        <v>87</v>
      </c>
      <c r="AK45" s="159">
        <f t="shared" si="3"/>
        <v>22.7</v>
      </c>
      <c r="AL45" s="159">
        <f t="shared" si="4"/>
        <v>1672.4736044700001</v>
      </c>
      <c r="AM45" s="159">
        <f t="shared" si="4"/>
        <v>1747.7542636599997</v>
      </c>
      <c r="AN45" s="159">
        <f t="shared" si="5"/>
        <v>4.5</v>
      </c>
      <c r="AO45" s="353"/>
      <c r="AP45" s="353"/>
    </row>
    <row r="46" spans="1:42" s="248" customFormat="1" ht="18.75" customHeight="1">
      <c r="A46" s="85" t="s">
        <v>369</v>
      </c>
      <c r="B46" s="159"/>
      <c r="C46" s="159"/>
      <c r="D46" s="159"/>
      <c r="E46" s="159"/>
      <c r="F46" s="159"/>
      <c r="G46" s="351"/>
      <c r="H46" s="159"/>
      <c r="I46" s="159"/>
      <c r="J46" s="159"/>
      <c r="K46" s="159"/>
      <c r="L46" s="159"/>
      <c r="M46" s="159"/>
      <c r="N46" s="159"/>
      <c r="O46" s="159"/>
      <c r="P46" s="159"/>
      <c r="Q46" s="159">
        <v>177.79392000000001</v>
      </c>
      <c r="R46" s="159">
        <v>171.83444499999999</v>
      </c>
      <c r="S46" s="159">
        <f>IF(Q46=0, "    ---- ", IF(ABS(ROUND(100/Q46*R46-100,1))&lt;999,ROUND(100/Q46*R46-100,1),IF(ROUND(100/Q46*R46-100,1)&gt;999,999,-999)))</f>
        <v>-3.4</v>
      </c>
      <c r="T46" s="159"/>
      <c r="U46" s="159"/>
      <c r="V46" s="159"/>
      <c r="W46" s="159"/>
      <c r="X46" s="159"/>
      <c r="Y46" s="159"/>
      <c r="Z46" s="159"/>
      <c r="AA46" s="159">
        <v>740</v>
      </c>
      <c r="AB46" s="351" t="str">
        <f>IF(Z46=0, "    ---- ", IF(ABS(ROUND(100/Z46*AA46-100,1))&lt;999,ROUND(100/Z46*AA46-100,1),IF(ROUND(100/Z46*AA46-100,1)&gt;999,999,-999)))</f>
        <v xml:space="preserve">    ---- </v>
      </c>
      <c r="AC46" s="159"/>
      <c r="AD46" s="159"/>
      <c r="AE46" s="351"/>
      <c r="AF46" s="159"/>
      <c r="AG46" s="159"/>
      <c r="AH46" s="159"/>
      <c r="AI46" s="159">
        <v>8.8000000000000007</v>
      </c>
      <c r="AJ46" s="159">
        <v>64</v>
      </c>
      <c r="AK46" s="159">
        <f t="shared" si="3"/>
        <v>627.29999999999995</v>
      </c>
      <c r="AL46" s="159">
        <f t="shared" si="4"/>
        <v>186.59392000000003</v>
      </c>
      <c r="AM46" s="159">
        <f t="shared" si="4"/>
        <v>975.83444499999996</v>
      </c>
      <c r="AN46" s="159">
        <f t="shared" si="5"/>
        <v>423</v>
      </c>
      <c r="AO46" s="353"/>
      <c r="AP46" s="353"/>
    </row>
    <row r="47" spans="1:42" s="248" customFormat="1" ht="18.75" customHeight="1">
      <c r="A47" s="85" t="s">
        <v>257</v>
      </c>
      <c r="B47" s="159"/>
      <c r="C47" s="159"/>
      <c r="D47" s="159"/>
      <c r="E47" s="159">
        <v>1570</v>
      </c>
      <c r="F47" s="159">
        <v>1573</v>
      </c>
      <c r="G47" s="351">
        <f t="shared" si="0"/>
        <v>0.2</v>
      </c>
      <c r="H47" s="159">
        <v>13.472</v>
      </c>
      <c r="I47" s="159">
        <v>91.292000000000002</v>
      </c>
      <c r="J47" s="159">
        <f>IF(H47=0, "    ---- ", IF(ABS(ROUND(100/H47*I47-100,1))&lt;999,ROUND(100/H47*I47-100,1),IF(ROUND(100/H47*I47-100,1)&gt;999,999,-999)))</f>
        <v>577.6</v>
      </c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>
        <v>169</v>
      </c>
      <c r="X47" s="159">
        <v>191</v>
      </c>
      <c r="Y47" s="159">
        <f t="shared" si="1"/>
        <v>13</v>
      </c>
      <c r="Z47" s="159"/>
      <c r="AA47" s="159"/>
      <c r="AB47" s="351"/>
      <c r="AC47" s="159"/>
      <c r="AD47" s="159"/>
      <c r="AE47" s="351"/>
      <c r="AF47" s="159">
        <v>354.92899999999997</v>
      </c>
      <c r="AG47" s="159">
        <v>398.82</v>
      </c>
      <c r="AH47" s="159">
        <f t="shared" si="2"/>
        <v>12.4</v>
      </c>
      <c r="AI47" s="159"/>
      <c r="AJ47" s="159"/>
      <c r="AK47" s="159"/>
      <c r="AL47" s="159">
        <f t="shared" si="4"/>
        <v>2107.4009999999998</v>
      </c>
      <c r="AM47" s="159">
        <f t="shared" si="4"/>
        <v>2254.1120000000001</v>
      </c>
      <c r="AN47" s="159">
        <f t="shared" si="5"/>
        <v>7</v>
      </c>
      <c r="AO47" s="353"/>
      <c r="AP47" s="353"/>
    </row>
    <row r="48" spans="1:42" s="285" customFormat="1" ht="18.75" customHeight="1">
      <c r="A48" s="354" t="s">
        <v>258</v>
      </c>
      <c r="B48" s="154">
        <v>15.323</v>
      </c>
      <c r="C48" s="154">
        <v>16.036000000000001</v>
      </c>
      <c r="D48" s="154">
        <f t="shared" si="7"/>
        <v>4.7</v>
      </c>
      <c r="E48" s="154">
        <v>2971</v>
      </c>
      <c r="F48" s="154">
        <v>1779</v>
      </c>
      <c r="G48" s="355">
        <f t="shared" si="0"/>
        <v>-40.1</v>
      </c>
      <c r="H48" s="154"/>
      <c r="I48" s="154"/>
      <c r="J48" s="154"/>
      <c r="K48" s="154">
        <v>4.4370000000000003</v>
      </c>
      <c r="L48" s="154">
        <v>3.6190000000000002</v>
      </c>
      <c r="M48" s="154">
        <f t="shared" ref="M48:M50" si="8">IF(K48=0, "    ---- ", IF(ABS(ROUND(100/K48*L48-100,1))&lt;999,ROUND(100/K48*L48-100,1),IF(ROUND(100/K48*L48-100,1)&gt;999,999,-999)))</f>
        <v>-18.399999999999999</v>
      </c>
      <c r="N48" s="154"/>
      <c r="O48" s="154"/>
      <c r="P48" s="154"/>
      <c r="Q48" s="154">
        <v>10322.376315</v>
      </c>
      <c r="R48" s="154">
        <v>15284.221261000001</v>
      </c>
      <c r="S48" s="154">
        <f>IF(Q48=0, "    ---- ", IF(ABS(ROUND(100/Q48*R48-100,1))&lt;999,ROUND(100/Q48*R48-100,1),IF(ROUND(100/Q48*R48-100,1)&gt;999,999,-999)))</f>
        <v>48.1</v>
      </c>
      <c r="T48" s="154">
        <v>14.1</v>
      </c>
      <c r="U48" s="154">
        <v>18.3</v>
      </c>
      <c r="V48" s="154">
        <f>IF(T48=0, "    ---- ", IF(ABS(ROUND(100/T48*U48-100,1))&lt;999,ROUND(100/T48*U48-100,1),IF(ROUND(100/T48*U48-100,1)&gt;999,999,-999)))</f>
        <v>29.8</v>
      </c>
      <c r="W48" s="154">
        <v>854</v>
      </c>
      <c r="X48" s="154">
        <v>729</v>
      </c>
      <c r="Y48" s="154">
        <f t="shared" si="1"/>
        <v>-14.6</v>
      </c>
      <c r="Z48" s="154">
        <v>876</v>
      </c>
      <c r="AA48" s="154">
        <v>1847</v>
      </c>
      <c r="AB48" s="355">
        <f>IF(Z48=0, "    ---- ", IF(ABS(ROUND(100/Z48*AA48-100,1))&lt;999,ROUND(100/Z48*AA48-100,1),IF(ROUND(100/Z48*AA48-100,1)&gt;999,999,-999)))</f>
        <v>110.8</v>
      </c>
      <c r="AC48" s="154"/>
      <c r="AD48" s="154"/>
      <c r="AE48" s="355"/>
      <c r="AF48" s="154">
        <v>272.18099999999998</v>
      </c>
      <c r="AG48" s="154">
        <v>375.62200000000001</v>
      </c>
      <c r="AH48" s="154">
        <f t="shared" si="2"/>
        <v>38</v>
      </c>
      <c r="AI48" s="154">
        <v>3047.5</v>
      </c>
      <c r="AJ48" s="154">
        <v>2713</v>
      </c>
      <c r="AK48" s="154">
        <f t="shared" si="3"/>
        <v>-11</v>
      </c>
      <c r="AL48" s="154">
        <f t="shared" si="4"/>
        <v>18376.917314999999</v>
      </c>
      <c r="AM48" s="154">
        <f t="shared" si="4"/>
        <v>22765.798261</v>
      </c>
      <c r="AN48" s="154">
        <f t="shared" si="5"/>
        <v>23.9</v>
      </c>
      <c r="AO48" s="356"/>
      <c r="AP48" s="356"/>
    </row>
    <row r="49" spans="1:42" s="248" customFormat="1" ht="18.75" customHeight="1">
      <c r="A49" s="85" t="s">
        <v>251</v>
      </c>
      <c r="B49" s="159"/>
      <c r="C49" s="159"/>
      <c r="D49" s="159"/>
      <c r="E49" s="159">
        <v>139</v>
      </c>
      <c r="F49" s="159">
        <v>114</v>
      </c>
      <c r="G49" s="159">
        <f t="shared" si="0"/>
        <v>-18</v>
      </c>
      <c r="H49" s="159"/>
      <c r="I49" s="159"/>
      <c r="J49" s="159"/>
      <c r="K49" s="159">
        <v>0.88600000000000001</v>
      </c>
      <c r="L49" s="159">
        <v>0.67600000000000005</v>
      </c>
      <c r="M49" s="159">
        <f t="shared" si="8"/>
        <v>-23.7</v>
      </c>
      <c r="N49" s="159"/>
      <c r="O49" s="159"/>
      <c r="P49" s="159"/>
      <c r="Q49" s="159"/>
      <c r="R49" s="159"/>
      <c r="S49" s="159"/>
      <c r="T49" s="159"/>
      <c r="U49" s="159"/>
      <c r="V49" s="159"/>
      <c r="W49" s="159">
        <v>2</v>
      </c>
      <c r="X49" s="159">
        <v>2</v>
      </c>
      <c r="Y49" s="159">
        <f t="shared" si="1"/>
        <v>0</v>
      </c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>
        <f t="shared" si="4"/>
        <v>141.886</v>
      </c>
      <c r="AM49" s="159">
        <f t="shared" si="4"/>
        <v>116.676</v>
      </c>
      <c r="AN49" s="159">
        <f t="shared" si="5"/>
        <v>-17.8</v>
      </c>
      <c r="AO49" s="353"/>
      <c r="AP49" s="353"/>
    </row>
    <row r="50" spans="1:42" s="248" customFormat="1" ht="18.75" customHeight="1">
      <c r="A50" s="85" t="s">
        <v>368</v>
      </c>
      <c r="B50" s="159">
        <v>15.323</v>
      </c>
      <c r="C50" s="159">
        <v>16.036000000000001</v>
      </c>
      <c r="D50" s="159">
        <f t="shared" si="7"/>
        <v>4.7</v>
      </c>
      <c r="E50" s="159">
        <v>1797</v>
      </c>
      <c r="F50" s="159">
        <v>1438</v>
      </c>
      <c r="G50" s="351">
        <f t="shared" si="0"/>
        <v>-20</v>
      </c>
      <c r="H50" s="159"/>
      <c r="I50" s="159"/>
      <c r="J50" s="159"/>
      <c r="K50" s="159">
        <v>3.5510000000000002</v>
      </c>
      <c r="L50" s="159">
        <v>2.9430000000000001</v>
      </c>
      <c r="M50" s="159">
        <f t="shared" si="8"/>
        <v>-17.100000000000001</v>
      </c>
      <c r="N50" s="159"/>
      <c r="O50" s="159"/>
      <c r="P50" s="159"/>
      <c r="Q50" s="159"/>
      <c r="R50" s="159"/>
      <c r="S50" s="159"/>
      <c r="T50" s="159">
        <v>14.1</v>
      </c>
      <c r="U50" s="159">
        <v>18.3</v>
      </c>
      <c r="V50" s="159">
        <f>IF(T50=0, "    ---- ", IF(ABS(ROUND(100/T50*U50-100,1))&lt;999,ROUND(100/T50*U50-100,1),IF(ROUND(100/T50*U50-100,1)&gt;999,999,-999)))</f>
        <v>29.8</v>
      </c>
      <c r="W50" s="159">
        <v>852</v>
      </c>
      <c r="X50" s="159">
        <v>727</v>
      </c>
      <c r="Y50" s="159">
        <f t="shared" si="1"/>
        <v>-14.7</v>
      </c>
      <c r="Z50" s="159"/>
      <c r="AA50" s="159"/>
      <c r="AB50" s="351"/>
      <c r="AC50" s="159"/>
      <c r="AD50" s="159"/>
      <c r="AE50" s="351"/>
      <c r="AF50" s="159">
        <v>272.18099999999998</v>
      </c>
      <c r="AG50" s="159">
        <v>375.62200000000001</v>
      </c>
      <c r="AH50" s="159">
        <f t="shared" si="2"/>
        <v>38</v>
      </c>
      <c r="AI50" s="159">
        <v>2727.4</v>
      </c>
      <c r="AJ50" s="159">
        <v>2520</v>
      </c>
      <c r="AK50" s="159">
        <f t="shared" si="3"/>
        <v>-7.6</v>
      </c>
      <c r="AL50" s="159">
        <f t="shared" si="4"/>
        <v>5681.5550000000003</v>
      </c>
      <c r="AM50" s="159">
        <f t="shared" si="4"/>
        <v>5097.9009999999998</v>
      </c>
      <c r="AN50" s="159">
        <f t="shared" si="5"/>
        <v>-10.3</v>
      </c>
      <c r="AO50" s="353"/>
      <c r="AP50" s="353"/>
    </row>
    <row r="51" spans="1:42" s="248" customFormat="1" ht="18.75" customHeight="1">
      <c r="A51" s="85" t="s">
        <v>369</v>
      </c>
      <c r="B51" s="159"/>
      <c r="C51" s="159"/>
      <c r="D51" s="159"/>
      <c r="E51" s="159">
        <v>1035</v>
      </c>
      <c r="F51" s="159">
        <v>227</v>
      </c>
      <c r="G51" s="351">
        <f t="shared" si="0"/>
        <v>-78.099999999999994</v>
      </c>
      <c r="H51" s="159"/>
      <c r="I51" s="159"/>
      <c r="J51" s="159"/>
      <c r="K51" s="159"/>
      <c r="L51" s="159"/>
      <c r="M51" s="159"/>
      <c r="N51" s="159"/>
      <c r="O51" s="159"/>
      <c r="P51" s="159"/>
      <c r="Q51" s="159">
        <v>10322.376315</v>
      </c>
      <c r="R51" s="159">
        <v>15284.221261000001</v>
      </c>
      <c r="S51" s="159">
        <f>IF(Q51=0, "    ---- ", IF(ABS(ROUND(100/Q51*R51-100,1))&lt;999,ROUND(100/Q51*R51-100,1),IF(ROUND(100/Q51*R51-100,1)&gt;999,999,-999)))</f>
        <v>48.1</v>
      </c>
      <c r="T51" s="159"/>
      <c r="U51" s="159"/>
      <c r="V51" s="159"/>
      <c r="W51" s="159"/>
      <c r="X51" s="159"/>
      <c r="Y51" s="159"/>
      <c r="Z51" s="159">
        <v>876</v>
      </c>
      <c r="AA51" s="159">
        <v>1847</v>
      </c>
      <c r="AB51" s="351">
        <f>IF(Z51=0, "    ---- ", IF(ABS(ROUND(100/Z51*AA51-100,1))&lt;999,ROUND(100/Z51*AA51-100,1),IF(ROUND(100/Z51*AA51-100,1)&gt;999,999,-999)))</f>
        <v>110.8</v>
      </c>
      <c r="AC51" s="159"/>
      <c r="AD51" s="159"/>
      <c r="AE51" s="351"/>
      <c r="AF51" s="159"/>
      <c r="AG51" s="159"/>
      <c r="AH51" s="159"/>
      <c r="AI51" s="159">
        <v>320.10000000000002</v>
      </c>
      <c r="AJ51" s="159">
        <v>193</v>
      </c>
      <c r="AK51" s="159">
        <f t="shared" si="3"/>
        <v>-39.700000000000003</v>
      </c>
      <c r="AL51" s="159">
        <f t="shared" si="4"/>
        <v>12553.476315</v>
      </c>
      <c r="AM51" s="159">
        <f t="shared" si="4"/>
        <v>17551.221260999999</v>
      </c>
      <c r="AN51" s="159">
        <f t="shared" si="5"/>
        <v>39.799999999999997</v>
      </c>
      <c r="AO51" s="353"/>
      <c r="AP51" s="353"/>
    </row>
    <row r="52" spans="1:42" s="285" customFormat="1" ht="18.75" customHeight="1">
      <c r="A52" s="354" t="s">
        <v>259</v>
      </c>
      <c r="B52" s="154">
        <v>48.872</v>
      </c>
      <c r="C52" s="154">
        <v>51.585999999999999</v>
      </c>
      <c r="D52" s="154">
        <f t="shared" si="7"/>
        <v>5.6</v>
      </c>
      <c r="E52" s="154">
        <v>284</v>
      </c>
      <c r="F52" s="154">
        <v>275</v>
      </c>
      <c r="G52" s="355">
        <f t="shared" si="0"/>
        <v>-3.2</v>
      </c>
      <c r="H52" s="154">
        <v>18.318999999999999</v>
      </c>
      <c r="I52" s="154">
        <v>23.471</v>
      </c>
      <c r="J52" s="154">
        <f>IF(H52=0, "    ---- ", IF(ABS(ROUND(100/H52*I52-100,1))&lt;999,ROUND(100/H52*I52-100,1),IF(ROUND(100/H52*I52-100,1)&gt;999,999,-999)))</f>
        <v>28.1</v>
      </c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>
        <v>44</v>
      </c>
      <c r="X52" s="154">
        <v>47</v>
      </c>
      <c r="Y52" s="154">
        <f t="shared" si="1"/>
        <v>6.8</v>
      </c>
      <c r="Z52" s="154">
        <v>706</v>
      </c>
      <c r="AA52" s="154">
        <v>653</v>
      </c>
      <c r="AB52" s="355">
        <f>IF(Z52=0, "    ---- ", IF(ABS(ROUND(100/Z52*AA52-100,1))&lt;999,ROUND(100/Z52*AA52-100,1),IF(ROUND(100/Z52*AA52-100,1)&gt;999,999,-999)))</f>
        <v>-7.5</v>
      </c>
      <c r="AC52" s="154"/>
      <c r="AD52" s="154"/>
      <c r="AE52" s="355"/>
      <c r="AF52" s="154">
        <v>59.55</v>
      </c>
      <c r="AG52" s="154">
        <v>51.762999999999998</v>
      </c>
      <c r="AH52" s="154">
        <f t="shared" si="2"/>
        <v>-13.1</v>
      </c>
      <c r="AI52" s="154">
        <v>799.2</v>
      </c>
      <c r="AJ52" s="154">
        <v>829</v>
      </c>
      <c r="AK52" s="154">
        <f t="shared" si="3"/>
        <v>3.7</v>
      </c>
      <c r="AL52" s="154">
        <f t="shared" si="4"/>
        <v>1959.941</v>
      </c>
      <c r="AM52" s="154">
        <f t="shared" si="4"/>
        <v>1930.82</v>
      </c>
      <c r="AN52" s="154">
        <f t="shared" si="5"/>
        <v>-1.5</v>
      </c>
      <c r="AO52" s="356"/>
      <c r="AP52" s="356"/>
    </row>
    <row r="53" spans="1:42" s="285" customFormat="1" ht="18.75" customHeight="1">
      <c r="A53" s="354"/>
      <c r="B53" s="154"/>
      <c r="C53" s="154"/>
      <c r="D53" s="154"/>
      <c r="E53" s="154"/>
      <c r="F53" s="154"/>
      <c r="G53" s="355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355"/>
      <c r="AC53" s="154"/>
      <c r="AD53" s="154"/>
      <c r="AE53" s="355"/>
      <c r="AF53" s="154"/>
      <c r="AG53" s="154"/>
      <c r="AH53" s="154"/>
      <c r="AI53" s="154"/>
      <c r="AJ53" s="154"/>
      <c r="AK53" s="154"/>
      <c r="AL53" s="154"/>
      <c r="AM53" s="154"/>
      <c r="AN53" s="154"/>
      <c r="AO53" s="356"/>
      <c r="AP53" s="356"/>
    </row>
    <row r="54" spans="1:42" s="285" customFormat="1" ht="18.75" customHeight="1">
      <c r="A54" s="354" t="s">
        <v>271</v>
      </c>
      <c r="B54" s="154">
        <v>835.08699999999988</v>
      </c>
      <c r="C54" s="154">
        <v>894.95900000000006</v>
      </c>
      <c r="D54" s="154">
        <f t="shared" si="7"/>
        <v>7.2</v>
      </c>
      <c r="E54" s="154">
        <v>216799</v>
      </c>
      <c r="F54" s="154">
        <v>208949</v>
      </c>
      <c r="G54" s="355">
        <f t="shared" si="0"/>
        <v>-3.6</v>
      </c>
      <c r="H54" s="154">
        <v>499.79900000000004</v>
      </c>
      <c r="I54" s="154">
        <v>636.74600000000009</v>
      </c>
      <c r="J54" s="154">
        <f>IF(H54=0, "    ---- ", IF(ABS(ROUND(100/H54*I54-100,1))&lt;999,ROUND(100/H54*I54-100,1),IF(ROUND(100/H54*I54-100,1)&gt;999,999,-999)))</f>
        <v>27.4</v>
      </c>
      <c r="K54" s="154">
        <v>4186.7669999999998</v>
      </c>
      <c r="L54" s="154">
        <v>4877.5389999999998</v>
      </c>
      <c r="M54" s="154">
        <f>IF(K54=0, "    ---- ", IF(ABS(ROUND(100/K54*L54-100,1))&lt;999,ROUND(100/K54*L54-100,1),IF(ROUND(100/K54*L54-100,1)&gt;999,999,-999)))</f>
        <v>16.5</v>
      </c>
      <c r="N54" s="154">
        <v>106</v>
      </c>
      <c r="O54" s="154">
        <v>85</v>
      </c>
      <c r="P54" s="154">
        <f>IF(N54=0, "    ---- ", IF(ABS(ROUND(100/N54*O54-100,1))&lt;999,ROUND(100/N54*O54-100,1),IF(ROUND(100/N54*O54-100,1)&gt;999,999,-999)))</f>
        <v>-19.8</v>
      </c>
      <c r="Q54" s="154">
        <v>376681.04658095998</v>
      </c>
      <c r="R54" s="154">
        <v>410393.2551066</v>
      </c>
      <c r="S54" s="154">
        <f>IF(Q54=0, "    ---- ", IF(ABS(ROUND(100/Q54*R54-100,1))&lt;999,ROUND(100/Q54*R54-100,1),IF(ROUND(100/Q54*R54-100,1)&gt;999,999,-999)))</f>
        <v>8.9</v>
      </c>
      <c r="T54" s="154">
        <v>1310.2999999999997</v>
      </c>
      <c r="U54" s="154">
        <v>1435.6999999999998</v>
      </c>
      <c r="V54" s="154">
        <f>IF(T54=0, "    ---- ", IF(ABS(ROUND(100/T54*U54-100,1))&lt;999,ROUND(100/T54*U54-100,1),IF(ROUND(100/T54*U54-100,1)&gt;999,999,-999)))</f>
        <v>9.6</v>
      </c>
      <c r="W54" s="154">
        <v>46220</v>
      </c>
      <c r="X54" s="154">
        <v>47284</v>
      </c>
      <c r="Y54" s="154">
        <f t="shared" si="1"/>
        <v>2.2999999999999998</v>
      </c>
      <c r="Z54" s="154">
        <v>66228</v>
      </c>
      <c r="AA54" s="154">
        <v>69892</v>
      </c>
      <c r="AB54" s="355">
        <f>IF(Z54=0, "    ---- ", IF(ABS(ROUND(100/Z54*AA54-100,1))&lt;999,ROUND(100/Z54*AA54-100,1),IF(ROUND(100/Z54*AA54-100,1)&gt;999,999,-999)))</f>
        <v>5.5</v>
      </c>
      <c r="AC54" s="154">
        <v>8444.2460427499991</v>
      </c>
      <c r="AD54" s="154">
        <v>8556.6983527800003</v>
      </c>
      <c r="AE54" s="355">
        <f>IF(AC54=0, "    ---- ", IF(ABS(ROUND(100/AC54*AD54-100,1))&lt;999,ROUND(100/AC54*AD54-100,1),IF(ROUND(100/AC54*AD54-100,1)&gt;999,999,-999)))</f>
        <v>1.3</v>
      </c>
      <c r="AF54" s="154">
        <v>19271.817999999999</v>
      </c>
      <c r="AG54" s="154">
        <v>19980.003999999997</v>
      </c>
      <c r="AH54" s="154">
        <f t="shared" si="2"/>
        <v>3.7</v>
      </c>
      <c r="AI54" s="154">
        <v>181047.50000000003</v>
      </c>
      <c r="AJ54" s="154">
        <v>180181</v>
      </c>
      <c r="AK54" s="154">
        <f t="shared" si="3"/>
        <v>-0.5</v>
      </c>
      <c r="AL54" s="154">
        <f>+B54+E54+H54+K54+N54+Q54+T54+W54+Z54+AC54+AF54+AI54</f>
        <v>921629.56362370995</v>
      </c>
      <c r="AM54" s="154">
        <f t="shared" si="4"/>
        <v>953165.90145937982</v>
      </c>
      <c r="AN54" s="154">
        <f t="shared" si="5"/>
        <v>3.4</v>
      </c>
      <c r="AO54" s="356"/>
      <c r="AP54" s="356"/>
    </row>
    <row r="55" spans="1:42" s="248" customFormat="1" ht="18.75" customHeight="1">
      <c r="A55" s="85" t="s">
        <v>250</v>
      </c>
      <c r="B55" s="159">
        <v>330.529</v>
      </c>
      <c r="C55" s="159">
        <v>297.08100000000002</v>
      </c>
      <c r="D55" s="159">
        <f t="shared" si="7"/>
        <v>-10.1</v>
      </c>
      <c r="E55" s="159">
        <v>17768</v>
      </c>
      <c r="F55" s="159">
        <v>18772</v>
      </c>
      <c r="G55" s="351">
        <f t="shared" si="0"/>
        <v>5.7</v>
      </c>
      <c r="H55" s="159">
        <v>122.97499999999999</v>
      </c>
      <c r="I55" s="159">
        <v>59.625999999999998</v>
      </c>
      <c r="J55" s="159">
        <f>IF(H55=0, "    ---- ", IF(ABS(ROUND(100/H55*I55-100,1))&lt;999,ROUND(100/H55*I55-100,1),IF(ROUND(100/H55*I55-100,1)&gt;999,999,-999)))</f>
        <v>-51.5</v>
      </c>
      <c r="K55" s="159"/>
      <c r="L55" s="159"/>
      <c r="M55" s="159"/>
      <c r="N55" s="159">
        <v>23</v>
      </c>
      <c r="O55" s="159">
        <v>27</v>
      </c>
      <c r="P55" s="159">
        <f>IF(N55=0, "    ---- ", IF(ABS(ROUND(100/N55*O55-100,1))&lt;999,ROUND(100/N55*O55-100,1),IF(ROUND(100/N55*O55-100,1)&gt;999,999,-999)))</f>
        <v>17.399999999999999</v>
      </c>
      <c r="Q55" s="159"/>
      <c r="R55" s="159"/>
      <c r="S55" s="159"/>
      <c r="T55" s="159"/>
      <c r="U55" s="159"/>
      <c r="V55" s="159"/>
      <c r="W55" s="159">
        <v>887</v>
      </c>
      <c r="X55" s="159">
        <v>828</v>
      </c>
      <c r="Y55" s="159">
        <f t="shared" si="1"/>
        <v>-6.7</v>
      </c>
      <c r="Z55" s="159"/>
      <c r="AA55" s="159"/>
      <c r="AB55" s="351"/>
      <c r="AC55" s="159"/>
      <c r="AD55" s="159"/>
      <c r="AE55" s="351"/>
      <c r="AF55" s="159">
        <v>1000.405</v>
      </c>
      <c r="AG55" s="159">
        <v>1118.0920000000001</v>
      </c>
      <c r="AH55" s="159">
        <f t="shared" si="2"/>
        <v>11.8</v>
      </c>
      <c r="AI55" s="159">
        <v>4149.7</v>
      </c>
      <c r="AJ55" s="159">
        <v>4157</v>
      </c>
      <c r="AK55" s="159">
        <f t="shared" si="3"/>
        <v>0.2</v>
      </c>
      <c r="AL55" s="159">
        <f t="shared" si="4"/>
        <v>24281.608999999997</v>
      </c>
      <c r="AM55" s="159">
        <f t="shared" si="4"/>
        <v>25258.798999999999</v>
      </c>
      <c r="AN55" s="159">
        <f t="shared" si="5"/>
        <v>4</v>
      </c>
      <c r="AO55" s="353"/>
      <c r="AP55" s="353"/>
    </row>
    <row r="56" spans="1:42" s="248" customFormat="1" ht="18.75" customHeight="1">
      <c r="A56" s="85" t="s">
        <v>251</v>
      </c>
      <c r="B56" s="159">
        <v>1.5</v>
      </c>
      <c r="C56" s="159">
        <v>57.164000000000001</v>
      </c>
      <c r="D56" s="159">
        <f t="shared" si="7"/>
        <v>999</v>
      </c>
      <c r="E56" s="159">
        <v>30729</v>
      </c>
      <c r="F56" s="159">
        <v>29807</v>
      </c>
      <c r="G56" s="351">
        <f t="shared" si="0"/>
        <v>-3</v>
      </c>
      <c r="H56" s="159">
        <v>213.56299999999999</v>
      </c>
      <c r="I56" s="159">
        <v>307.75</v>
      </c>
      <c r="J56" s="159">
        <f>IF(H56=0, "    ---- ", IF(ABS(ROUND(100/H56*I56-100,1))&lt;999,ROUND(100/H56*I56-100,1),IF(ROUND(100/H56*I56-100,1)&gt;999,999,-999)))</f>
        <v>44.1</v>
      </c>
      <c r="K56" s="159">
        <v>532.14</v>
      </c>
      <c r="L56" s="159">
        <v>757.4430000000001</v>
      </c>
      <c r="M56" s="159">
        <f>IF(K56=0, "    ---- ", IF(ABS(ROUND(100/K56*L56-100,1))&lt;999,ROUND(100/K56*L56-100,1),IF(ROUND(100/K56*L56-100,1)&gt;999,999,-999)))</f>
        <v>42.3</v>
      </c>
      <c r="N56" s="159">
        <v>3</v>
      </c>
      <c r="O56" s="159">
        <v>3</v>
      </c>
      <c r="P56" s="159">
        <f>IF(N56=0, "    ---- ", IF(ABS(ROUND(100/N56*O56-100,1))&lt;999,ROUND(100/N56*O56-100,1),IF(ROUND(100/N56*O56-100,1)&gt;999,999,-999)))</f>
        <v>0</v>
      </c>
      <c r="Q56" s="159"/>
      <c r="R56" s="159"/>
      <c r="S56" s="159"/>
      <c r="T56" s="159"/>
      <c r="U56" s="159"/>
      <c r="V56" s="159"/>
      <c r="W56" s="159">
        <v>4667</v>
      </c>
      <c r="X56" s="159">
        <v>4362</v>
      </c>
      <c r="Y56" s="159">
        <f t="shared" si="1"/>
        <v>-6.5</v>
      </c>
      <c r="Z56" s="159"/>
      <c r="AA56" s="159"/>
      <c r="AB56" s="351"/>
      <c r="AC56" s="159"/>
      <c r="AD56" s="159"/>
      <c r="AE56" s="351"/>
      <c r="AF56" s="159">
        <v>4803.6109999999999</v>
      </c>
      <c r="AG56" s="159">
        <v>4841.6349999999993</v>
      </c>
      <c r="AH56" s="159">
        <f t="shared" si="2"/>
        <v>0.8</v>
      </c>
      <c r="AI56" s="159">
        <v>12917.3</v>
      </c>
      <c r="AJ56" s="159">
        <v>12258</v>
      </c>
      <c r="AK56" s="159">
        <f t="shared" si="3"/>
        <v>-5.0999999999999996</v>
      </c>
      <c r="AL56" s="159">
        <f t="shared" si="4"/>
        <v>53867.113999999987</v>
      </c>
      <c r="AM56" s="159">
        <f t="shared" si="4"/>
        <v>52393.992000000006</v>
      </c>
      <c r="AN56" s="159">
        <f t="shared" si="5"/>
        <v>-2.7</v>
      </c>
      <c r="AO56" s="353"/>
      <c r="AP56" s="353"/>
    </row>
    <row r="57" spans="1:42" s="248" customFormat="1" ht="18.75" customHeight="1">
      <c r="A57" s="85" t="s">
        <v>260</v>
      </c>
      <c r="B57" s="159">
        <v>0.625</v>
      </c>
      <c r="C57" s="159">
        <v>0.63600000000000001</v>
      </c>
      <c r="D57" s="159">
        <f t="shared" si="7"/>
        <v>1.8</v>
      </c>
      <c r="E57" s="159">
        <v>783</v>
      </c>
      <c r="F57" s="159">
        <v>732</v>
      </c>
      <c r="G57" s="159">
        <f t="shared" si="0"/>
        <v>-6.5</v>
      </c>
      <c r="H57" s="159">
        <v>32.56</v>
      </c>
      <c r="I57" s="159">
        <v>34.423999999999999</v>
      </c>
      <c r="J57" s="159">
        <f>IF(H57=0, "    ---- ", IF(ABS(ROUND(100/H57*I57-100,1))&lt;999,ROUND(100/H57*I57-100,1),IF(ROUND(100/H57*I57-100,1)&gt;999,999,-999)))</f>
        <v>5.7</v>
      </c>
      <c r="K57" s="159"/>
      <c r="L57" s="159"/>
      <c r="M57" s="159"/>
      <c r="N57" s="159">
        <v>80</v>
      </c>
      <c r="O57" s="159">
        <v>55</v>
      </c>
      <c r="P57" s="159">
        <f>IF(N57=0, "    ---- ", IF(ABS(ROUND(100/N57*O57-100,1))&lt;999,ROUND(100/N57*O57-100,1),IF(ROUND(100/N57*O57-100,1)&gt;999,999,-999)))</f>
        <v>-31.3</v>
      </c>
      <c r="Q57" s="159">
        <v>54.337275869999999</v>
      </c>
      <c r="R57" s="159">
        <v>7.5020366300000001</v>
      </c>
      <c r="S57" s="159">
        <f>IF(Q57=0, "    ---- ", IF(ABS(ROUND(100/Q57*R57-100,1))&lt;999,ROUND(100/Q57*R57-100,1),IF(ROUND(100/Q57*R57-100,1)&gt;999,999,-999)))</f>
        <v>-86.2</v>
      </c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>
        <v>1222.9360000000001</v>
      </c>
      <c r="AG57" s="159">
        <v>1143.097</v>
      </c>
      <c r="AH57" s="159">
        <f t="shared" si="2"/>
        <v>-6.5</v>
      </c>
      <c r="AI57" s="159">
        <v>1000.2</v>
      </c>
      <c r="AJ57" s="159">
        <v>1227</v>
      </c>
      <c r="AK57" s="159">
        <f t="shared" si="3"/>
        <v>22.7</v>
      </c>
      <c r="AL57" s="159">
        <f t="shared" si="4"/>
        <v>3173.6582758699997</v>
      </c>
      <c r="AM57" s="159">
        <f t="shared" si="4"/>
        <v>3199.6590366299997</v>
      </c>
      <c r="AN57" s="159">
        <f t="shared" si="5"/>
        <v>0.8</v>
      </c>
      <c r="AO57" s="353"/>
      <c r="AP57" s="353"/>
    </row>
    <row r="58" spans="1:42" s="248" customFormat="1" ht="18.75" customHeight="1">
      <c r="A58" s="85" t="s">
        <v>368</v>
      </c>
      <c r="B58" s="159">
        <v>429.95599999999996</v>
      </c>
      <c r="C58" s="159">
        <v>474.447</v>
      </c>
      <c r="D58" s="159">
        <f t="shared" si="7"/>
        <v>10.3</v>
      </c>
      <c r="E58" s="159">
        <v>141673</v>
      </c>
      <c r="F58" s="159">
        <v>149589</v>
      </c>
      <c r="G58" s="351">
        <f t="shared" si="0"/>
        <v>5.6</v>
      </c>
      <c r="H58" s="159">
        <v>98.91</v>
      </c>
      <c r="I58" s="159">
        <v>119.898</v>
      </c>
      <c r="J58" s="159">
        <f>IF(H58=0, "    ---- ", IF(ABS(ROUND(100/H58*I58-100,1))&lt;999,ROUND(100/H58*I58-100,1),IF(ROUND(100/H58*I58-100,1)&gt;999,999,-999)))</f>
        <v>21.2</v>
      </c>
      <c r="K58" s="159">
        <v>3654.0549999999998</v>
      </c>
      <c r="L58" s="159">
        <v>4120.0960000000005</v>
      </c>
      <c r="M58" s="159">
        <f>IF(K58=0, "    ---- ", IF(ABS(ROUND(100/K58*L58-100,1))&lt;999,ROUND(100/K58*L58-100,1),IF(ROUND(100/K58*L58-100,1)&gt;999,999,-999)))</f>
        <v>12.8</v>
      </c>
      <c r="N58" s="159"/>
      <c r="O58" s="159"/>
      <c r="P58" s="159"/>
      <c r="Q58" s="159"/>
      <c r="R58" s="159"/>
      <c r="S58" s="159"/>
      <c r="T58" s="159">
        <v>1254.7999999999997</v>
      </c>
      <c r="U58" s="159">
        <v>1379.1</v>
      </c>
      <c r="V58" s="159">
        <f>IF(T58=0, "    ---- ", IF(ABS(ROUND(100/T58*U58-100,1))&lt;999,ROUND(100/T58*U58-100,1),IF(ROUND(100/T58*U58-100,1)&gt;999,999,-999)))</f>
        <v>9.9</v>
      </c>
      <c r="W58" s="159">
        <v>39374</v>
      </c>
      <c r="X58" s="159">
        <v>40909</v>
      </c>
      <c r="Y58" s="159">
        <f t="shared" si="1"/>
        <v>3.9</v>
      </c>
      <c r="Z58" s="159"/>
      <c r="AA58" s="159"/>
      <c r="AB58" s="351"/>
      <c r="AC58" s="159">
        <v>7964.6371059800003</v>
      </c>
      <c r="AD58" s="159">
        <v>8227.4314214099995</v>
      </c>
      <c r="AE58" s="351">
        <f>IF(AC58=0, "    ---- ", IF(ABS(ROUND(100/AC58*AD58-100,1))&lt;999,ROUND(100/AC58*AD58-100,1),IF(ROUND(100/AC58*AD58-100,1)&gt;999,999,-999)))</f>
        <v>3.3</v>
      </c>
      <c r="AF58" s="159">
        <v>10313.616000000002</v>
      </c>
      <c r="AG58" s="159">
        <v>10688.973</v>
      </c>
      <c r="AH58" s="159">
        <f t="shared" si="2"/>
        <v>3.6</v>
      </c>
      <c r="AI58" s="159">
        <v>148354.69999999998</v>
      </c>
      <c r="AJ58" s="159">
        <v>152716</v>
      </c>
      <c r="AK58" s="159">
        <f t="shared" si="3"/>
        <v>2.9</v>
      </c>
      <c r="AL58" s="159">
        <f t="shared" si="4"/>
        <v>353117.67410597997</v>
      </c>
      <c r="AM58" s="159">
        <f t="shared" si="4"/>
        <v>368223.94542140997</v>
      </c>
      <c r="AN58" s="159">
        <f t="shared" si="5"/>
        <v>4.3</v>
      </c>
      <c r="AO58" s="353"/>
      <c r="AP58" s="353"/>
    </row>
    <row r="59" spans="1:42" s="248" customFormat="1" ht="18.75" customHeight="1">
      <c r="A59" s="85" t="s">
        <v>369</v>
      </c>
      <c r="B59" s="159"/>
      <c r="C59" s="159"/>
      <c r="D59" s="159"/>
      <c r="E59" s="159">
        <v>17425</v>
      </c>
      <c r="F59" s="159">
        <v>2348</v>
      </c>
      <c r="G59" s="351">
        <f t="shared" si="0"/>
        <v>-86.5</v>
      </c>
      <c r="H59" s="159"/>
      <c r="I59" s="159"/>
      <c r="J59" s="159"/>
      <c r="K59" s="159"/>
      <c r="L59" s="159"/>
      <c r="M59" s="159"/>
      <c r="N59" s="159"/>
      <c r="O59" s="159"/>
      <c r="P59" s="159"/>
      <c r="Q59" s="159">
        <v>357104.69407209003</v>
      </c>
      <c r="R59" s="159">
        <v>388913.82093597</v>
      </c>
      <c r="S59" s="159">
        <f>IF(Q59=0, "    ---- ", IF(ABS(ROUND(100/Q59*R59-100,1))&lt;999,ROUND(100/Q59*R59-100,1),IF(ROUND(100/Q59*R59-100,1)&gt;999,999,-999)))</f>
        <v>8.9</v>
      </c>
      <c r="T59" s="159"/>
      <c r="U59" s="159"/>
      <c r="V59" s="159"/>
      <c r="W59" s="159"/>
      <c r="X59" s="159"/>
      <c r="Y59" s="159"/>
      <c r="Z59" s="159">
        <v>57875</v>
      </c>
      <c r="AA59" s="159">
        <v>59898</v>
      </c>
      <c r="AB59" s="351">
        <f>IF(Z59=0, "    ---- ", IF(ABS(ROUND(100/Z59*AA59-100,1))&lt;999,ROUND(100/Z59*AA59-100,1),IF(ROUND(100/Z59*AA59-100,1)&gt;999,999,-999)))</f>
        <v>3.5</v>
      </c>
      <c r="AC59" s="159"/>
      <c r="AD59" s="159"/>
      <c r="AE59" s="351"/>
      <c r="AF59" s="159"/>
      <c r="AG59" s="159">
        <v>20.568000000000001</v>
      </c>
      <c r="AH59" s="159" t="str">
        <f t="shared" si="2"/>
        <v xml:space="preserve">    ---- </v>
      </c>
      <c r="AI59" s="159">
        <v>8011.9000000000005</v>
      </c>
      <c r="AJ59" s="159">
        <v>4474</v>
      </c>
      <c r="AK59" s="159">
        <f t="shared" si="3"/>
        <v>-44.2</v>
      </c>
      <c r="AL59" s="159">
        <f t="shared" si="4"/>
        <v>440416.59407209005</v>
      </c>
      <c r="AM59" s="159">
        <f t="shared" si="4"/>
        <v>455654.38893597003</v>
      </c>
      <c r="AN59" s="159">
        <f t="shared" si="5"/>
        <v>3.5</v>
      </c>
      <c r="AO59" s="353"/>
      <c r="AP59" s="353"/>
    </row>
    <row r="60" spans="1:42" s="248" customFormat="1" ht="18.75" customHeight="1">
      <c r="A60" s="85" t="s">
        <v>261</v>
      </c>
      <c r="B60" s="159"/>
      <c r="C60" s="159"/>
      <c r="D60" s="159"/>
      <c r="E60" s="159">
        <v>5207</v>
      </c>
      <c r="F60" s="159">
        <v>5132</v>
      </c>
      <c r="G60" s="159">
        <f t="shared" si="0"/>
        <v>-1.4</v>
      </c>
      <c r="H60" s="159">
        <v>13.472</v>
      </c>
      <c r="I60" s="159">
        <v>91.576999999999998</v>
      </c>
      <c r="J60" s="159">
        <f>IF(H60=0, "    ---- ", IF(ABS(ROUND(100/H60*I60-100,1))&lt;999,ROUND(100/H60*I60-100,1),IF(ROUND(100/H60*I60-100,1)&gt;999,999,-999)))</f>
        <v>579.79999999999995</v>
      </c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>
        <v>217</v>
      </c>
      <c r="X60" s="159">
        <v>244</v>
      </c>
      <c r="Y60" s="159">
        <f t="shared" si="1"/>
        <v>12.4</v>
      </c>
      <c r="Z60" s="159"/>
      <c r="AA60" s="159"/>
      <c r="AB60" s="159"/>
      <c r="AC60" s="159"/>
      <c r="AD60" s="159"/>
      <c r="AE60" s="159"/>
      <c r="AF60" s="159">
        <v>354.92899999999997</v>
      </c>
      <c r="AG60" s="159">
        <v>398.82</v>
      </c>
      <c r="AH60" s="159">
        <f t="shared" si="2"/>
        <v>12.4</v>
      </c>
      <c r="AI60" s="159"/>
      <c r="AJ60" s="159"/>
      <c r="AK60" s="159"/>
      <c r="AL60" s="159">
        <f t="shared" si="4"/>
        <v>5792.4009999999998</v>
      </c>
      <c r="AM60" s="159">
        <f t="shared" si="4"/>
        <v>5866.3969999999999</v>
      </c>
      <c r="AN60" s="159">
        <f t="shared" si="5"/>
        <v>1.3</v>
      </c>
      <c r="AO60" s="353"/>
      <c r="AP60" s="353"/>
    </row>
    <row r="61" spans="1:42" s="248" customFormat="1" ht="18.75" customHeight="1">
      <c r="A61" s="284" t="s">
        <v>297</v>
      </c>
      <c r="B61" s="180">
        <v>72.477000000000004</v>
      </c>
      <c r="C61" s="180">
        <v>65.631</v>
      </c>
      <c r="D61" s="180">
        <f t="shared" si="7"/>
        <v>-9.4</v>
      </c>
      <c r="E61" s="180">
        <v>3214</v>
      </c>
      <c r="F61" s="180">
        <v>2569</v>
      </c>
      <c r="G61" s="180">
        <f t="shared" si="0"/>
        <v>-20.100000000000001</v>
      </c>
      <c r="H61" s="180">
        <v>18.318999999999999</v>
      </c>
      <c r="I61" s="180">
        <v>23.471</v>
      </c>
      <c r="J61" s="180">
        <f>IF(H61=0, "    ---- ", IF(ABS(ROUND(100/H61*I61-100,1))&lt;999,ROUND(100/H61*I61-100,1),IF(ROUND(100/H61*I61-100,1)&gt;999,999,-999)))</f>
        <v>28.1</v>
      </c>
      <c r="K61" s="180">
        <v>0.57199999999999995</v>
      </c>
      <c r="L61" s="180">
        <v>0</v>
      </c>
      <c r="M61" s="180">
        <f>IF(K61=0, "    ---- ", IF(ABS(ROUND(100/K61*L61-100,1))&lt;999,ROUND(100/K61*L61-100,1),IF(ROUND(100/K61*L61-100,1)&gt;999,999,-999)))</f>
        <v>-100</v>
      </c>
      <c r="N61" s="180"/>
      <c r="O61" s="180"/>
      <c r="P61" s="180"/>
      <c r="Q61" s="180">
        <v>19522.015232999998</v>
      </c>
      <c r="R61" s="180">
        <v>21471.932133999999</v>
      </c>
      <c r="S61" s="180">
        <f>IF(Q61=0, "    ---- ", IF(ABS(ROUND(100/Q61*R61-100,1))&lt;999,ROUND(100/Q61*R61-100,1),IF(ROUND(100/Q61*R61-100,1)&gt;999,999,-999)))</f>
        <v>10</v>
      </c>
      <c r="T61" s="180">
        <v>55.5</v>
      </c>
      <c r="U61" s="180">
        <v>56.6</v>
      </c>
      <c r="V61" s="180">
        <f>IF(T61=0, "    ---- ", IF(ABS(ROUND(100/T61*U61-100,1))&lt;999,ROUND(100/T61*U61-100,1),IF(ROUND(100/T61*U61-100,1)&gt;999,999,-999)))</f>
        <v>2</v>
      </c>
      <c r="W61" s="180">
        <v>1075</v>
      </c>
      <c r="X61" s="180">
        <v>941</v>
      </c>
      <c r="Y61" s="180">
        <f t="shared" si="1"/>
        <v>-12.5</v>
      </c>
      <c r="Z61" s="180">
        <v>8353</v>
      </c>
      <c r="AA61" s="180">
        <v>9993</v>
      </c>
      <c r="AB61" s="180">
        <f>IF(Z61=0, "    ---- ", IF(ABS(ROUND(100/Z61*AA61-100,1))&lt;999,ROUND(100/Z61*AA61-100,1),IF(ROUND(100/Z61*AA61-100,1)&gt;999,999,-999)))</f>
        <v>19.600000000000001</v>
      </c>
      <c r="AC61" s="180">
        <v>479.60893676999996</v>
      </c>
      <c r="AD61" s="180">
        <v>329.26693137000001</v>
      </c>
      <c r="AE61" s="180">
        <f>IF(AC61=0, "    ---- ", IF(ABS(ROUND(100/AC61*AD61-100,1))&lt;999,ROUND(100/AC61*AD61-100,1),IF(ROUND(100/AC61*AD61-100,1)&gt;999,999,-999)))</f>
        <v>-31.3</v>
      </c>
      <c r="AF61" s="180">
        <v>1576.3209999999999</v>
      </c>
      <c r="AG61" s="180">
        <v>1768.819</v>
      </c>
      <c r="AH61" s="180">
        <f t="shared" si="2"/>
        <v>12.2</v>
      </c>
      <c r="AI61" s="180">
        <v>6613.7</v>
      </c>
      <c r="AJ61" s="180">
        <v>5349</v>
      </c>
      <c r="AK61" s="180">
        <f t="shared" si="3"/>
        <v>-19.100000000000001</v>
      </c>
      <c r="AL61" s="180">
        <f t="shared" si="4"/>
        <v>40980.513169769998</v>
      </c>
      <c r="AM61" s="180">
        <f t="shared" si="4"/>
        <v>42567.720065369998</v>
      </c>
      <c r="AN61" s="180">
        <f t="shared" si="5"/>
        <v>3.9</v>
      </c>
      <c r="AO61" s="353"/>
      <c r="AP61" s="353"/>
    </row>
    <row r="62" spans="1:42" s="248" customFormat="1" ht="18.75" customHeight="1">
      <c r="A62" s="110" t="s">
        <v>39</v>
      </c>
      <c r="B62" s="270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326"/>
      <c r="O62" s="326"/>
      <c r="P62" s="270"/>
      <c r="Q62" s="326"/>
      <c r="R62" s="326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0"/>
      <c r="AD62" s="270"/>
      <c r="AE62" s="270"/>
      <c r="AF62" s="326"/>
      <c r="AG62" s="326"/>
      <c r="AH62" s="270"/>
      <c r="AI62" s="326"/>
      <c r="AJ62" s="326"/>
      <c r="AK62" s="270"/>
      <c r="AL62" s="270"/>
      <c r="AM62" s="270"/>
      <c r="AN62" s="270"/>
      <c r="AO62" s="353"/>
      <c r="AP62" s="353"/>
    </row>
    <row r="63" spans="1:42" s="248" customFormat="1" ht="18.75" customHeight="1">
      <c r="A63" s="110" t="s">
        <v>263</v>
      </c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326"/>
      <c r="O63" s="326"/>
      <c r="P63" s="270"/>
      <c r="Q63" s="270"/>
      <c r="R63" s="326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326"/>
      <c r="AG63" s="326"/>
      <c r="AH63" s="270"/>
      <c r="AI63" s="270"/>
      <c r="AJ63" s="326"/>
      <c r="AK63" s="270"/>
      <c r="AL63" s="270"/>
      <c r="AM63" s="270"/>
      <c r="AN63" s="270"/>
      <c r="AO63" s="353"/>
      <c r="AP63" s="353"/>
    </row>
    <row r="64" spans="1:42" s="248" customFormat="1" ht="18.75" customHeight="1">
      <c r="Q64" s="110"/>
      <c r="W64" s="110"/>
      <c r="AI64" s="110"/>
      <c r="AL64" s="110"/>
      <c r="AP64" s="353"/>
    </row>
    <row r="65" spans="1:42" s="109" customFormat="1" ht="18.75">
      <c r="AO65" s="300"/>
      <c r="AP65" s="300"/>
    </row>
    <row r="66" spans="1:42" s="109" customFormat="1" ht="18.75">
      <c r="A66" s="456"/>
      <c r="B66" s="444"/>
      <c r="C66" s="444"/>
      <c r="D66" s="456"/>
      <c r="E66" s="456"/>
      <c r="F66" s="456"/>
      <c r="G66" s="456"/>
      <c r="H66" s="444"/>
      <c r="I66" s="444"/>
      <c r="J66" s="456"/>
      <c r="K66" s="444"/>
      <c r="L66" s="444"/>
      <c r="M66" s="456"/>
      <c r="N66" s="444"/>
      <c r="O66" s="444"/>
      <c r="P66" s="456"/>
      <c r="Q66" s="444"/>
      <c r="R66" s="444"/>
      <c r="S66" s="456"/>
      <c r="T66" s="444"/>
      <c r="U66" s="444"/>
      <c r="V66" s="456"/>
      <c r="W66" s="444"/>
      <c r="X66" s="444"/>
      <c r="Y66" s="456"/>
      <c r="Z66" s="456"/>
      <c r="AA66" s="456"/>
      <c r="AB66" s="456"/>
      <c r="AC66" s="456"/>
      <c r="AD66" s="456"/>
      <c r="AE66" s="456"/>
      <c r="AF66" s="444"/>
      <c r="AG66" s="444"/>
      <c r="AH66" s="456"/>
      <c r="AI66" s="444"/>
      <c r="AJ66" s="444"/>
      <c r="AK66" s="456"/>
      <c r="AL66" s="444"/>
      <c r="AM66" s="444"/>
      <c r="AN66" s="456"/>
      <c r="AO66" s="300"/>
      <c r="AP66" s="300"/>
    </row>
    <row r="67" spans="1:42" s="109" customFormat="1" ht="18.75">
      <c r="A67" s="300"/>
      <c r="B67" s="455"/>
      <c r="C67" s="455"/>
      <c r="D67" s="300"/>
      <c r="E67" s="300"/>
      <c r="F67" s="300"/>
      <c r="G67" s="300"/>
      <c r="H67" s="455"/>
      <c r="I67" s="455"/>
      <c r="J67" s="300"/>
      <c r="K67" s="455"/>
      <c r="L67" s="455"/>
      <c r="M67" s="300"/>
      <c r="N67" s="455"/>
      <c r="O67" s="455"/>
      <c r="P67" s="300"/>
      <c r="Q67" s="455"/>
      <c r="R67" s="455"/>
      <c r="S67" s="300"/>
      <c r="T67" s="455"/>
      <c r="U67" s="455"/>
      <c r="V67" s="300"/>
      <c r="W67" s="455"/>
      <c r="X67" s="455"/>
      <c r="Y67" s="300"/>
      <c r="Z67" s="300"/>
      <c r="AA67" s="300"/>
      <c r="AB67" s="300"/>
      <c r="AC67" s="300"/>
      <c r="AD67" s="300"/>
      <c r="AE67" s="300"/>
      <c r="AF67" s="455"/>
      <c r="AG67" s="455"/>
      <c r="AH67" s="300"/>
      <c r="AI67" s="455"/>
      <c r="AJ67" s="455"/>
      <c r="AK67" s="300"/>
      <c r="AL67" s="455"/>
      <c r="AM67" s="455"/>
      <c r="AN67" s="300"/>
      <c r="AP67" s="300"/>
    </row>
    <row r="68" spans="1:42" s="109" customFormat="1" ht="18.75">
      <c r="A68" s="300"/>
      <c r="B68" s="455"/>
      <c r="C68" s="455"/>
      <c r="D68" s="300"/>
      <c r="E68" s="300"/>
      <c r="F68" s="300"/>
      <c r="G68" s="300"/>
      <c r="H68" s="455"/>
      <c r="I68" s="455"/>
      <c r="J68" s="300"/>
      <c r="K68" s="455"/>
      <c r="L68" s="455"/>
      <c r="M68" s="300"/>
      <c r="N68" s="455"/>
      <c r="O68" s="455"/>
      <c r="P68" s="300"/>
      <c r="Q68" s="455"/>
      <c r="R68" s="455"/>
      <c r="S68" s="300"/>
      <c r="T68" s="455"/>
      <c r="U68" s="455"/>
      <c r="V68" s="300"/>
      <c r="W68" s="455"/>
      <c r="X68" s="455"/>
      <c r="Y68" s="300"/>
      <c r="Z68" s="300"/>
      <c r="AA68" s="300"/>
      <c r="AB68" s="300"/>
      <c r="AC68" s="300"/>
      <c r="AD68" s="300"/>
      <c r="AE68" s="300"/>
      <c r="AF68" s="455"/>
      <c r="AG68" s="455"/>
      <c r="AH68" s="300"/>
      <c r="AI68" s="455"/>
      <c r="AJ68" s="455"/>
      <c r="AK68" s="300"/>
      <c r="AL68" s="455"/>
      <c r="AM68" s="455"/>
      <c r="AN68" s="300"/>
      <c r="AP68" s="300"/>
    </row>
    <row r="69" spans="1:42" s="109" customFormat="1" ht="18.75">
      <c r="A69" s="300"/>
      <c r="B69" s="455"/>
      <c r="C69" s="455"/>
      <c r="D69" s="300"/>
      <c r="E69" s="300"/>
      <c r="F69" s="300"/>
      <c r="G69" s="300"/>
      <c r="H69" s="455"/>
      <c r="I69" s="455"/>
      <c r="J69" s="300"/>
      <c r="K69" s="455"/>
      <c r="L69" s="455"/>
      <c r="M69" s="300"/>
      <c r="N69" s="455"/>
      <c r="O69" s="455"/>
      <c r="P69" s="300"/>
      <c r="Q69" s="455"/>
      <c r="R69" s="455"/>
      <c r="S69" s="300"/>
      <c r="T69" s="455"/>
      <c r="U69" s="455"/>
      <c r="V69" s="300"/>
      <c r="W69" s="455"/>
      <c r="X69" s="455"/>
      <c r="Y69" s="300"/>
      <c r="Z69" s="300"/>
      <c r="AA69" s="300"/>
      <c r="AB69" s="300"/>
      <c r="AC69" s="300"/>
      <c r="AD69" s="300"/>
      <c r="AE69" s="300"/>
      <c r="AF69" s="455"/>
      <c r="AG69" s="455"/>
      <c r="AH69" s="300"/>
      <c r="AI69" s="455"/>
      <c r="AJ69" s="455"/>
      <c r="AK69" s="300"/>
      <c r="AL69" s="455"/>
      <c r="AM69" s="455"/>
      <c r="AN69" s="300"/>
    </row>
    <row r="70" spans="1:42" s="109" customFormat="1" ht="18.75">
      <c r="A70" s="300"/>
      <c r="B70" s="455"/>
      <c r="C70" s="455"/>
      <c r="D70" s="300"/>
      <c r="E70" s="300"/>
      <c r="F70" s="300"/>
      <c r="G70" s="300"/>
      <c r="H70" s="455"/>
      <c r="I70" s="455"/>
      <c r="J70" s="300"/>
      <c r="K70" s="455"/>
      <c r="L70" s="455"/>
      <c r="M70" s="300"/>
      <c r="N70" s="455"/>
      <c r="O70" s="455"/>
      <c r="P70" s="300"/>
      <c r="Q70" s="455"/>
      <c r="R70" s="455"/>
      <c r="S70" s="300"/>
      <c r="T70" s="455"/>
      <c r="U70" s="455"/>
      <c r="V70" s="300"/>
      <c r="W70" s="455"/>
      <c r="X70" s="455"/>
      <c r="Y70" s="300"/>
      <c r="Z70" s="300"/>
      <c r="AA70" s="300"/>
      <c r="AB70" s="300"/>
      <c r="AC70" s="300"/>
      <c r="AD70" s="300"/>
      <c r="AE70" s="300"/>
      <c r="AF70" s="455"/>
      <c r="AG70" s="455"/>
      <c r="AH70" s="300"/>
      <c r="AI70" s="455"/>
      <c r="AJ70" s="455"/>
      <c r="AK70" s="300"/>
      <c r="AL70" s="455"/>
      <c r="AM70" s="455"/>
      <c r="AN70" s="300"/>
    </row>
    <row r="71" spans="1:42" s="109" customFormat="1" ht="18.75">
      <c r="A71" s="301"/>
      <c r="B71" s="457"/>
      <c r="C71" s="457"/>
      <c r="D71" s="301"/>
      <c r="E71" s="301"/>
      <c r="F71" s="301"/>
      <c r="G71" s="301"/>
      <c r="H71" s="457"/>
      <c r="I71" s="457"/>
      <c r="J71" s="301"/>
      <c r="K71" s="457"/>
      <c r="L71" s="457"/>
      <c r="M71" s="301"/>
      <c r="N71" s="457"/>
      <c r="O71" s="457"/>
      <c r="P71" s="301"/>
      <c r="Q71" s="457"/>
      <c r="R71" s="457"/>
      <c r="S71" s="301"/>
      <c r="T71" s="457"/>
      <c r="U71" s="457"/>
      <c r="V71" s="301"/>
      <c r="W71" s="457"/>
      <c r="X71" s="457"/>
      <c r="Y71" s="301"/>
      <c r="Z71" s="301"/>
      <c r="AA71" s="301"/>
      <c r="AB71" s="301"/>
      <c r="AC71" s="301"/>
      <c r="AD71" s="301"/>
      <c r="AE71" s="301"/>
      <c r="AF71" s="457"/>
      <c r="AG71" s="457"/>
      <c r="AH71" s="301"/>
      <c r="AI71" s="457"/>
      <c r="AJ71" s="457"/>
      <c r="AK71" s="301"/>
      <c r="AL71" s="457"/>
      <c r="AM71" s="457"/>
      <c r="AN71" s="301"/>
    </row>
    <row r="72" spans="1:42" s="109" customFormat="1" ht="18.75"/>
    <row r="73" spans="1:42" s="109" customFormat="1" ht="18.75"/>
    <row r="74" spans="1:42" s="109" customFormat="1" ht="18.75"/>
    <row r="75" spans="1:42" s="109" customFormat="1" ht="18.75"/>
    <row r="76" spans="1:42" s="109" customFormat="1" ht="18.75"/>
    <row r="77" spans="1:42" s="109" customFormat="1" ht="18.75"/>
    <row r="78" spans="1:42" s="109" customFormat="1" ht="18.75"/>
    <row r="79" spans="1:42" s="109" customFormat="1" ht="18.75"/>
    <row r="80" spans="1:42" s="109" customFormat="1" ht="18.75"/>
    <row r="81" spans="1:40" s="109" customFormat="1" ht="18.75"/>
    <row r="82" spans="1:40" s="109" customFormat="1" ht="18.75"/>
    <row r="83" spans="1:40" s="109" customFormat="1" ht="18.75"/>
    <row r="84" spans="1:40" s="109" customFormat="1" ht="18.75"/>
    <row r="85" spans="1:40" s="109" customFormat="1" ht="18.75"/>
    <row r="86" spans="1:40" s="109" customFormat="1" ht="18.75"/>
    <row r="87" spans="1:40" s="109" customFormat="1" ht="18.75">
      <c r="A87" s="300"/>
      <c r="B87" s="300"/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P87" s="300"/>
      <c r="Q87" s="300"/>
      <c r="R87" s="300"/>
      <c r="S87" s="300"/>
      <c r="T87" s="300"/>
      <c r="U87" s="300"/>
      <c r="V87" s="300"/>
      <c r="W87" s="300"/>
      <c r="X87" s="300"/>
      <c r="Y87" s="300"/>
      <c r="Z87" s="300"/>
      <c r="AA87" s="300"/>
      <c r="AB87" s="300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</row>
    <row r="88" spans="1:40" s="109" customFormat="1" ht="18.75">
      <c r="A88" s="300"/>
      <c r="B88" s="300"/>
      <c r="C88" s="300"/>
      <c r="D88" s="300"/>
      <c r="E88" s="300"/>
      <c r="F88" s="300"/>
      <c r="G88" s="300"/>
      <c r="H88" s="300"/>
      <c r="I88" s="300"/>
      <c r="J88" s="300"/>
      <c r="K88" s="300"/>
      <c r="L88" s="300"/>
      <c r="M88" s="300"/>
      <c r="N88" s="300"/>
      <c r="O88" s="300"/>
      <c r="P88" s="300"/>
      <c r="Q88" s="300"/>
      <c r="R88" s="300"/>
      <c r="S88" s="300"/>
      <c r="T88" s="300"/>
      <c r="U88" s="300"/>
      <c r="V88" s="300"/>
      <c r="W88" s="300"/>
      <c r="X88" s="300"/>
      <c r="Y88" s="300"/>
      <c r="Z88" s="300"/>
      <c r="AA88" s="300"/>
      <c r="AB88" s="300"/>
      <c r="AC88" s="300"/>
      <c r="AD88" s="300"/>
      <c r="AE88" s="300"/>
      <c r="AF88" s="300"/>
      <c r="AG88" s="300"/>
      <c r="AH88" s="300"/>
      <c r="AI88" s="300"/>
      <c r="AJ88" s="300"/>
      <c r="AK88" s="300"/>
      <c r="AL88" s="300"/>
      <c r="AM88" s="300"/>
      <c r="AN88" s="300"/>
    </row>
    <row r="89" spans="1:40" s="109" customFormat="1" ht="18.75">
      <c r="A89" s="300"/>
      <c r="B89" s="300"/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300"/>
      <c r="W89" s="300"/>
      <c r="X89" s="300"/>
      <c r="Y89" s="300"/>
      <c r="Z89" s="300"/>
      <c r="AA89" s="300"/>
      <c r="AB89" s="300"/>
      <c r="AC89" s="300"/>
      <c r="AD89" s="300"/>
      <c r="AE89" s="300"/>
      <c r="AF89" s="300"/>
      <c r="AG89" s="300"/>
      <c r="AH89" s="300"/>
      <c r="AI89" s="300"/>
      <c r="AJ89" s="300"/>
      <c r="AK89" s="300"/>
      <c r="AL89" s="300"/>
      <c r="AM89" s="300"/>
      <c r="AN89" s="300"/>
    </row>
    <row r="90" spans="1:40" s="109" customFormat="1" ht="18.75">
      <c r="A90" s="300"/>
      <c r="B90" s="300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0"/>
      <c r="R90" s="300"/>
      <c r="S90" s="300"/>
      <c r="T90" s="300"/>
      <c r="U90" s="300"/>
      <c r="V90" s="300"/>
      <c r="W90" s="300"/>
      <c r="X90" s="300"/>
      <c r="Y90" s="300"/>
      <c r="Z90" s="300"/>
      <c r="AA90" s="300"/>
      <c r="AB90" s="300"/>
      <c r="AC90" s="300"/>
      <c r="AD90" s="300"/>
      <c r="AE90" s="300"/>
      <c r="AF90" s="300"/>
      <c r="AG90" s="300"/>
      <c r="AH90" s="300"/>
      <c r="AI90" s="300"/>
      <c r="AJ90" s="300"/>
      <c r="AK90" s="300"/>
      <c r="AL90" s="300"/>
      <c r="AM90" s="300"/>
      <c r="AN90" s="300"/>
    </row>
    <row r="91" spans="1:40" s="109" customFormat="1" ht="18.75"/>
    <row r="92" spans="1:40" s="109" customFormat="1" ht="18.75"/>
    <row r="93" spans="1:40" s="109" customFormat="1" ht="18.75"/>
    <row r="94" spans="1:40" s="109" customFormat="1" ht="18.75"/>
    <row r="95" spans="1:40" s="109" customFormat="1" ht="18.75"/>
    <row r="96" spans="1:40" s="109" customFormat="1" ht="18.75"/>
    <row r="97" s="109" customFormat="1" ht="18.75"/>
    <row r="98" s="109" customFormat="1" ht="18.75"/>
    <row r="99" s="109" customFormat="1" ht="18.75"/>
    <row r="100" s="109" customFormat="1" ht="18.75"/>
    <row r="101" s="109" customFormat="1" ht="18.75"/>
    <row r="102" s="109" customFormat="1" ht="18.75"/>
  </sheetData>
  <mergeCells count="34">
    <mergeCell ref="AQ5:AS5"/>
    <mergeCell ref="AW5:AY5"/>
    <mergeCell ref="AW6:AY6"/>
    <mergeCell ref="AQ6:AS6"/>
    <mergeCell ref="AT5:AV5"/>
    <mergeCell ref="BC6:BE6"/>
    <mergeCell ref="AT6:AV6"/>
    <mergeCell ref="AZ5:BB5"/>
    <mergeCell ref="BC5:BE5"/>
    <mergeCell ref="AZ6:BB6"/>
    <mergeCell ref="AL6:AN6"/>
    <mergeCell ref="T5:V5"/>
    <mergeCell ref="AL5:AN5"/>
    <mergeCell ref="AF5:AH5"/>
    <mergeCell ref="E5:G5"/>
    <mergeCell ref="H6:J6"/>
    <mergeCell ref="N6:P6"/>
    <mergeCell ref="Q6:S6"/>
    <mergeCell ref="K6:M6"/>
    <mergeCell ref="AC5:AE5"/>
    <mergeCell ref="AC6:AE6"/>
    <mergeCell ref="K5:M5"/>
    <mergeCell ref="AI5:AK5"/>
    <mergeCell ref="Z5:AB5"/>
    <mergeCell ref="Z6:AB6"/>
    <mergeCell ref="AF6:AH6"/>
    <mergeCell ref="AI6:AK6"/>
    <mergeCell ref="B5:D5"/>
    <mergeCell ref="N5:P5"/>
    <mergeCell ref="B6:D6"/>
    <mergeCell ref="W6:Y6"/>
    <mergeCell ref="H5:J5"/>
    <mergeCell ref="T6:V6"/>
    <mergeCell ref="E6:G6"/>
  </mergeCells>
  <phoneticPr fontId="0" type="noConversion"/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5" fitToWidth="4" orientation="portrait" r:id="rId1"/>
  <headerFooter alignWithMargins="0"/>
  <colBreaks count="4" manualBreakCount="4">
    <brk id="10" min="1" max="63" man="1"/>
    <brk id="19" min="1" max="63" man="1"/>
    <brk id="28" min="1" max="63" man="1"/>
    <brk id="37" min="1" max="63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AP89"/>
  <sheetViews>
    <sheetView showGridLines="0" zoomScale="60" zoomScaleNormal="60" workbookViewId="0">
      <pane xSplit="1" ySplit="8" topLeftCell="B9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ColWidth="12.5703125" defaultRowHeight="15.75"/>
  <cols>
    <col min="1" max="1" width="77.7109375" style="303" customWidth="1"/>
    <col min="2" max="37" width="11.7109375" style="303" customWidth="1"/>
    <col min="38" max="38" width="13" style="303" customWidth="1"/>
    <col min="39" max="39" width="13.140625" style="303" customWidth="1"/>
    <col min="40" max="42" width="11.7109375" style="303" customWidth="1"/>
    <col min="43" max="43" width="7.7109375" style="303" customWidth="1"/>
    <col min="44" max="45" width="11.7109375" style="303" customWidth="1"/>
    <col min="46" max="46" width="7.7109375" style="303" customWidth="1"/>
    <col min="47" max="16384" width="12.5703125" style="303"/>
  </cols>
  <sheetData>
    <row r="1" spans="1:42" ht="20.25" customHeight="1">
      <c r="A1" s="287" t="s">
        <v>40</v>
      </c>
      <c r="B1" s="549" t="s">
        <v>445</v>
      </c>
    </row>
    <row r="2" spans="1:42" ht="20.100000000000001" customHeight="1">
      <c r="A2" s="357" t="s">
        <v>277</v>
      </c>
    </row>
    <row r="3" spans="1:42" ht="20.100000000000001" customHeight="1">
      <c r="A3" s="358" t="s">
        <v>262</v>
      </c>
      <c r="AO3" s="338"/>
    </row>
    <row r="4" spans="1:42" ht="18.75" customHeight="1">
      <c r="A4" s="340" t="s">
        <v>301</v>
      </c>
      <c r="B4" s="310"/>
      <c r="C4" s="308"/>
      <c r="D4" s="309"/>
      <c r="E4" s="308"/>
      <c r="F4" s="308"/>
      <c r="G4" s="308"/>
      <c r="H4" s="308"/>
      <c r="I4" s="308"/>
      <c r="J4" s="309"/>
      <c r="K4" s="308"/>
      <c r="L4" s="308"/>
      <c r="M4" s="309"/>
      <c r="N4" s="308"/>
      <c r="O4" s="308"/>
      <c r="P4" s="309"/>
      <c r="Q4" s="310"/>
      <c r="R4" s="308"/>
      <c r="S4" s="309"/>
      <c r="T4" s="310"/>
      <c r="U4" s="308"/>
      <c r="V4" s="309"/>
      <c r="W4" s="310"/>
      <c r="X4" s="308"/>
      <c r="Y4" s="309"/>
      <c r="Z4" s="308"/>
      <c r="AA4" s="308"/>
      <c r="AB4" s="309"/>
      <c r="AC4" s="310"/>
      <c r="AD4" s="308"/>
      <c r="AE4" s="309"/>
      <c r="AF4" s="310"/>
      <c r="AG4" s="308"/>
      <c r="AH4" s="309"/>
      <c r="AI4" s="310"/>
      <c r="AJ4" s="308"/>
      <c r="AK4" s="309"/>
      <c r="AL4" s="310"/>
      <c r="AM4" s="308"/>
      <c r="AN4" s="309"/>
      <c r="AO4" s="338"/>
      <c r="AP4" s="338"/>
    </row>
    <row r="5" spans="1:42" ht="18.75" customHeight="1">
      <c r="A5" s="311" t="s">
        <v>79</v>
      </c>
      <c r="B5" s="720" t="s">
        <v>66</v>
      </c>
      <c r="C5" s="721"/>
      <c r="D5" s="722"/>
      <c r="E5" s="704" t="s">
        <v>351</v>
      </c>
      <c r="F5" s="705"/>
      <c r="G5" s="706"/>
      <c r="H5" s="704" t="s">
        <v>127</v>
      </c>
      <c r="I5" s="705"/>
      <c r="J5" s="706"/>
      <c r="K5" s="720" t="s">
        <v>92</v>
      </c>
      <c r="L5" s="721"/>
      <c r="M5" s="722"/>
      <c r="N5" s="394"/>
      <c r="O5" s="394"/>
      <c r="P5" s="486"/>
      <c r="Q5" s="704" t="s">
        <v>128</v>
      </c>
      <c r="R5" s="705"/>
      <c r="S5" s="706"/>
      <c r="T5" s="720" t="s">
        <v>1</v>
      </c>
      <c r="U5" s="721"/>
      <c r="V5" s="722"/>
      <c r="W5" s="720"/>
      <c r="X5" s="721"/>
      <c r="Y5" s="722"/>
      <c r="Z5" s="704" t="s">
        <v>353</v>
      </c>
      <c r="AA5" s="705"/>
      <c r="AB5" s="706"/>
      <c r="AC5" s="704"/>
      <c r="AD5" s="705"/>
      <c r="AE5" s="706"/>
      <c r="AF5" s="720" t="s">
        <v>47</v>
      </c>
      <c r="AG5" s="721"/>
      <c r="AH5" s="722"/>
      <c r="AI5" s="720" t="s">
        <v>80</v>
      </c>
      <c r="AJ5" s="721"/>
      <c r="AK5" s="722"/>
      <c r="AL5" s="720" t="s">
        <v>85</v>
      </c>
      <c r="AM5" s="721"/>
      <c r="AN5" s="722"/>
      <c r="AO5" s="338"/>
      <c r="AP5" s="338"/>
    </row>
    <row r="6" spans="1:42" ht="18.75" customHeight="1">
      <c r="A6" s="312" t="s">
        <v>78</v>
      </c>
      <c r="B6" s="715" t="s">
        <v>110</v>
      </c>
      <c r="C6" s="716"/>
      <c r="D6" s="717"/>
      <c r="E6" s="707" t="s">
        <v>95</v>
      </c>
      <c r="F6" s="708"/>
      <c r="G6" s="709"/>
      <c r="H6" s="707" t="s">
        <v>95</v>
      </c>
      <c r="I6" s="708"/>
      <c r="J6" s="709"/>
      <c r="K6" s="715" t="s">
        <v>93</v>
      </c>
      <c r="L6" s="716"/>
      <c r="M6" s="717"/>
      <c r="N6" s="393"/>
      <c r="O6" s="393" t="s">
        <v>128</v>
      </c>
      <c r="P6" s="485"/>
      <c r="Q6" s="707" t="s">
        <v>129</v>
      </c>
      <c r="R6" s="708"/>
      <c r="S6" s="709"/>
      <c r="T6" s="715" t="s">
        <v>112</v>
      </c>
      <c r="U6" s="716"/>
      <c r="V6" s="717"/>
      <c r="W6" s="715" t="s">
        <v>19</v>
      </c>
      <c r="X6" s="716"/>
      <c r="Y6" s="717"/>
      <c r="Z6" s="707" t="s">
        <v>354</v>
      </c>
      <c r="AA6" s="708"/>
      <c r="AB6" s="709"/>
      <c r="AC6" s="707" t="s">
        <v>94</v>
      </c>
      <c r="AD6" s="708"/>
      <c r="AE6" s="709"/>
      <c r="AF6" s="715" t="s">
        <v>95</v>
      </c>
      <c r="AG6" s="716"/>
      <c r="AH6" s="717"/>
      <c r="AI6" s="715" t="s">
        <v>82</v>
      </c>
      <c r="AJ6" s="716"/>
      <c r="AK6" s="717"/>
      <c r="AL6" s="715" t="s">
        <v>275</v>
      </c>
      <c r="AM6" s="716"/>
      <c r="AN6" s="717"/>
      <c r="AO6" s="338"/>
      <c r="AP6" s="338"/>
    </row>
    <row r="7" spans="1:42" ht="18.75" customHeight="1">
      <c r="A7" s="312"/>
      <c r="B7" s="6"/>
      <c r="C7" s="6"/>
      <c r="D7" s="7" t="s">
        <v>4</v>
      </c>
      <c r="E7" s="6"/>
      <c r="F7" s="6"/>
      <c r="G7" s="7" t="s">
        <v>4</v>
      </c>
      <c r="H7" s="6"/>
      <c r="I7" s="6"/>
      <c r="J7" s="7" t="s">
        <v>4</v>
      </c>
      <c r="K7" s="6"/>
      <c r="L7" s="6"/>
      <c r="M7" s="7" t="s">
        <v>4</v>
      </c>
      <c r="N7" s="6"/>
      <c r="O7" s="6"/>
      <c r="P7" s="7" t="s">
        <v>4</v>
      </c>
      <c r="Q7" s="6"/>
      <c r="R7" s="6"/>
      <c r="S7" s="7" t="s">
        <v>4</v>
      </c>
      <c r="T7" s="6"/>
      <c r="U7" s="6"/>
      <c r="V7" s="7" t="s">
        <v>4</v>
      </c>
      <c r="W7" s="6"/>
      <c r="X7" s="6"/>
      <c r="Y7" s="7" t="s">
        <v>4</v>
      </c>
      <c r="Z7" s="6"/>
      <c r="AA7" s="6"/>
      <c r="AB7" s="7" t="s">
        <v>4</v>
      </c>
      <c r="AC7" s="6"/>
      <c r="AD7" s="6"/>
      <c r="AE7" s="7" t="s">
        <v>4</v>
      </c>
      <c r="AF7" s="6"/>
      <c r="AG7" s="6"/>
      <c r="AH7" s="7" t="s">
        <v>4</v>
      </c>
      <c r="AI7" s="6"/>
      <c r="AJ7" s="6"/>
      <c r="AK7" s="7" t="s">
        <v>4</v>
      </c>
      <c r="AL7" s="6"/>
      <c r="AM7" s="6"/>
      <c r="AN7" s="7" t="s">
        <v>4</v>
      </c>
      <c r="AO7" s="338"/>
      <c r="AP7" s="338"/>
    </row>
    <row r="8" spans="1:42" ht="18.75" customHeight="1">
      <c r="A8" s="313" t="s">
        <v>48</v>
      </c>
      <c r="B8" s="295">
        <v>2014</v>
      </c>
      <c r="C8" s="295">
        <v>2015</v>
      </c>
      <c r="D8" s="50" t="s">
        <v>7</v>
      </c>
      <c r="E8" s="295">
        <v>2014</v>
      </c>
      <c r="F8" s="295">
        <v>2015</v>
      </c>
      <c r="G8" s="50" t="s">
        <v>7</v>
      </c>
      <c r="H8" s="295">
        <v>2014</v>
      </c>
      <c r="I8" s="295">
        <v>2015</v>
      </c>
      <c r="J8" s="50" t="s">
        <v>7</v>
      </c>
      <c r="K8" s="295">
        <v>2014</v>
      </c>
      <c r="L8" s="295">
        <v>2015</v>
      </c>
      <c r="M8" s="50" t="s">
        <v>7</v>
      </c>
      <c r="N8" s="295">
        <v>2014</v>
      </c>
      <c r="O8" s="295">
        <v>2015</v>
      </c>
      <c r="P8" s="50" t="s">
        <v>7</v>
      </c>
      <c r="Q8" s="295">
        <v>2014</v>
      </c>
      <c r="R8" s="295">
        <v>2015</v>
      </c>
      <c r="S8" s="50" t="s">
        <v>7</v>
      </c>
      <c r="T8" s="295">
        <v>2014</v>
      </c>
      <c r="U8" s="295">
        <v>2015</v>
      </c>
      <c r="V8" s="50" t="s">
        <v>7</v>
      </c>
      <c r="W8" s="295">
        <v>2014</v>
      </c>
      <c r="X8" s="295">
        <v>2015</v>
      </c>
      <c r="Y8" s="50" t="s">
        <v>7</v>
      </c>
      <c r="Z8" s="295">
        <v>2014</v>
      </c>
      <c r="AA8" s="295">
        <v>2015</v>
      </c>
      <c r="AB8" s="50" t="s">
        <v>7</v>
      </c>
      <c r="AC8" s="295">
        <v>2014</v>
      </c>
      <c r="AD8" s="295">
        <v>2015</v>
      </c>
      <c r="AE8" s="50" t="s">
        <v>7</v>
      </c>
      <c r="AF8" s="295">
        <v>2014</v>
      </c>
      <c r="AG8" s="295">
        <v>2015</v>
      </c>
      <c r="AH8" s="50" t="s">
        <v>7</v>
      </c>
      <c r="AI8" s="295">
        <v>2014</v>
      </c>
      <c r="AJ8" s="295">
        <v>2015</v>
      </c>
      <c r="AK8" s="50" t="s">
        <v>7</v>
      </c>
      <c r="AL8" s="295">
        <v>2014</v>
      </c>
      <c r="AM8" s="295">
        <v>2015</v>
      </c>
      <c r="AN8" s="50" t="s">
        <v>7</v>
      </c>
      <c r="AO8" s="338"/>
      <c r="AP8" s="338"/>
    </row>
    <row r="9" spans="1:42" s="327" customFormat="1" ht="18.75" customHeight="1">
      <c r="A9" s="39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4"/>
      <c r="U9" s="324"/>
      <c r="V9" s="323"/>
      <c r="W9" s="324"/>
      <c r="X9" s="324"/>
      <c r="Y9" s="323"/>
      <c r="Z9" s="323"/>
      <c r="AA9" s="323"/>
      <c r="AB9" s="323"/>
      <c r="AC9" s="359"/>
      <c r="AD9" s="359"/>
      <c r="AE9" s="323"/>
      <c r="AF9" s="325"/>
      <c r="AG9" s="325"/>
      <c r="AH9" s="323"/>
      <c r="AI9" s="324"/>
      <c r="AJ9" s="324"/>
      <c r="AK9" s="325"/>
      <c r="AL9" s="324"/>
      <c r="AM9" s="324"/>
      <c r="AN9" s="325"/>
      <c r="AO9" s="396"/>
      <c r="AP9" s="396"/>
    </row>
    <row r="10" spans="1:42" s="321" customFormat="1" ht="18.75" customHeight="1">
      <c r="A10" s="205" t="s">
        <v>264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8"/>
      <c r="U10" s="318"/>
      <c r="V10" s="317"/>
      <c r="W10" s="318"/>
      <c r="X10" s="318"/>
      <c r="Y10" s="317"/>
      <c r="Z10" s="317"/>
      <c r="AA10" s="317"/>
      <c r="AB10" s="317"/>
      <c r="AC10" s="360"/>
      <c r="AD10" s="360"/>
      <c r="AE10" s="317"/>
      <c r="AF10" s="319"/>
      <c r="AG10" s="319"/>
      <c r="AH10" s="317"/>
      <c r="AI10" s="318"/>
      <c r="AJ10" s="318"/>
      <c r="AK10" s="319"/>
      <c r="AL10" s="318"/>
      <c r="AM10" s="318"/>
      <c r="AN10" s="319"/>
      <c r="AO10" s="320"/>
      <c r="AP10" s="320"/>
    </row>
    <row r="11" spans="1:42" s="321" customFormat="1" ht="18.75" customHeight="1">
      <c r="A11" s="354" t="s">
        <v>265</v>
      </c>
      <c r="B11" s="319">
        <v>10591.919</v>
      </c>
      <c r="C11" s="319">
        <v>12236.492</v>
      </c>
      <c r="D11" s="319">
        <f>IF(B11=0, "    ---- ", IF(ABS(ROUND(100/B11*C11-100,1))&lt;999,ROUND(100/B11*C11-100,1),IF(ROUND(100/B11*C11-100,1)&gt;999,999,-999)))</f>
        <v>15.5</v>
      </c>
      <c r="E11" s="319">
        <v>42304.414000000004</v>
      </c>
      <c r="F11" s="319">
        <v>49108.140999999996</v>
      </c>
      <c r="G11" s="319">
        <f>IF(E11=0, "    ---- ", IF(ABS(ROUND(100/E11*F11-100,1))&lt;999,ROUND(100/E11*F11-100,1),IF(ROUND(100/E11*F11-100,1)&gt;999,999,-999)))</f>
        <v>16.100000000000001</v>
      </c>
      <c r="H11" s="319">
        <v>1971.56</v>
      </c>
      <c r="I11" s="319">
        <v>2345.808</v>
      </c>
      <c r="J11" s="319">
        <f>IF(H11=0, "    ---- ", IF(ABS(ROUND(100/H11*I11-100,1))&lt;999,ROUND(100/H11*I11-100,1),IF(ROUND(100/H11*I11-100,1)&gt;999,999,-999)))</f>
        <v>19</v>
      </c>
      <c r="K11" s="319">
        <v>12743.998000000001</v>
      </c>
      <c r="L11" s="319">
        <v>14862.969000000001</v>
      </c>
      <c r="M11" s="319">
        <f>IF(K11=0, "    ---- ", IF(ABS(ROUND(100/K11*L11-100,1))&lt;999,ROUND(100/K11*L11-100,1),IF(ROUND(100/K11*L11-100,1)&gt;999,999,-999)))</f>
        <v>16.600000000000001</v>
      </c>
      <c r="N11" s="319">
        <v>1638.73976115</v>
      </c>
      <c r="O11" s="319">
        <v>1617.8884781500001</v>
      </c>
      <c r="P11" s="319">
        <f>IF(N11=0, "    ---- ", IF(ABS(ROUND(100/N11*O11-100,1))&lt;999,ROUND(100/N11*O11-100,1),IF(ROUND(100/N11*O11-100,1)&gt;999,999,-999)))</f>
        <v>-1.3</v>
      </c>
      <c r="Q11" s="319">
        <v>833.3</v>
      </c>
      <c r="R11" s="319">
        <v>1174.8</v>
      </c>
      <c r="S11" s="319">
        <f>IF(Q11=0, "    ---- ", IF(ABS(ROUND(100/Q11*R11-100,1))&lt;999,ROUND(100/Q11*R11-100,1),IF(ROUND(100/Q11*R11-100,1)&gt;999,999,-999)))</f>
        <v>41</v>
      </c>
      <c r="T11" s="319">
        <v>31655</v>
      </c>
      <c r="U11" s="319">
        <v>39139</v>
      </c>
      <c r="V11" s="416">
        <f>IF(T11=0, "    ---- ", IF(ABS(ROUND(100/T11*U11-100,1))&lt;999,ROUND(100/T11*U11-100,1),IF(ROUND(100/T11*U11-100,1)&gt;999,999,-999)))</f>
        <v>23.6</v>
      </c>
      <c r="W11" s="319">
        <v>1456</v>
      </c>
      <c r="X11" s="319">
        <v>1611</v>
      </c>
      <c r="Y11" s="317">
        <f>IF(W11=0, "    ---- ", IF(ABS(ROUND(100/W11*X11-100,1))&lt;999,ROUND(100/W11*X11-100,1),IF(ROUND(100/W11*X11-100,1)&gt;999,999,-999)))</f>
        <v>10.6</v>
      </c>
      <c r="Z11" s="319">
        <v>559.24353791999999</v>
      </c>
      <c r="AA11" s="319">
        <v>554.65576253999996</v>
      </c>
      <c r="AB11" s="317">
        <f>IF(Z11=0, "    ---- ", IF(ABS(ROUND(100/Z11*AA11-100,1))&lt;999,ROUND(100/Z11*AA11-100,1),IF(ROUND(100/Z11*AA11-100,1)&gt;999,999,-999)))</f>
        <v>-0.8</v>
      </c>
      <c r="AC11" s="319">
        <v>12718.771999999999</v>
      </c>
      <c r="AD11" s="319">
        <v>15244.019</v>
      </c>
      <c r="AE11" s="416">
        <f>IF(AC11=0, "    ---- ", IF(ABS(ROUND(100/AC11*AD11-100,1))&lt;999,ROUND(100/AC11*AD11-100,1),IF(ROUND(100/AC11*AD11-100,1)&gt;999,999,-999)))</f>
        <v>19.899999999999999</v>
      </c>
      <c r="AF11" s="319">
        <v>41891.89</v>
      </c>
      <c r="AG11" s="319">
        <v>53894</v>
      </c>
      <c r="AH11" s="416">
        <f t="shared" ref="AH11:AH44" si="0">IF(AF11=0, "    ---- ", IF(ABS(ROUND(100/AF11*AG11-100,1))&lt;999,ROUND(100/AF11*AG11-100,1),IF(ROUND(100/AF11*AG11-100,1)&gt;999,999,-999)))</f>
        <v>28.7</v>
      </c>
      <c r="AI11" s="319">
        <f>+B11+E11+H11+K11+N11+Q11+T11+W11+Z11+AC11+AF11</f>
        <v>158364.83629907001</v>
      </c>
      <c r="AJ11" s="319">
        <f>+C11+F11+I11+L11+O11+R11+U11+X11+AA11+AD11+AG11</f>
        <v>191788.77324069</v>
      </c>
      <c r="AK11" s="319">
        <f>IF(AI11=0, "    ---- ", IF(ABS(ROUND(100/AI11*AJ11-100,1))&lt;999,ROUND(100/AI11*AJ11-100,1),IF(ROUND(100/AI11*AJ11-100,1)&gt;999,999,-999)))</f>
        <v>21.1</v>
      </c>
      <c r="AL11" s="481"/>
      <c r="AM11" s="481"/>
      <c r="AN11" s="481"/>
      <c r="AO11" s="320"/>
      <c r="AP11" s="320"/>
    </row>
    <row r="12" spans="1:42" s="302" customFormat="1" ht="18.75" customHeight="1">
      <c r="A12" s="85" t="s">
        <v>250</v>
      </c>
      <c r="B12" s="325">
        <v>1208.4349999999999</v>
      </c>
      <c r="C12" s="325">
        <v>1492.46</v>
      </c>
      <c r="D12" s="325">
        <f>IF(B12=0, "    ---- ", IF(ABS(ROUND(100/B12*C12-100,1))&lt;999,ROUND(100/B12*C12-100,1),IF(ROUND(100/B12*C12-100,1)&gt;999,999,-999)))</f>
        <v>23.5</v>
      </c>
      <c r="E12" s="325">
        <v>3599.3620000000001</v>
      </c>
      <c r="F12" s="325">
        <v>4265.7950000000001</v>
      </c>
      <c r="G12" s="325">
        <f>IF(E12=0, "    ---- ", IF(ABS(ROUND(100/E12*F12-100,1))&lt;999,ROUND(100/E12*F12-100,1),IF(ROUND(100/E12*F12-100,1)&gt;999,999,-999)))</f>
        <v>18.5</v>
      </c>
      <c r="H12" s="325"/>
      <c r="I12" s="325"/>
      <c r="J12" s="325"/>
      <c r="K12" s="325">
        <v>167.56800000000001</v>
      </c>
      <c r="L12" s="325">
        <v>252.92699999999999</v>
      </c>
      <c r="M12" s="325">
        <f>IF(K12=0, "    ---- ", IF(ABS(ROUND(100/K12*L12-100,1))&lt;999,ROUND(100/K12*L12-100,1),IF(ROUND(100/K12*L12-100,1)&gt;999,999,-999)))</f>
        <v>50.9</v>
      </c>
      <c r="N12" s="325"/>
      <c r="O12" s="325"/>
      <c r="P12" s="325"/>
      <c r="Q12" s="325"/>
      <c r="R12" s="325"/>
      <c r="S12" s="325"/>
      <c r="T12" s="325">
        <v>9738</v>
      </c>
      <c r="U12" s="325">
        <v>13869</v>
      </c>
      <c r="V12" s="417">
        <f>IF(T12=0, "    ---- ", IF(ABS(ROUND(100/T12*U12-100,1))&lt;999,ROUND(100/T12*U12-100,1),IF(ROUND(100/T12*U12-100,1)&gt;999,999,-999)))</f>
        <v>42.4</v>
      </c>
      <c r="W12" s="325">
        <v>372</v>
      </c>
      <c r="X12" s="325">
        <v>535</v>
      </c>
      <c r="Y12" s="323">
        <f>IF(W12=0, "    ---- ", IF(ABS(ROUND(100/W12*X12-100,1))&lt;999,ROUND(100/W12*X12-100,1),IF(ROUND(100/W12*X12-100,1)&gt;999,999,-999)))</f>
        <v>43.8</v>
      </c>
      <c r="Z12" s="325"/>
      <c r="AA12" s="325"/>
      <c r="AB12" s="323"/>
      <c r="AC12" s="325">
        <v>1483.17</v>
      </c>
      <c r="AD12" s="325">
        <v>1688.3510000000001</v>
      </c>
      <c r="AE12" s="417">
        <f>IF(AC12=0, "    ---- ", IF(ABS(ROUND(100/AC12*AD12-100,1))&lt;999,ROUND(100/AC12*AD12-100,1),IF(ROUND(100/AC12*AD12-100,1)&gt;999,999,-999)))</f>
        <v>13.8</v>
      </c>
      <c r="AF12" s="325">
        <v>2990.69</v>
      </c>
      <c r="AG12" s="325">
        <v>3844</v>
      </c>
      <c r="AH12" s="417">
        <f t="shared" si="0"/>
        <v>28.5</v>
      </c>
      <c r="AI12" s="325">
        <f t="shared" ref="AI12:AJ47" si="1">+B12+E12+H12+K12+N12+Q12+T12+W12+Z12+AC12+AF12</f>
        <v>19559.225000000002</v>
      </c>
      <c r="AJ12" s="325">
        <f t="shared" si="1"/>
        <v>25947.532999999999</v>
      </c>
      <c r="AK12" s="325">
        <f>IF(AI12=0, "    ---- ", IF(ABS(ROUND(100/AI12*AJ12-100,1))&lt;999,ROUND(100/AI12*AJ12-100,1),IF(ROUND(100/AI12*AJ12-100,1)&gt;999,999,-999)))</f>
        <v>32.700000000000003</v>
      </c>
      <c r="AL12" s="482"/>
      <c r="AM12" s="482"/>
      <c r="AN12" s="482"/>
      <c r="AO12" s="306"/>
      <c r="AP12" s="306"/>
    </row>
    <row r="13" spans="1:42" s="302" customFormat="1" ht="18.75" customHeight="1">
      <c r="A13" s="85" t="s">
        <v>251</v>
      </c>
      <c r="B13" s="325">
        <v>2382.4839999999999</v>
      </c>
      <c r="C13" s="325">
        <v>2364.5030000000002</v>
      </c>
      <c r="D13" s="325">
        <f>IF(B13=0, "    ---- ", IF(ABS(ROUND(100/B13*C13-100,1))&lt;999,ROUND(100/B13*C13-100,1),IF(ROUND(100/B13*C13-100,1)&gt;999,999,-999)))</f>
        <v>-0.8</v>
      </c>
      <c r="E13" s="325">
        <v>5764.482</v>
      </c>
      <c r="F13" s="325">
        <v>5800.3580000000002</v>
      </c>
      <c r="G13" s="325">
        <f>IF(E13=0, "    ---- ", IF(ABS(ROUND(100/E13*F13-100,1))&lt;999,ROUND(100/E13*F13-100,1),IF(ROUND(100/E13*F13-100,1)&gt;999,999,-999)))</f>
        <v>0.6</v>
      </c>
      <c r="H13" s="325">
        <v>64.206999999999994</v>
      </c>
      <c r="I13" s="325">
        <v>71.102999999999994</v>
      </c>
      <c r="J13" s="325">
        <f>IF(H13=0, "    ---- ", IF(ABS(ROUND(100/H13*I13-100,1))&lt;999,ROUND(100/H13*I13-100,1),IF(ROUND(100/H13*I13-100,1)&gt;999,999,-999)))</f>
        <v>10.7</v>
      </c>
      <c r="K13" s="325">
        <v>1724.7470000000001</v>
      </c>
      <c r="L13" s="325">
        <v>1649.797</v>
      </c>
      <c r="M13" s="325">
        <f>IF(K13=0, "    ---- ", IF(ABS(ROUND(100/K13*L13-100,1))&lt;999,ROUND(100/K13*L13-100,1),IF(ROUND(100/K13*L13-100,1)&gt;999,999,-999)))</f>
        <v>-4.3</v>
      </c>
      <c r="N13" s="325"/>
      <c r="O13" s="325"/>
      <c r="P13" s="325"/>
      <c r="Q13" s="325"/>
      <c r="R13" s="325"/>
      <c r="S13" s="325"/>
      <c r="T13" s="325">
        <v>2797</v>
      </c>
      <c r="U13" s="325">
        <v>3112</v>
      </c>
      <c r="V13" s="325">
        <f>IF(T13=0, "    ---- ", IF(ABS(ROUND(100/T13*U13-100,1))&lt;999,ROUND(100/T13*U13-100,1),IF(ROUND(100/T13*U13-100,1)&gt;999,999,-999)))</f>
        <v>11.3</v>
      </c>
      <c r="W13" s="325">
        <v>926</v>
      </c>
      <c r="X13" s="325">
        <v>909</v>
      </c>
      <c r="Y13" s="325">
        <f>IF(W13=0, "    ---- ", IF(ABS(ROUND(100/W13*X13-100,1))&lt;999,ROUND(100/W13*X13-100,1),IF(ROUND(100/W13*X13-100,1)&gt;999,999,-999)))</f>
        <v>-1.8</v>
      </c>
      <c r="Z13" s="325">
        <v>559.24353791999999</v>
      </c>
      <c r="AA13" s="325">
        <v>554.65576253999996</v>
      </c>
      <c r="AB13" s="325">
        <f>IF(Z13=0, "    ---- ", IF(ABS(ROUND(100/Z13*AA13-100,1))&lt;999,ROUND(100/Z13*AA13-100,1),IF(ROUND(100/Z13*AA13-100,1)&gt;999,999,-999)))</f>
        <v>-0.8</v>
      </c>
      <c r="AC13" s="325">
        <v>1904.6949999999999</v>
      </c>
      <c r="AD13" s="325">
        <v>2001.9870000000001</v>
      </c>
      <c r="AE13" s="325">
        <f>IF(AC13=0, "    ---- ", IF(ABS(ROUND(100/AC13*AD13-100,1))&lt;999,ROUND(100/AC13*AD13-100,1),IF(ROUND(100/AC13*AD13-100,1)&gt;999,999,-999)))</f>
        <v>5.0999999999999996</v>
      </c>
      <c r="AF13" s="325">
        <v>3539.2</v>
      </c>
      <c r="AG13" s="325">
        <v>3572</v>
      </c>
      <c r="AH13" s="325">
        <f t="shared" si="0"/>
        <v>0.9</v>
      </c>
      <c r="AI13" s="325">
        <f t="shared" si="1"/>
        <v>19662.058537919998</v>
      </c>
      <c r="AJ13" s="325">
        <f t="shared" si="1"/>
        <v>20035.403762540001</v>
      </c>
      <c r="AK13" s="325">
        <f>IF(AI13=0, "    ---- ", IF(ABS(ROUND(100/AI13*AJ13-100,1))&lt;999,ROUND(100/AI13*AJ13-100,1),IF(ROUND(100/AI13*AJ13-100,1)&gt;999,999,-999)))</f>
        <v>1.9</v>
      </c>
      <c r="AL13" s="482"/>
      <c r="AM13" s="482"/>
      <c r="AN13" s="482"/>
      <c r="AO13" s="306"/>
      <c r="AP13" s="306"/>
    </row>
    <row r="14" spans="1:42" s="302" customFormat="1" ht="18.75" customHeight="1">
      <c r="A14" s="85" t="s">
        <v>368</v>
      </c>
      <c r="B14" s="325">
        <v>7001</v>
      </c>
      <c r="C14" s="325">
        <v>8379.5290000000005</v>
      </c>
      <c r="D14" s="325">
        <f>IF(B14=0, "    ---- ", IF(ABS(ROUND(100/B14*C14-100,1))&lt;999,ROUND(100/B14*C14-100,1),IF(ROUND(100/B14*C14-100,1)&gt;999,999,-999)))</f>
        <v>19.7</v>
      </c>
      <c r="E14" s="325">
        <v>32940.57</v>
      </c>
      <c r="F14" s="325">
        <v>39041.987999999998</v>
      </c>
      <c r="G14" s="325">
        <f>IF(E14=0, "    ---- ", IF(ABS(ROUND(100/E14*F14-100,1))&lt;999,ROUND(100/E14*F14-100,1),IF(ROUND(100/E14*F14-100,1)&gt;999,999,-999)))</f>
        <v>18.5</v>
      </c>
      <c r="H14" s="325">
        <v>1907.3530000000001</v>
      </c>
      <c r="I14" s="325">
        <v>2274.7049999999999</v>
      </c>
      <c r="J14" s="325">
        <f>IF(H14=0, "    ---- ", IF(ABS(ROUND(100/H14*I14-100,1))&lt;999,ROUND(100/H14*I14-100,1),IF(ROUND(100/H14*I14-100,1)&gt;999,999,-999)))</f>
        <v>19.3</v>
      </c>
      <c r="K14" s="325">
        <v>10851.683000000001</v>
      </c>
      <c r="L14" s="325">
        <v>12960.245000000001</v>
      </c>
      <c r="M14" s="325">
        <f>IF(K14=0, "    ---- ", IF(ABS(ROUND(100/K14*L14-100,1))&lt;999,ROUND(100/K14*L14-100,1),IF(ROUND(100/K14*L14-100,1)&gt;999,999,-999)))</f>
        <v>19.399999999999999</v>
      </c>
      <c r="N14" s="325"/>
      <c r="O14" s="325"/>
      <c r="P14" s="325"/>
      <c r="Q14" s="325">
        <v>833.3</v>
      </c>
      <c r="R14" s="325">
        <v>1174.8</v>
      </c>
      <c r="S14" s="325">
        <f>IF(Q14=0, "    ---- ", IF(ABS(ROUND(100/Q14*R14-100,1))&lt;999,ROUND(100/Q14*R14-100,1),IF(ROUND(100/Q14*R14-100,1)&gt;999,999,-999)))</f>
        <v>41</v>
      </c>
      <c r="T14" s="325">
        <v>19120</v>
      </c>
      <c r="U14" s="325">
        <v>22158</v>
      </c>
      <c r="V14" s="325">
        <f>IF(T14=0, "    ---- ", IF(ABS(ROUND(100/T14*U14-100,1))&lt;999,ROUND(100/T14*U14-100,1),IF(ROUND(100/T14*U14-100,1)&gt;999,999,-999)))</f>
        <v>15.9</v>
      </c>
      <c r="W14" s="325">
        <v>158</v>
      </c>
      <c r="X14" s="325">
        <v>167</v>
      </c>
      <c r="Y14" s="325">
        <f>IF(W14=0, "    ---- ", IF(ABS(ROUND(100/W14*X14-100,1))&lt;999,ROUND(100/W14*X14-100,1),IF(ROUND(100/W14*X14-100,1)&gt;999,999,-999)))</f>
        <v>5.7</v>
      </c>
      <c r="Z14" s="325"/>
      <c r="AA14" s="325"/>
      <c r="AB14" s="325"/>
      <c r="AC14" s="325">
        <v>9330.9069999999992</v>
      </c>
      <c r="AD14" s="325">
        <v>11553.681</v>
      </c>
      <c r="AE14" s="325">
        <f>IF(AC14=0, "    ---- ", IF(ABS(ROUND(100/AC14*AD14-100,1))&lt;999,ROUND(100/AC14*AD14-100,1),IF(ROUND(100/AC14*AD14-100,1)&gt;999,999,-999)))</f>
        <v>23.8</v>
      </c>
      <c r="AF14" s="325">
        <v>35362</v>
      </c>
      <c r="AG14" s="325">
        <v>46478</v>
      </c>
      <c r="AH14" s="325">
        <f t="shared" si="0"/>
        <v>31.4</v>
      </c>
      <c r="AI14" s="325">
        <f t="shared" si="1"/>
        <v>117504.81299999999</v>
      </c>
      <c r="AJ14" s="325">
        <f t="shared" si="1"/>
        <v>144187.948</v>
      </c>
      <c r="AK14" s="325">
        <f t="shared" ref="AK14:AK47" si="2">IF(AI14=0, "    ---- ", IF(ABS(ROUND(100/AI14*AJ14-100,1))&lt;999,ROUND(100/AI14*AJ14-100,1),IF(ROUND(100/AI14*AJ14-100,1)&gt;999,999,-999)))</f>
        <v>22.7</v>
      </c>
      <c r="AL14" s="482"/>
      <c r="AM14" s="482"/>
      <c r="AN14" s="482"/>
      <c r="AO14" s="306"/>
      <c r="AP14" s="306"/>
    </row>
    <row r="15" spans="1:42" s="302" customFormat="1" ht="18.75" customHeight="1">
      <c r="A15" s="85" t="s">
        <v>369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>
        <v>1638.73976115</v>
      </c>
      <c r="O15" s="325">
        <v>1617.8884781500001</v>
      </c>
      <c r="P15" s="325">
        <f>IF(N15=0, "    ---- ", IF(ABS(ROUND(100/N15*O15-100,1))&lt;999,ROUND(100/N15*O15-100,1),IF(ROUND(100/N15*O15-100,1)&gt;999,999,-999)))</f>
        <v>-1.3</v>
      </c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>
        <f t="shared" si="1"/>
        <v>1638.73976115</v>
      </c>
      <c r="AJ15" s="325">
        <f t="shared" si="1"/>
        <v>1617.8884781500001</v>
      </c>
      <c r="AK15" s="325">
        <f t="shared" si="2"/>
        <v>-1.3</v>
      </c>
      <c r="AL15" s="482"/>
      <c r="AM15" s="482"/>
      <c r="AN15" s="482"/>
      <c r="AO15" s="306"/>
      <c r="AP15" s="306"/>
    </row>
    <row r="16" spans="1:42" s="321" customFormat="1" ht="18.75" customHeight="1">
      <c r="A16" s="354" t="s">
        <v>253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19">
        <v>12743.998000000001</v>
      </c>
      <c r="L16" s="319">
        <v>14862.969000000001</v>
      </c>
      <c r="M16" s="319">
        <f>IF(K16=0, "    ---- ", IF(ABS(ROUND(100/K16*L16-100,1))&lt;999,ROUND(100/K16*L16-100,1),IF(ROUND(100/K16*L16-100,1)&gt;999,999,-999)))</f>
        <v>16.600000000000001</v>
      </c>
      <c r="N16" s="319">
        <v>1638.73976115</v>
      </c>
      <c r="O16" s="319">
        <v>1617.8884781500001</v>
      </c>
      <c r="P16" s="319">
        <f>IF(N16=0, "    ---- ", IF(ABS(ROUND(100/N16*O16-100,1))&lt;999,ROUND(100/N16*O16-100,1),IF(ROUND(100/N16*O16-100,1)&gt;999,999,-999)))</f>
        <v>-1.3</v>
      </c>
      <c r="Q16" s="319"/>
      <c r="R16" s="319"/>
      <c r="S16" s="319"/>
      <c r="T16" s="319">
        <v>31655</v>
      </c>
      <c r="U16" s="319">
        <v>39139</v>
      </c>
      <c r="V16" s="319">
        <f>IF(T16=0, "    ---- ", IF(ABS(ROUND(100/T16*U16-100,1))&lt;999,ROUND(100/T16*U16-100,1),IF(ROUND(100/T16*U16-100,1)&gt;999,999,-999)))</f>
        <v>23.6</v>
      </c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>
        <f t="shared" si="1"/>
        <v>46037.737761149998</v>
      </c>
      <c r="AJ16" s="361">
        <f t="shared" si="1"/>
        <v>55619.857478149999</v>
      </c>
      <c r="AK16" s="319">
        <f t="shared" si="2"/>
        <v>20.8</v>
      </c>
      <c r="AL16" s="481"/>
      <c r="AM16" s="481"/>
      <c r="AN16" s="481"/>
      <c r="AO16" s="320"/>
      <c r="AP16" s="320"/>
    </row>
    <row r="17" spans="1:42" s="302" customFormat="1" ht="18.75" customHeight="1">
      <c r="A17" s="85" t="s">
        <v>250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>
        <v>167.56800000000001</v>
      </c>
      <c r="L17" s="325">
        <v>252.92699999999999</v>
      </c>
      <c r="M17" s="325">
        <f>IF(K17=0, "    ---- ", IF(ABS(ROUND(100/K17*L17-100,1))&lt;999,ROUND(100/K17*L17-100,1),IF(ROUND(100/K17*L17-100,1)&gt;999,999,-999)))</f>
        <v>50.9</v>
      </c>
      <c r="N17" s="325"/>
      <c r="O17" s="325"/>
      <c r="P17" s="325"/>
      <c r="Q17" s="325"/>
      <c r="R17" s="325"/>
      <c r="S17" s="325"/>
      <c r="T17" s="325">
        <v>9738</v>
      </c>
      <c r="U17" s="325">
        <v>13869</v>
      </c>
      <c r="V17" s="325">
        <f>IF(T17=0, "    ---- ", IF(ABS(ROUND(100/T17*U17-100,1))&lt;999,ROUND(100/T17*U17-100,1),IF(ROUND(100/T17*U17-100,1)&gt;999,999,-999)))</f>
        <v>42.4</v>
      </c>
      <c r="W17" s="325"/>
      <c r="X17" s="325"/>
      <c r="Y17" s="325"/>
      <c r="Z17" s="325"/>
      <c r="AA17" s="325"/>
      <c r="AB17" s="325"/>
      <c r="AC17" s="325"/>
      <c r="AD17" s="325"/>
      <c r="AE17" s="325"/>
      <c r="AF17" s="325"/>
      <c r="AG17" s="325"/>
      <c r="AH17" s="325"/>
      <c r="AI17" s="325">
        <f t="shared" si="1"/>
        <v>9905.5679999999993</v>
      </c>
      <c r="AJ17" s="325">
        <f t="shared" si="1"/>
        <v>14121.927</v>
      </c>
      <c r="AK17" s="325">
        <f t="shared" si="2"/>
        <v>42.6</v>
      </c>
      <c r="AL17" s="482"/>
      <c r="AM17" s="482"/>
      <c r="AN17" s="482"/>
      <c r="AO17" s="306"/>
      <c r="AP17" s="306"/>
    </row>
    <row r="18" spans="1:42" s="302" customFormat="1" ht="18.75" customHeight="1">
      <c r="A18" s="85" t="s">
        <v>251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5">
        <v>1724.7470000000001</v>
      </c>
      <c r="L18" s="325">
        <v>1649.797</v>
      </c>
      <c r="M18" s="325">
        <f>IF(K18=0, "    ---- ", IF(ABS(ROUND(100/K18*L18-100,1))&lt;999,ROUND(100/K18*L18-100,1),IF(ROUND(100/K18*L18-100,1)&gt;999,999,-999)))</f>
        <v>-4.3</v>
      </c>
      <c r="N18" s="325"/>
      <c r="O18" s="325"/>
      <c r="P18" s="325"/>
      <c r="Q18" s="325"/>
      <c r="R18" s="325"/>
      <c r="S18" s="325"/>
      <c r="T18" s="325">
        <v>2797</v>
      </c>
      <c r="U18" s="325">
        <v>3112</v>
      </c>
      <c r="V18" s="325">
        <f>IF(T18=0, "    ---- ", IF(ABS(ROUND(100/T18*U18-100,1))&lt;999,ROUND(100/T18*U18-100,1),IF(ROUND(100/T18*U18-100,1)&gt;999,999,-999)))</f>
        <v>11.3</v>
      </c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>
        <f t="shared" si="1"/>
        <v>4521.7470000000003</v>
      </c>
      <c r="AJ18" s="362">
        <f t="shared" si="1"/>
        <v>4761.7970000000005</v>
      </c>
      <c r="AK18" s="325">
        <f t="shared" si="2"/>
        <v>5.3</v>
      </c>
      <c r="AL18" s="482"/>
      <c r="AM18" s="482"/>
      <c r="AN18" s="482"/>
      <c r="AO18" s="306"/>
      <c r="AP18" s="306"/>
    </row>
    <row r="19" spans="1:42" s="302" customFormat="1" ht="18.75" customHeight="1">
      <c r="A19" s="85" t="s">
        <v>368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5">
        <v>10851.683000000001</v>
      </c>
      <c r="L19" s="325">
        <v>12960.245000000001</v>
      </c>
      <c r="M19" s="325">
        <f>IF(K19=0, "    ---- ", IF(ABS(ROUND(100/K19*L19-100,1))&lt;999,ROUND(100/K19*L19-100,1),IF(ROUND(100/K19*L19-100,1)&gt;999,999,-999)))</f>
        <v>19.399999999999999</v>
      </c>
      <c r="N19" s="325"/>
      <c r="O19" s="325"/>
      <c r="P19" s="325"/>
      <c r="Q19" s="325"/>
      <c r="R19" s="325"/>
      <c r="S19" s="325"/>
      <c r="T19" s="325">
        <v>19120</v>
      </c>
      <c r="U19" s="325">
        <v>22158</v>
      </c>
      <c r="V19" s="325">
        <f>IF(T19=0, "    ---- ", IF(ABS(ROUND(100/T19*U19-100,1))&lt;999,ROUND(100/T19*U19-100,1),IF(ROUND(100/T19*U19-100,1)&gt;999,999,-999)))</f>
        <v>15.9</v>
      </c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>
        <f t="shared" si="1"/>
        <v>29971.683000000001</v>
      </c>
      <c r="AJ19" s="362">
        <f t="shared" si="1"/>
        <v>35118.245000000003</v>
      </c>
      <c r="AK19" s="325">
        <f t="shared" si="2"/>
        <v>17.2</v>
      </c>
      <c r="AL19" s="482"/>
      <c r="AM19" s="482"/>
      <c r="AN19" s="482"/>
      <c r="AO19" s="306"/>
      <c r="AP19" s="306"/>
    </row>
    <row r="20" spans="1:42" s="302" customFormat="1" ht="18.75" customHeight="1">
      <c r="A20" s="85" t="s">
        <v>369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>
        <v>1638.73976115</v>
      </c>
      <c r="O20" s="325">
        <v>1617.8884781500001</v>
      </c>
      <c r="P20" s="325">
        <f>IF(N20=0, "    ---- ", IF(ABS(ROUND(100/N20*O20-100,1))&lt;999,ROUND(100/N20*O20-100,1),IF(ROUND(100/N20*O20-100,1)&gt;999,999,-999)))</f>
        <v>-1.3</v>
      </c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>
        <f t="shared" si="1"/>
        <v>1638.73976115</v>
      </c>
      <c r="AJ20" s="362">
        <f t="shared" si="1"/>
        <v>1617.8884781500001</v>
      </c>
      <c r="AK20" s="325">
        <f t="shared" si="2"/>
        <v>-1.3</v>
      </c>
      <c r="AL20" s="482"/>
      <c r="AM20" s="482"/>
      <c r="AN20" s="482"/>
      <c r="AO20" s="306"/>
      <c r="AP20" s="306"/>
    </row>
    <row r="21" spans="1:42" s="321" customFormat="1" ht="18.75" customHeight="1">
      <c r="A21" s="354" t="s">
        <v>266</v>
      </c>
      <c r="B21" s="319"/>
      <c r="C21" s="319"/>
      <c r="D21" s="319"/>
      <c r="E21" s="319">
        <v>7</v>
      </c>
      <c r="F21" s="319">
        <v>12</v>
      </c>
      <c r="G21" s="319">
        <f>IF(E21=0, "    ---- ", IF(ABS(ROUND(100/E21*F21-100,1))&lt;999,ROUND(100/E21*F21-100,1),IF(ROUND(100/E21*F21-100,1)&gt;999,999,-999)))</f>
        <v>71.400000000000006</v>
      </c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>
        <v>9</v>
      </c>
      <c r="U21" s="319">
        <v>19</v>
      </c>
      <c r="V21" s="319">
        <f>IF(T21=0, "    ---- ", IF(ABS(ROUND(100/T21*U21-100,1))&lt;999,ROUND(100/T21*U21-100,1),IF(ROUND(100/T21*U21-100,1)&gt;999,999,-999)))</f>
        <v>111.1</v>
      </c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>
        <f t="shared" si="1"/>
        <v>16</v>
      </c>
      <c r="AJ21" s="319">
        <f t="shared" si="1"/>
        <v>31</v>
      </c>
      <c r="AK21" s="319">
        <f t="shared" si="2"/>
        <v>93.8</v>
      </c>
      <c r="AL21" s="481"/>
      <c r="AM21" s="481"/>
      <c r="AN21" s="481"/>
      <c r="AO21" s="320"/>
      <c r="AP21" s="320"/>
    </row>
    <row r="22" spans="1:42" s="302" customFormat="1" ht="18.75" customHeight="1">
      <c r="A22" s="85" t="s">
        <v>250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>
        <f t="shared" si="1"/>
        <v>0</v>
      </c>
      <c r="AJ22" s="325">
        <f t="shared" si="1"/>
        <v>0</v>
      </c>
      <c r="AK22" s="325" t="str">
        <f t="shared" si="2"/>
        <v xml:space="preserve">    ---- </v>
      </c>
      <c r="AL22" s="482"/>
      <c r="AM22" s="482"/>
      <c r="AN22" s="482"/>
      <c r="AO22" s="306"/>
      <c r="AP22" s="306"/>
    </row>
    <row r="23" spans="1:42" s="302" customFormat="1" ht="18.75" customHeight="1">
      <c r="A23" s="85" t="s">
        <v>251</v>
      </c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>
        <f t="shared" si="1"/>
        <v>0</v>
      </c>
      <c r="AJ23" s="325">
        <f t="shared" si="1"/>
        <v>0</v>
      </c>
      <c r="AK23" s="325" t="str">
        <f t="shared" si="2"/>
        <v xml:space="preserve">    ---- </v>
      </c>
      <c r="AL23" s="482"/>
      <c r="AM23" s="482"/>
      <c r="AN23" s="482"/>
      <c r="AO23" s="306"/>
      <c r="AP23" s="306"/>
    </row>
    <row r="24" spans="1:42" s="302" customFormat="1" ht="18.75" customHeight="1">
      <c r="A24" s="85" t="s">
        <v>368</v>
      </c>
      <c r="B24" s="325"/>
      <c r="C24" s="325"/>
      <c r="D24" s="325"/>
      <c r="E24" s="325">
        <v>7</v>
      </c>
      <c r="F24" s="325">
        <v>12</v>
      </c>
      <c r="G24" s="325">
        <f>IF(E24=0, "    ---- ", IF(ABS(ROUND(100/E24*F24-100,1))&lt;999,ROUND(100/E24*F24-100,1),IF(ROUND(100/E24*F24-100,1)&gt;999,999,-999)))</f>
        <v>71.400000000000006</v>
      </c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>
        <v>9</v>
      </c>
      <c r="U24" s="325">
        <v>19</v>
      </c>
      <c r="V24" s="325">
        <f>IF(T24=0, "    ---- ", IF(ABS(ROUND(100/T24*U24-100,1))&lt;999,ROUND(100/T24*U24-100,1),IF(ROUND(100/T24*U24-100,1)&gt;999,999,-999)))</f>
        <v>111.1</v>
      </c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>
        <f t="shared" si="1"/>
        <v>16</v>
      </c>
      <c r="AJ24" s="362">
        <f t="shared" si="1"/>
        <v>31</v>
      </c>
      <c r="AK24" s="325">
        <f t="shared" si="2"/>
        <v>93.8</v>
      </c>
      <c r="AL24" s="482"/>
      <c r="AM24" s="482"/>
      <c r="AN24" s="482"/>
      <c r="AO24" s="306"/>
      <c r="AP24" s="306"/>
    </row>
    <row r="25" spans="1:42" s="302" customFormat="1" ht="18.75" customHeight="1">
      <c r="A25" s="85" t="s">
        <v>369</v>
      </c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>
        <f t="shared" si="1"/>
        <v>0</v>
      </c>
      <c r="AJ25" s="325">
        <f t="shared" si="1"/>
        <v>0</v>
      </c>
      <c r="AK25" s="325" t="str">
        <f t="shared" si="2"/>
        <v xml:space="preserve">    ---- </v>
      </c>
      <c r="AL25" s="482"/>
      <c r="AM25" s="482"/>
      <c r="AN25" s="482"/>
      <c r="AO25" s="306"/>
      <c r="AP25" s="306"/>
    </row>
    <row r="26" spans="1:42" s="321" customFormat="1" ht="18.75" customHeight="1">
      <c r="A26" s="363" t="s">
        <v>267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>
        <v>90.881231999999997</v>
      </c>
      <c r="O26" s="319">
        <v>114.136776</v>
      </c>
      <c r="P26" s="319">
        <f>IF(N26=0, "    ---- ", IF(ABS(ROUND(100/N26*O26-100,1))&lt;999,ROUND(100/N26*O26-100,1),IF(ROUND(100/N26*O26-100,1)&gt;999,999,-999)))</f>
        <v>25.6</v>
      </c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>
        <f t="shared" si="1"/>
        <v>90.881231999999997</v>
      </c>
      <c r="AJ26" s="361">
        <f t="shared" si="1"/>
        <v>114.136776</v>
      </c>
      <c r="AK26" s="319">
        <f t="shared" si="2"/>
        <v>25.6</v>
      </c>
      <c r="AL26" s="481"/>
      <c r="AM26" s="481"/>
      <c r="AN26" s="481"/>
      <c r="AO26" s="320"/>
      <c r="AP26" s="320"/>
    </row>
    <row r="27" spans="1:42" s="302" customFormat="1" ht="18.75" customHeight="1">
      <c r="A27" s="85" t="s">
        <v>250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>
        <f t="shared" si="1"/>
        <v>0</v>
      </c>
      <c r="AJ27" s="362">
        <f t="shared" si="1"/>
        <v>0</v>
      </c>
      <c r="AK27" s="325" t="str">
        <f t="shared" si="2"/>
        <v xml:space="preserve">    ---- </v>
      </c>
      <c r="AL27" s="482"/>
      <c r="AM27" s="482"/>
      <c r="AN27" s="482"/>
      <c r="AO27" s="306"/>
      <c r="AP27" s="306"/>
    </row>
    <row r="28" spans="1:42" s="302" customFormat="1" ht="18.75" customHeight="1">
      <c r="A28" s="85" t="s">
        <v>251</v>
      </c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>
        <f t="shared" si="1"/>
        <v>0</v>
      </c>
      <c r="AJ28" s="325">
        <f t="shared" si="1"/>
        <v>0</v>
      </c>
      <c r="AK28" s="325" t="str">
        <f t="shared" si="2"/>
        <v xml:space="preserve">    ---- </v>
      </c>
      <c r="AL28" s="482"/>
      <c r="AM28" s="482"/>
      <c r="AN28" s="482"/>
      <c r="AO28" s="306"/>
      <c r="AP28" s="306"/>
    </row>
    <row r="29" spans="1:42" s="302" customFormat="1" ht="18.75" customHeight="1">
      <c r="A29" s="85" t="s">
        <v>368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>
        <f t="shared" si="1"/>
        <v>0</v>
      </c>
      <c r="AJ29" s="325">
        <f t="shared" si="1"/>
        <v>0</v>
      </c>
      <c r="AK29" s="325" t="str">
        <f t="shared" si="2"/>
        <v xml:space="preserve">    ---- </v>
      </c>
      <c r="AL29" s="482"/>
      <c r="AM29" s="482"/>
      <c r="AN29" s="482"/>
      <c r="AO29" s="306"/>
      <c r="AP29" s="306"/>
    </row>
    <row r="30" spans="1:42" s="302" customFormat="1" ht="18.75" customHeight="1">
      <c r="A30" s="85" t="s">
        <v>369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>
        <v>90.881231999999997</v>
      </c>
      <c r="O30" s="325">
        <v>114.136776</v>
      </c>
      <c r="P30" s="325">
        <f>IF(N30=0, "    ---- ", IF(ABS(ROUND(100/N30*O30-100,1))&lt;999,ROUND(100/N30*O30-100,1),IF(ROUND(100/N30*O30-100,1)&gt;999,999,-999)))</f>
        <v>25.6</v>
      </c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>
        <f t="shared" si="1"/>
        <v>90.881231999999997</v>
      </c>
      <c r="AJ30" s="325">
        <f t="shared" si="1"/>
        <v>114.136776</v>
      </c>
      <c r="AK30" s="325">
        <f t="shared" si="2"/>
        <v>25.6</v>
      </c>
      <c r="AL30" s="482"/>
      <c r="AM30" s="482"/>
      <c r="AN30" s="482"/>
      <c r="AO30" s="306"/>
      <c r="AP30" s="306"/>
    </row>
    <row r="31" spans="1:42" s="321" customFormat="1" ht="18.75" customHeight="1">
      <c r="A31" s="230" t="s">
        <v>268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>
        <v>162.51400000000001</v>
      </c>
      <c r="AD31" s="319">
        <v>199.672</v>
      </c>
      <c r="AE31" s="319">
        <f>IF(AC31=0, "    ---- ", IF(ABS(ROUND(100/AC31*AD31-100,1))&lt;999,ROUND(100/AC31*AD31-100,1),IF(ROUND(100/AC31*AD31-100,1)&gt;999,999,-999)))</f>
        <v>22.9</v>
      </c>
      <c r="AF31" s="319">
        <v>0.6</v>
      </c>
      <c r="AG31" s="319">
        <v>0</v>
      </c>
      <c r="AH31" s="319">
        <f t="shared" si="0"/>
        <v>-100</v>
      </c>
      <c r="AI31" s="319">
        <f t="shared" si="1"/>
        <v>163.114</v>
      </c>
      <c r="AJ31" s="319">
        <f t="shared" si="1"/>
        <v>199.672</v>
      </c>
      <c r="AK31" s="319">
        <f t="shared" si="2"/>
        <v>22.4</v>
      </c>
      <c r="AL31" s="481"/>
      <c r="AM31" s="481"/>
      <c r="AN31" s="481"/>
      <c r="AO31" s="320"/>
      <c r="AP31" s="320"/>
    </row>
    <row r="32" spans="1:42" s="302" customFormat="1" ht="18.75" customHeight="1">
      <c r="A32" s="85" t="s">
        <v>250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>
        <v>2.6259999999999999</v>
      </c>
      <c r="AD32" s="325">
        <v>4.2089999999999996</v>
      </c>
      <c r="AE32" s="325">
        <f>IF(AC32=0, "    ---- ", IF(ABS(ROUND(100/AC32*AD32-100,1))&lt;999,ROUND(100/AC32*AD32-100,1),IF(ROUND(100/AC32*AD32-100,1)&gt;999,999,-999)))</f>
        <v>60.3</v>
      </c>
      <c r="AF32" s="325"/>
      <c r="AG32" s="325"/>
      <c r="AH32" s="325"/>
      <c r="AI32" s="325">
        <f t="shared" si="1"/>
        <v>2.6259999999999999</v>
      </c>
      <c r="AJ32" s="362">
        <f t="shared" si="1"/>
        <v>4.2089999999999996</v>
      </c>
      <c r="AK32" s="325">
        <f t="shared" si="2"/>
        <v>60.3</v>
      </c>
      <c r="AL32" s="482"/>
      <c r="AM32" s="482"/>
      <c r="AN32" s="482"/>
      <c r="AO32" s="306"/>
      <c r="AP32" s="306"/>
    </row>
    <row r="33" spans="1:42" s="302" customFormat="1" ht="18.75" customHeight="1">
      <c r="A33" s="85" t="s">
        <v>251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>
        <v>0.47</v>
      </c>
      <c r="AE33" s="325" t="str">
        <f>IF(AC33=0, "    ---- ", IF(ABS(ROUND(100/AC33*AD33-100,1))&lt;999,ROUND(100/AC33*AD33-100,1),IF(ROUND(100/AC33*AD33-100,1)&gt;999,999,-999)))</f>
        <v xml:space="preserve">    ---- </v>
      </c>
      <c r="AF33" s="325">
        <v>0.6</v>
      </c>
      <c r="AG33" s="325"/>
      <c r="AH33" s="325">
        <f t="shared" si="0"/>
        <v>-100</v>
      </c>
      <c r="AI33" s="325">
        <f t="shared" si="1"/>
        <v>0.6</v>
      </c>
      <c r="AJ33" s="325">
        <f t="shared" si="1"/>
        <v>0.47</v>
      </c>
      <c r="AK33" s="325">
        <f t="shared" si="2"/>
        <v>-21.7</v>
      </c>
      <c r="AL33" s="482"/>
      <c r="AM33" s="482"/>
      <c r="AN33" s="482"/>
      <c r="AO33" s="306"/>
      <c r="AP33" s="306"/>
    </row>
    <row r="34" spans="1:42" s="302" customFormat="1" ht="18.75" customHeight="1">
      <c r="A34" s="85" t="s">
        <v>368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/>
      <c r="AC34" s="325">
        <v>159.88800000000001</v>
      </c>
      <c r="AD34" s="325">
        <v>194.99299999999999</v>
      </c>
      <c r="AE34" s="325">
        <f>IF(AC34=0, "    ---- ", IF(ABS(ROUND(100/AC34*AD34-100,1))&lt;999,ROUND(100/AC34*AD34-100,1),IF(ROUND(100/AC34*AD34-100,1)&gt;999,999,-999)))</f>
        <v>22</v>
      </c>
      <c r="AF34" s="325"/>
      <c r="AG34" s="325"/>
      <c r="AH34" s="325"/>
      <c r="AI34" s="325">
        <f t="shared" si="1"/>
        <v>159.88800000000001</v>
      </c>
      <c r="AJ34" s="362">
        <f t="shared" si="1"/>
        <v>194.99299999999999</v>
      </c>
      <c r="AK34" s="325">
        <f t="shared" si="2"/>
        <v>22</v>
      </c>
      <c r="AL34" s="482"/>
      <c r="AM34" s="482"/>
      <c r="AN34" s="482"/>
      <c r="AO34" s="306"/>
      <c r="AP34" s="306"/>
    </row>
    <row r="35" spans="1:42" s="302" customFormat="1" ht="18.75" customHeight="1">
      <c r="A35" s="85" t="s">
        <v>369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>
        <f t="shared" si="1"/>
        <v>0</v>
      </c>
      <c r="AJ35" s="362">
        <f t="shared" si="1"/>
        <v>0</v>
      </c>
      <c r="AK35" s="325" t="str">
        <f t="shared" si="2"/>
        <v xml:space="preserve">    ---- </v>
      </c>
      <c r="AL35" s="482"/>
      <c r="AM35" s="482"/>
      <c r="AN35" s="482"/>
      <c r="AO35" s="306"/>
      <c r="AP35" s="306"/>
    </row>
    <row r="36" spans="1:42" s="321" customFormat="1" ht="18.75" customHeight="1">
      <c r="A36" s="363" t="s">
        <v>269</v>
      </c>
      <c r="B36" s="319">
        <v>83.724000000000004</v>
      </c>
      <c r="C36" s="319">
        <v>94.081999999999994</v>
      </c>
      <c r="D36" s="319">
        <f>IF(B36=0, "    ---- ", IF(ABS(ROUND(100/B36*C36-100,1))&lt;999,ROUND(100/B36*C36-100,1),IF(ROUND(100/B36*C36-100,1)&gt;999,999,-999)))</f>
        <v>12.4</v>
      </c>
      <c r="E36" s="319">
        <v>554.95399999999995</v>
      </c>
      <c r="F36" s="319">
        <v>559</v>
      </c>
      <c r="G36" s="319">
        <f>IF(E36=0, "    ---- ", IF(ABS(ROUND(100/E36*F36-100,1))&lt;999,ROUND(100/E36*F36-100,1),IF(ROUND(100/E36*F36-100,1)&gt;999,999,-999)))</f>
        <v>0.7</v>
      </c>
      <c r="H36" s="319"/>
      <c r="I36" s="319"/>
      <c r="J36" s="319"/>
      <c r="K36" s="319">
        <v>265.56900000000002</v>
      </c>
      <c r="L36" s="319">
        <v>292.50200000000001</v>
      </c>
      <c r="M36" s="319">
        <f>IF(K36=0, "    ---- ", IF(ABS(ROUND(100/K36*L36-100,1))&lt;999,ROUND(100/K36*L36-100,1),IF(ROUND(100/K36*L36-100,1)&gt;999,999,-999)))</f>
        <v>10.1</v>
      </c>
      <c r="N36" s="319">
        <v>190.937262</v>
      </c>
      <c r="O36" s="319">
        <v>237.714157</v>
      </c>
      <c r="P36" s="319">
        <f>IF(N36=0, "    ---- ", IF(ABS(ROUND(100/N36*O36-100,1))&lt;999,ROUND(100/N36*O36-100,1),IF(ROUND(100/N36*O36-100,1)&gt;999,999,-999)))</f>
        <v>24.5</v>
      </c>
      <c r="Q36" s="319">
        <v>0</v>
      </c>
      <c r="R36" s="319">
        <v>7.7</v>
      </c>
      <c r="S36" s="319" t="str">
        <f>IF(Q36=0, "    ---- ", IF(ABS(ROUND(100/Q36*R36-100,1))&lt;999,ROUND(100/Q36*R36-100,1),IF(ROUND(100/Q36*R36-100,1)&gt;999,999,-999)))</f>
        <v xml:space="preserve">    ---- </v>
      </c>
      <c r="T36" s="319"/>
      <c r="U36" s="319"/>
      <c r="V36" s="319"/>
      <c r="W36" s="319"/>
      <c r="X36" s="319"/>
      <c r="Y36" s="319"/>
      <c r="Z36" s="319"/>
      <c r="AA36" s="319"/>
      <c r="AB36" s="319"/>
      <c r="AC36" s="319">
        <v>309.01900000000001</v>
      </c>
      <c r="AD36" s="319">
        <v>322.85300000000001</v>
      </c>
      <c r="AE36" s="319">
        <f>IF(AC36=0, "    ---- ", IF(ABS(ROUND(100/AC36*AD36-100,1))&lt;999,ROUND(100/AC36*AD36-100,1),IF(ROUND(100/AC36*AD36-100,1)&gt;999,999,-999)))</f>
        <v>4.5</v>
      </c>
      <c r="AF36" s="319"/>
      <c r="AG36" s="319"/>
      <c r="AH36" s="319"/>
      <c r="AI36" s="319">
        <f t="shared" si="1"/>
        <v>1404.203262</v>
      </c>
      <c r="AJ36" s="319">
        <f t="shared" si="1"/>
        <v>1513.8511570000003</v>
      </c>
      <c r="AK36" s="319">
        <f t="shared" si="2"/>
        <v>7.8</v>
      </c>
      <c r="AL36" s="481"/>
      <c r="AM36" s="481"/>
      <c r="AN36" s="481"/>
      <c r="AO36" s="320"/>
      <c r="AP36" s="320"/>
    </row>
    <row r="37" spans="1:42" s="302" customFormat="1" ht="18.75" customHeight="1">
      <c r="A37" s="85" t="s">
        <v>251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>
        <f t="shared" si="1"/>
        <v>0</v>
      </c>
      <c r="AJ37" s="325">
        <f t="shared" si="1"/>
        <v>0</v>
      </c>
      <c r="AK37" s="325" t="str">
        <f t="shared" si="2"/>
        <v xml:space="preserve">    ---- </v>
      </c>
      <c r="AL37" s="482"/>
      <c r="AM37" s="482"/>
      <c r="AN37" s="482"/>
      <c r="AO37" s="306"/>
      <c r="AP37" s="306"/>
    </row>
    <row r="38" spans="1:42" s="302" customFormat="1" ht="18.75" customHeight="1">
      <c r="A38" s="85" t="s">
        <v>368</v>
      </c>
      <c r="B38" s="325">
        <v>83.724000000000004</v>
      </c>
      <c r="C38" s="325">
        <v>94.081999999999994</v>
      </c>
      <c r="D38" s="325">
        <f>IF(B38=0, "    ---- ", IF(ABS(ROUND(100/B38*C38-100,1))&lt;999,ROUND(100/B38*C38-100,1),IF(ROUND(100/B38*C38-100,1)&gt;999,999,-999)))</f>
        <v>12.4</v>
      </c>
      <c r="E38" s="325">
        <v>554.95399999999995</v>
      </c>
      <c r="F38" s="325">
        <v>559</v>
      </c>
      <c r="G38" s="325">
        <f>IF(E38=0, "    ---- ", IF(ABS(ROUND(100/E38*F38-100,1))&lt;999,ROUND(100/E38*F38-100,1),IF(ROUND(100/E38*F38-100,1)&gt;999,999,-999)))</f>
        <v>0.7</v>
      </c>
      <c r="H38" s="325"/>
      <c r="I38" s="325"/>
      <c r="J38" s="325"/>
      <c r="K38" s="325">
        <v>265.56900000000002</v>
      </c>
      <c r="L38" s="325">
        <v>292.50200000000001</v>
      </c>
      <c r="M38" s="325">
        <f>IF(K38=0, "    ---- ", IF(ABS(ROUND(100/K38*L38-100,1))&lt;999,ROUND(100/K38*L38-100,1),IF(ROUND(100/K38*L38-100,1)&gt;999,999,-999)))</f>
        <v>10.1</v>
      </c>
      <c r="N38" s="325"/>
      <c r="O38" s="325"/>
      <c r="P38" s="325"/>
      <c r="Q38" s="325"/>
      <c r="R38" s="325">
        <v>7.7</v>
      </c>
      <c r="S38" s="325" t="str">
        <f>IF(Q38=0, "    ---- ", IF(ABS(ROUND(100/Q38*R38-100,1))&lt;999,ROUND(100/Q38*R38-100,1),IF(ROUND(100/Q38*R38-100,1)&gt;999,999,-999)))</f>
        <v xml:space="preserve">    ---- </v>
      </c>
      <c r="T38" s="325"/>
      <c r="U38" s="325"/>
      <c r="V38" s="325"/>
      <c r="W38" s="325"/>
      <c r="X38" s="325"/>
      <c r="Y38" s="325"/>
      <c r="Z38" s="325"/>
      <c r="AA38" s="325"/>
      <c r="AB38" s="325"/>
      <c r="AC38" s="325">
        <v>309.01900000000001</v>
      </c>
      <c r="AD38" s="325">
        <v>322.85300000000001</v>
      </c>
      <c r="AE38" s="325">
        <f>IF(AC38=0, "    ---- ", IF(ABS(ROUND(100/AC38*AD38-100,1))&lt;999,ROUND(100/AC38*AD38-100,1),IF(ROUND(100/AC38*AD38-100,1)&gt;999,999,-999)))</f>
        <v>4.5</v>
      </c>
      <c r="AF38" s="325"/>
      <c r="AG38" s="325"/>
      <c r="AH38" s="325"/>
      <c r="AI38" s="325">
        <f t="shared" si="1"/>
        <v>1213.2660000000001</v>
      </c>
      <c r="AJ38" s="325">
        <f t="shared" si="1"/>
        <v>1276.1370000000002</v>
      </c>
      <c r="AK38" s="325">
        <f t="shared" si="2"/>
        <v>5.2</v>
      </c>
      <c r="AL38" s="482"/>
      <c r="AM38" s="482"/>
      <c r="AN38" s="482"/>
      <c r="AO38" s="306"/>
      <c r="AP38" s="306"/>
    </row>
    <row r="39" spans="1:42" s="302" customFormat="1" ht="18.75" customHeight="1">
      <c r="A39" s="85" t="s">
        <v>369</v>
      </c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>
        <v>190.937262</v>
      </c>
      <c r="O39" s="325">
        <v>237.714157</v>
      </c>
      <c r="P39" s="325">
        <f>IF(N39=0, "    ---- ", IF(ABS(ROUND(100/N39*O39-100,1))&lt;999,ROUND(100/N39*O39-100,1),IF(ROUND(100/N39*O39-100,1)&gt;999,999,-999)))</f>
        <v>24.5</v>
      </c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>
        <f t="shared" si="1"/>
        <v>190.937262</v>
      </c>
      <c r="AJ39" s="362">
        <f t="shared" si="1"/>
        <v>237.714157</v>
      </c>
      <c r="AK39" s="325">
        <f t="shared" si="2"/>
        <v>24.5</v>
      </c>
      <c r="AL39" s="482"/>
      <c r="AM39" s="482"/>
      <c r="AN39" s="482"/>
      <c r="AO39" s="306"/>
      <c r="AP39" s="306"/>
    </row>
    <row r="40" spans="1:42" s="321" customFormat="1" ht="18.75" customHeight="1">
      <c r="A40" s="363" t="s">
        <v>272</v>
      </c>
      <c r="B40" s="319">
        <v>10675</v>
      </c>
      <c r="C40" s="319">
        <v>12330.574000000001</v>
      </c>
      <c r="D40" s="319">
        <f>IF(B40=0, "    ---- ", IF(ABS(ROUND(100/B40*C40-100,1))&lt;999,ROUND(100/B40*C40-100,1),IF(ROUND(100/B40*C40-100,1)&gt;999,999,-999)))</f>
        <v>15.5</v>
      </c>
      <c r="E40" s="319">
        <v>42866.368000000002</v>
      </c>
      <c r="F40" s="319">
        <v>49679.140999999996</v>
      </c>
      <c r="G40" s="319">
        <f>IF(E40=0, "    ---- ", IF(ABS(ROUND(100/E40*F40-100,1))&lt;999,ROUND(100/E40*F40-100,1),IF(ROUND(100/E40*F40-100,1)&gt;999,999,-999)))</f>
        <v>15.9</v>
      </c>
      <c r="H40" s="319">
        <v>1971.56</v>
      </c>
      <c r="I40" s="319">
        <v>2345.808</v>
      </c>
      <c r="J40" s="319">
        <f>IF(H40=0, "    ---- ", IF(ABS(ROUND(100/H40*I40-100,1))&lt;999,ROUND(100/H40*I40-100,1),IF(ROUND(100/H40*I40-100,1)&gt;999,999,-999)))</f>
        <v>19</v>
      </c>
      <c r="K40" s="319">
        <v>13009.567000000001</v>
      </c>
      <c r="L40" s="319">
        <v>15155.471000000001</v>
      </c>
      <c r="M40" s="319">
        <f>IF(K40=0, "    ---- ", IF(ABS(ROUND(100/K40*L40-100,1))&lt;999,ROUND(100/K40*L40-100,1),IF(ROUND(100/K40*L40-100,1)&gt;999,999,-999)))</f>
        <v>16.5</v>
      </c>
      <c r="N40" s="319">
        <v>1920.5582551499999</v>
      </c>
      <c r="O40" s="319">
        <v>1969.7394111500003</v>
      </c>
      <c r="P40" s="319">
        <f>IF(N40=0, "    ---- ", IF(ABS(ROUND(100/N40*O40-100,1))&lt;999,ROUND(100/N40*O40-100,1),IF(ROUND(100/N40*O40-100,1)&gt;999,999,-999)))</f>
        <v>2.6</v>
      </c>
      <c r="Q40" s="319">
        <v>833.3</v>
      </c>
      <c r="R40" s="319">
        <v>1182.5</v>
      </c>
      <c r="S40" s="319">
        <f>IF(Q40=0, "    ---- ", IF(ABS(ROUND(100/Q40*R40-100,1))&lt;999,ROUND(100/Q40*R40-100,1),IF(ROUND(100/Q40*R40-100,1)&gt;999,999,-999)))</f>
        <v>41.9</v>
      </c>
      <c r="T40" s="319">
        <v>31664</v>
      </c>
      <c r="U40" s="319">
        <v>39158</v>
      </c>
      <c r="V40" s="319">
        <f>IF(T40=0, "    ---- ", IF(ABS(ROUND(100/T40*U40-100,1))&lt;999,ROUND(100/T40*U40-100,1),IF(ROUND(100/T40*U40-100,1)&gt;999,999,-999)))</f>
        <v>23.7</v>
      </c>
      <c r="W40" s="319">
        <v>1456</v>
      </c>
      <c r="X40" s="319">
        <v>1611</v>
      </c>
      <c r="Y40" s="319">
        <f>IF(W40=0, "    ---- ", IF(ABS(ROUND(100/W40*X40-100,1))&lt;999,ROUND(100/W40*X40-100,1),IF(ROUND(100/W40*X40-100,1)&gt;999,999,-999)))</f>
        <v>10.6</v>
      </c>
      <c r="Z40" s="319">
        <v>559.24353791999999</v>
      </c>
      <c r="AA40" s="319">
        <v>554.65576253999996</v>
      </c>
      <c r="AB40" s="319">
        <f>IF(Z40=0, "    ---- ", IF(ABS(ROUND(100/Z40*AA40-100,1))&lt;999,ROUND(100/Z40*AA40-100,1),IF(ROUND(100/Z40*AA40-100,1)&gt;999,999,-999)))</f>
        <v>-0.8</v>
      </c>
      <c r="AC40" s="319">
        <v>13190.304999999998</v>
      </c>
      <c r="AD40" s="319">
        <v>15766.544</v>
      </c>
      <c r="AE40" s="319">
        <f>IF(AC40=0, "    ---- ", IF(ABS(ROUND(100/AC40*AD40-100,1))&lt;999,ROUND(100/AC40*AD40-100,1),IF(ROUND(100/AC40*AD40-100,1)&gt;999,999,-999)))</f>
        <v>19.5</v>
      </c>
      <c r="AF40" s="319">
        <v>41892.49</v>
      </c>
      <c r="AG40" s="319">
        <v>53894</v>
      </c>
      <c r="AH40" s="319">
        <f t="shared" si="0"/>
        <v>28.6</v>
      </c>
      <c r="AI40" s="319">
        <f>+B40+E40+H40+K40+N40+Q40+T40+W40+Z40+AC40+AF40</f>
        <v>160038.39179306998</v>
      </c>
      <c r="AJ40" s="361">
        <f t="shared" si="1"/>
        <v>193647.43317368999</v>
      </c>
      <c r="AK40" s="319">
        <f t="shared" si="2"/>
        <v>21</v>
      </c>
      <c r="AL40" s="319">
        <f>AI40+'Tabell 7a'!AL54</f>
        <v>1081667.95541678</v>
      </c>
      <c r="AM40" s="319">
        <f>AJ40+'Tabell 7a'!AM54</f>
        <v>1146813.3346330698</v>
      </c>
      <c r="AN40" s="319">
        <f t="shared" ref="AN40:AN47" si="3">IF(AL40=0, "    ---- ", IF(ABS(ROUND(100/AL40*AM40-100,1))&lt;999,ROUND(100/AL40*AM40-100,1),IF(ROUND(100/AL40*AM40-100,1)&gt;999,999,-999)))</f>
        <v>6</v>
      </c>
      <c r="AO40" s="320"/>
      <c r="AP40" s="320"/>
    </row>
    <row r="41" spans="1:42" s="302" customFormat="1" ht="18.75" customHeight="1">
      <c r="A41" s="85" t="s">
        <v>250</v>
      </c>
      <c r="B41" s="325">
        <v>1208.4349999999999</v>
      </c>
      <c r="C41" s="325">
        <v>1492.46</v>
      </c>
      <c r="D41" s="325">
        <f>IF(B41=0, "    ---- ", IF(ABS(ROUND(100/B41*C41-100,1))&lt;999,ROUND(100/B41*C41-100,1),IF(ROUND(100/B41*C41-100,1)&gt;999,999,-999)))</f>
        <v>23.5</v>
      </c>
      <c r="E41" s="325">
        <v>3599.3620000000001</v>
      </c>
      <c r="F41" s="325">
        <v>4265.7950000000001</v>
      </c>
      <c r="G41" s="325">
        <f>IF(E41=0, "    ---- ", IF(ABS(ROUND(100/E41*F41-100,1))&lt;999,ROUND(100/E41*F41-100,1),IF(ROUND(100/E41*F41-100,1)&gt;999,999,-999)))</f>
        <v>18.5</v>
      </c>
      <c r="H41" s="325"/>
      <c r="I41" s="325"/>
      <c r="J41" s="325"/>
      <c r="K41" s="325">
        <v>167.56800000000001</v>
      </c>
      <c r="L41" s="325">
        <v>252.92699999999999</v>
      </c>
      <c r="M41" s="325">
        <f>IF(K41=0, "    ---- ", IF(ABS(ROUND(100/K41*L41-100,1))&lt;999,ROUND(100/K41*L41-100,1),IF(ROUND(100/K41*L41-100,1)&gt;999,999,-999)))</f>
        <v>50.9</v>
      </c>
      <c r="N41" s="325"/>
      <c r="O41" s="325"/>
      <c r="P41" s="325"/>
      <c r="Q41" s="325"/>
      <c r="R41" s="325"/>
      <c r="S41" s="325"/>
      <c r="T41" s="325">
        <v>9738</v>
      </c>
      <c r="U41" s="325">
        <v>13869</v>
      </c>
      <c r="V41" s="325">
        <f>IF(T41=0, "    ---- ", IF(ABS(ROUND(100/T41*U41-100,1))&lt;999,ROUND(100/T41*U41-100,1),IF(ROUND(100/T41*U41-100,1)&gt;999,999,-999)))</f>
        <v>42.4</v>
      </c>
      <c r="W41" s="325">
        <v>372</v>
      </c>
      <c r="X41" s="325">
        <v>535</v>
      </c>
      <c r="Y41" s="325">
        <f>IF(W41=0, "    ---- ", IF(ABS(ROUND(100/W41*X41-100,1))&lt;999,ROUND(100/W41*X41-100,1),IF(ROUND(100/W41*X41-100,1)&gt;999,999,-999)))</f>
        <v>43.8</v>
      </c>
      <c r="Z41" s="325"/>
      <c r="AA41" s="325"/>
      <c r="AB41" s="325"/>
      <c r="AC41" s="325">
        <v>1485.796</v>
      </c>
      <c r="AD41" s="325">
        <v>1692.5600000000002</v>
      </c>
      <c r="AE41" s="325">
        <f>IF(AC41=0, "    ---- ", IF(ABS(ROUND(100/AC41*AD41-100,1))&lt;999,ROUND(100/AC41*AD41-100,1),IF(ROUND(100/AC41*AD41-100,1)&gt;999,999,-999)))</f>
        <v>13.9</v>
      </c>
      <c r="AF41" s="325">
        <v>2990.69</v>
      </c>
      <c r="AG41" s="325">
        <v>3844</v>
      </c>
      <c r="AH41" s="325">
        <f t="shared" si="0"/>
        <v>28.5</v>
      </c>
      <c r="AI41" s="325">
        <f t="shared" si="1"/>
        <v>19561.850999999999</v>
      </c>
      <c r="AJ41" s="325">
        <f t="shared" si="1"/>
        <v>25951.742000000002</v>
      </c>
      <c r="AK41" s="325">
        <f t="shared" si="2"/>
        <v>32.700000000000003</v>
      </c>
      <c r="AL41" s="325">
        <f>AI41+'Tabell 7a'!AL55</f>
        <v>43843.459999999992</v>
      </c>
      <c r="AM41" s="325">
        <f>AJ41+'Tabell 7a'!AM55</f>
        <v>51210.540999999997</v>
      </c>
      <c r="AN41" s="325">
        <f t="shared" si="3"/>
        <v>16.8</v>
      </c>
      <c r="AO41" s="306"/>
      <c r="AP41" s="306"/>
    </row>
    <row r="42" spans="1:42" s="302" customFormat="1" ht="18.75" customHeight="1">
      <c r="A42" s="85" t="s">
        <v>251</v>
      </c>
      <c r="B42" s="325">
        <v>2382.4839999999999</v>
      </c>
      <c r="C42" s="325">
        <v>2364.5030000000002</v>
      </c>
      <c r="D42" s="325">
        <f>IF(B42=0, "    ---- ", IF(ABS(ROUND(100/B42*C42-100,1))&lt;999,ROUND(100/B42*C42-100,1),IF(ROUND(100/B42*C42-100,1)&gt;999,999,-999)))</f>
        <v>-0.8</v>
      </c>
      <c r="E42" s="325">
        <v>5764.482</v>
      </c>
      <c r="F42" s="325">
        <v>5800.3580000000002</v>
      </c>
      <c r="G42" s="325">
        <f>IF(E42=0, "    ---- ", IF(ABS(ROUND(100/E42*F42-100,1))&lt;999,ROUND(100/E42*F42-100,1),IF(ROUND(100/E42*F42-100,1)&gt;999,999,-999)))</f>
        <v>0.6</v>
      </c>
      <c r="H42" s="325">
        <v>64.206999999999994</v>
      </c>
      <c r="I42" s="325">
        <v>71.102999999999994</v>
      </c>
      <c r="J42" s="325">
        <f>IF(H42=0, "    ---- ", IF(ABS(ROUND(100/H42*I42-100,1))&lt;999,ROUND(100/H42*I42-100,1),IF(ROUND(100/H42*I42-100,1)&gt;999,999,-999)))</f>
        <v>10.7</v>
      </c>
      <c r="K42" s="325">
        <v>1724.7470000000001</v>
      </c>
      <c r="L42" s="325">
        <v>1649.797</v>
      </c>
      <c r="M42" s="325">
        <f>IF(K42=0, "    ---- ", IF(ABS(ROUND(100/K42*L42-100,1))&lt;999,ROUND(100/K42*L42-100,1),IF(ROUND(100/K42*L42-100,1)&gt;999,999,-999)))</f>
        <v>-4.3</v>
      </c>
      <c r="N42" s="325"/>
      <c r="O42" s="325"/>
      <c r="P42" s="325"/>
      <c r="Q42" s="325"/>
      <c r="R42" s="325"/>
      <c r="S42" s="325"/>
      <c r="T42" s="325">
        <v>2797</v>
      </c>
      <c r="U42" s="325">
        <v>3112</v>
      </c>
      <c r="V42" s="325">
        <f>IF(T42=0, "    ---- ", IF(ABS(ROUND(100/T42*U42-100,1))&lt;999,ROUND(100/T42*U42-100,1),IF(ROUND(100/T42*U42-100,1)&gt;999,999,-999)))</f>
        <v>11.3</v>
      </c>
      <c r="W42" s="325">
        <v>926</v>
      </c>
      <c r="X42" s="325">
        <v>909</v>
      </c>
      <c r="Y42" s="325">
        <f>IF(W42=0, "    ---- ", IF(ABS(ROUND(100/W42*X42-100,1))&lt;999,ROUND(100/W42*X42-100,1),IF(ROUND(100/W42*X42-100,1)&gt;999,999,-999)))</f>
        <v>-1.8</v>
      </c>
      <c r="Z42" s="325">
        <v>559.24353791999999</v>
      </c>
      <c r="AA42" s="325">
        <v>554.65576253999996</v>
      </c>
      <c r="AB42" s="325">
        <f>IF(Z42=0, "    ---- ", IF(ABS(ROUND(100/Z42*AA42-100,1))&lt;999,ROUND(100/Z42*AA42-100,1),IF(ROUND(100/Z42*AA42-100,1)&gt;999,999,-999)))</f>
        <v>-0.8</v>
      </c>
      <c r="AC42" s="325">
        <v>1904.6949999999999</v>
      </c>
      <c r="AD42" s="325">
        <v>2002.4570000000001</v>
      </c>
      <c r="AE42" s="325">
        <f>IF(AC42=0, "    ---- ", IF(ABS(ROUND(100/AC42*AD42-100,1))&lt;999,ROUND(100/AC42*AD42-100,1),IF(ROUND(100/AC42*AD42-100,1)&gt;999,999,-999)))</f>
        <v>5.0999999999999996</v>
      </c>
      <c r="AF42" s="325">
        <v>3539.7999999999997</v>
      </c>
      <c r="AG42" s="325">
        <v>3572</v>
      </c>
      <c r="AH42" s="325">
        <f t="shared" si="0"/>
        <v>0.9</v>
      </c>
      <c r="AI42" s="325">
        <f t="shared" si="1"/>
        <v>19662.658537920001</v>
      </c>
      <c r="AJ42" s="325">
        <f t="shared" si="1"/>
        <v>20035.873762539999</v>
      </c>
      <c r="AK42" s="325">
        <f t="shared" si="2"/>
        <v>1.9</v>
      </c>
      <c r="AL42" s="325">
        <f>AI42+'Tabell 7a'!AL56</f>
        <v>73529.772537919984</v>
      </c>
      <c r="AM42" s="325">
        <f>AJ42+'Tabell 7a'!AM56</f>
        <v>72429.865762540008</v>
      </c>
      <c r="AN42" s="325">
        <f t="shared" si="3"/>
        <v>-1.5</v>
      </c>
      <c r="AO42" s="306"/>
      <c r="AP42" s="306"/>
    </row>
    <row r="43" spans="1:42" s="302" customFormat="1" ht="18.75" customHeight="1">
      <c r="A43" s="229" t="s">
        <v>260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>
        <f t="shared" si="1"/>
        <v>0</v>
      </c>
      <c r="AJ43" s="325">
        <f t="shared" si="1"/>
        <v>0</v>
      </c>
      <c r="AK43" s="325" t="str">
        <f t="shared" si="2"/>
        <v xml:space="preserve">    ---- </v>
      </c>
      <c r="AL43" s="325">
        <f>AI43+'Tabell 7a'!AL57</f>
        <v>3173.6582758699997</v>
      </c>
      <c r="AM43" s="325">
        <f>AJ43+'Tabell 7a'!AM57</f>
        <v>3199.6590366299997</v>
      </c>
      <c r="AN43" s="325">
        <f t="shared" si="3"/>
        <v>0.8</v>
      </c>
      <c r="AO43" s="306"/>
      <c r="AP43" s="306"/>
    </row>
    <row r="44" spans="1:42" s="302" customFormat="1" ht="18.75" customHeight="1">
      <c r="A44" s="85" t="s">
        <v>368</v>
      </c>
      <c r="B44" s="325">
        <v>7085</v>
      </c>
      <c r="C44" s="325">
        <v>8473.6110000000008</v>
      </c>
      <c r="D44" s="325">
        <f>IF(B44=0, "    ---- ", IF(ABS(ROUND(100/B44*C44-100,1))&lt;999,ROUND(100/B44*C44-100,1),IF(ROUND(100/B44*C44-100,1)&gt;999,999,-999)))</f>
        <v>19.600000000000001</v>
      </c>
      <c r="E44" s="325">
        <v>33502.523999999998</v>
      </c>
      <c r="F44" s="325">
        <v>39612.987999999998</v>
      </c>
      <c r="G44" s="325">
        <f>IF(E44=0, "    ---- ", IF(ABS(ROUND(100/E44*F44-100,1))&lt;999,ROUND(100/E44*F44-100,1),IF(ROUND(100/E44*F44-100,1)&gt;999,999,-999)))</f>
        <v>18.2</v>
      </c>
      <c r="H44" s="325">
        <v>1907.3530000000001</v>
      </c>
      <c r="I44" s="325">
        <v>2274.7049999999999</v>
      </c>
      <c r="J44" s="325">
        <f>IF(H44=0, "    ---- ", IF(ABS(ROUND(100/H44*I44-100,1))&lt;999,ROUND(100/H44*I44-100,1),IF(ROUND(100/H44*I44-100,1)&gt;999,999,-999)))</f>
        <v>19.3</v>
      </c>
      <c r="K44" s="325">
        <v>11117.252</v>
      </c>
      <c r="L44" s="325">
        <v>13252.747000000001</v>
      </c>
      <c r="M44" s="325">
        <f>IF(K44=0, "    ---- ", IF(ABS(ROUND(100/K44*L44-100,1))&lt;999,ROUND(100/K44*L44-100,1),IF(ROUND(100/K44*L44-100,1)&gt;999,999,-999)))</f>
        <v>19.2</v>
      </c>
      <c r="N44" s="325"/>
      <c r="O44" s="325"/>
      <c r="P44" s="325"/>
      <c r="Q44" s="325">
        <v>833.3</v>
      </c>
      <c r="R44" s="325">
        <v>1182.5</v>
      </c>
      <c r="S44" s="325">
        <f>IF(Q44=0, "    ---- ", IF(ABS(ROUND(100/Q44*R44-100,1))&lt;999,ROUND(100/Q44*R44-100,1),IF(ROUND(100/Q44*R44-100,1)&gt;999,999,-999)))</f>
        <v>41.9</v>
      </c>
      <c r="T44" s="325">
        <v>19129</v>
      </c>
      <c r="U44" s="325">
        <v>22177</v>
      </c>
      <c r="V44" s="325">
        <f>IF(T44=0, "    ---- ", IF(ABS(ROUND(100/T44*U44-100,1))&lt;999,ROUND(100/T44*U44-100,1),IF(ROUND(100/T44*U44-100,1)&gt;999,999,-999)))</f>
        <v>15.9</v>
      </c>
      <c r="W44" s="325">
        <v>158</v>
      </c>
      <c r="X44" s="325">
        <v>167</v>
      </c>
      <c r="Y44" s="325">
        <f>IF(W44=0, "    ---- ", IF(ABS(ROUND(100/W44*X44-100,1))&lt;999,ROUND(100/W44*X44-100,1),IF(ROUND(100/W44*X44-100,1)&gt;999,999,-999)))</f>
        <v>5.7</v>
      </c>
      <c r="Z44" s="325"/>
      <c r="AA44" s="325"/>
      <c r="AB44" s="325"/>
      <c r="AC44" s="325">
        <v>9799.8140000000003</v>
      </c>
      <c r="AD44" s="325">
        <v>12071.527</v>
      </c>
      <c r="AE44" s="325">
        <f>IF(AC44=0, "    ---- ", IF(ABS(ROUND(100/AC44*AD44-100,1))&lt;999,ROUND(100/AC44*AD44-100,1),IF(ROUND(100/AC44*AD44-100,1)&gt;999,999,-999)))</f>
        <v>23.2</v>
      </c>
      <c r="AF44" s="325">
        <v>35362</v>
      </c>
      <c r="AG44" s="325">
        <v>46478</v>
      </c>
      <c r="AH44" s="325">
        <f t="shared" si="0"/>
        <v>31.4</v>
      </c>
      <c r="AI44" s="325">
        <f t="shared" si="1"/>
        <v>118894.243</v>
      </c>
      <c r="AJ44" s="325">
        <f t="shared" si="1"/>
        <v>145690.07800000001</v>
      </c>
      <c r="AK44" s="325">
        <f t="shared" si="2"/>
        <v>22.5</v>
      </c>
      <c r="AL44" s="325">
        <f>AI44+'Tabell 7a'!AL58</f>
        <v>472011.91710597998</v>
      </c>
      <c r="AM44" s="325">
        <f>AJ44+'Tabell 7a'!AM58</f>
        <v>513914.02342141001</v>
      </c>
      <c r="AN44" s="325">
        <f t="shared" si="3"/>
        <v>8.9</v>
      </c>
      <c r="AO44" s="306"/>
      <c r="AP44" s="306"/>
    </row>
    <row r="45" spans="1:42" s="302" customFormat="1" ht="18.75" customHeight="1">
      <c r="A45" s="85" t="s">
        <v>369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>
        <v>1920.5582551499999</v>
      </c>
      <c r="O45" s="325">
        <v>1969.7394111500003</v>
      </c>
      <c r="P45" s="325">
        <f>IF(N45=0, "    ---- ", IF(ABS(ROUND(100/N45*O45-100,1))&lt;999,ROUND(100/N45*O45-100,1),IF(ROUND(100/N45*O45-100,1)&gt;999,999,-999)))</f>
        <v>2.6</v>
      </c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>
        <f t="shared" si="1"/>
        <v>1920.5582551499999</v>
      </c>
      <c r="AJ45" s="362">
        <f t="shared" si="1"/>
        <v>1969.7394111500003</v>
      </c>
      <c r="AK45" s="325">
        <f t="shared" si="2"/>
        <v>2.6</v>
      </c>
      <c r="AL45" s="325">
        <f>AI45+'Tabell 7a'!AL59</f>
        <v>442337.15232724004</v>
      </c>
      <c r="AM45" s="325">
        <f>AJ45+'Tabell 7a'!AM59</f>
        <v>457624.12834712001</v>
      </c>
      <c r="AN45" s="325">
        <f t="shared" si="3"/>
        <v>3.5</v>
      </c>
      <c r="AO45" s="306"/>
      <c r="AP45" s="306"/>
    </row>
    <row r="46" spans="1:42" s="302" customFormat="1" ht="18.75" customHeight="1">
      <c r="A46" s="229" t="s">
        <v>261</v>
      </c>
      <c r="B46" s="325"/>
      <c r="C46" s="325"/>
      <c r="D46" s="325"/>
      <c r="E46" s="325"/>
      <c r="F46" s="325"/>
      <c r="G46" s="325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>
        <f t="shared" si="1"/>
        <v>0</v>
      </c>
      <c r="AJ46" s="362">
        <f t="shared" si="1"/>
        <v>0</v>
      </c>
      <c r="AK46" s="325" t="str">
        <f t="shared" si="2"/>
        <v xml:space="preserve">    ---- </v>
      </c>
      <c r="AL46" s="325">
        <f>AI46+'Tabell 7a'!AL60</f>
        <v>5792.4009999999998</v>
      </c>
      <c r="AM46" s="325">
        <f>AJ46+'Tabell 7a'!AM60</f>
        <v>5866.3969999999999</v>
      </c>
      <c r="AN46" s="325">
        <f t="shared" si="3"/>
        <v>1.3</v>
      </c>
      <c r="AO46" s="306"/>
      <c r="AP46" s="306"/>
    </row>
    <row r="47" spans="1:42" s="302" customFormat="1" ht="18.75" customHeight="1">
      <c r="A47" s="299" t="s">
        <v>297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>
        <f t="shared" si="1"/>
        <v>0</v>
      </c>
      <c r="AJ47" s="364">
        <f t="shared" si="1"/>
        <v>0</v>
      </c>
      <c r="AK47" s="329" t="str">
        <f t="shared" si="2"/>
        <v xml:space="preserve">    ---- </v>
      </c>
      <c r="AL47" s="329">
        <f>AI47+'Tabell 7a'!AL61</f>
        <v>40980.513169769998</v>
      </c>
      <c r="AM47" s="329">
        <f>AJ47+'Tabell 7a'!AM61</f>
        <v>42567.720065369998</v>
      </c>
      <c r="AN47" s="329">
        <f t="shared" si="3"/>
        <v>3.9</v>
      </c>
      <c r="AO47" s="306"/>
      <c r="AP47" s="306"/>
    </row>
    <row r="48" spans="1:42" s="332" customFormat="1" ht="18.75" customHeight="1">
      <c r="A48" s="110" t="s">
        <v>39</v>
      </c>
      <c r="B48" s="110"/>
      <c r="K48" s="110"/>
      <c r="X48" s="365"/>
      <c r="Y48" s="365"/>
      <c r="Z48" s="365"/>
      <c r="AA48" s="365"/>
      <c r="AB48" s="365"/>
      <c r="AC48" s="110"/>
      <c r="AI48" s="110"/>
      <c r="AL48" s="110"/>
      <c r="AO48" s="333"/>
      <c r="AP48" s="333"/>
    </row>
    <row r="49" spans="1:42" s="332" customFormat="1" ht="18.75" customHeight="1">
      <c r="A49" s="110" t="s">
        <v>157</v>
      </c>
      <c r="B49" s="366"/>
      <c r="K49" s="110"/>
      <c r="X49" s="365"/>
      <c r="Y49" s="365"/>
      <c r="Z49" s="365"/>
      <c r="AA49" s="365"/>
      <c r="AB49" s="365"/>
      <c r="AC49" s="110"/>
      <c r="AL49" s="110"/>
      <c r="AO49" s="333"/>
      <c r="AP49" s="333"/>
    </row>
    <row r="50" spans="1:42" s="332" customFormat="1" ht="18.75">
      <c r="AP50" s="333"/>
    </row>
    <row r="51" spans="1:42" s="332" customFormat="1" ht="18.75">
      <c r="A51" s="458"/>
      <c r="B51" s="444"/>
      <c r="C51" s="444"/>
      <c r="D51" s="458"/>
      <c r="E51" s="458"/>
      <c r="F51" s="458"/>
      <c r="G51" s="458"/>
      <c r="H51" s="444"/>
      <c r="I51" s="444"/>
      <c r="J51" s="458"/>
      <c r="K51" s="444"/>
      <c r="L51" s="444"/>
      <c r="M51" s="458"/>
      <c r="N51" s="444"/>
      <c r="O51" s="444"/>
      <c r="P51" s="458"/>
      <c r="Q51" s="444"/>
      <c r="R51" s="444"/>
      <c r="S51" s="458"/>
      <c r="T51" s="444"/>
      <c r="U51" s="444"/>
      <c r="V51" s="458"/>
      <c r="W51" s="444"/>
      <c r="X51" s="444"/>
      <c r="Y51" s="458"/>
      <c r="Z51" s="458"/>
      <c r="AA51" s="458"/>
      <c r="AB51" s="458"/>
      <c r="AC51" s="444"/>
      <c r="AD51" s="444"/>
      <c r="AE51" s="458"/>
      <c r="AF51" s="444"/>
      <c r="AG51" s="444"/>
      <c r="AH51" s="458"/>
      <c r="AI51" s="444"/>
      <c r="AJ51" s="444"/>
      <c r="AK51" s="458"/>
      <c r="AL51" s="444"/>
      <c r="AM51" s="444"/>
      <c r="AN51" s="458"/>
    </row>
    <row r="52" spans="1:42" s="332" customFormat="1" ht="18.75">
      <c r="A52" s="333"/>
      <c r="B52" s="455"/>
      <c r="C52" s="455"/>
      <c r="D52" s="333"/>
      <c r="E52" s="333"/>
      <c r="F52" s="333"/>
      <c r="G52" s="333"/>
      <c r="H52" s="455"/>
      <c r="I52" s="455"/>
      <c r="J52" s="333"/>
      <c r="K52" s="455"/>
      <c r="L52" s="455"/>
      <c r="M52" s="333"/>
      <c r="N52" s="455"/>
      <c r="O52" s="455"/>
      <c r="P52" s="333"/>
      <c r="Q52" s="455"/>
      <c r="R52" s="455"/>
      <c r="S52" s="333"/>
      <c r="T52" s="455"/>
      <c r="U52" s="455"/>
      <c r="V52" s="333"/>
      <c r="W52" s="455"/>
      <c r="X52" s="455"/>
      <c r="Y52" s="333"/>
      <c r="Z52" s="333"/>
      <c r="AA52" s="333"/>
      <c r="AB52" s="333"/>
      <c r="AC52" s="455"/>
      <c r="AD52" s="455"/>
      <c r="AE52" s="333"/>
      <c r="AF52" s="455"/>
      <c r="AG52" s="455"/>
      <c r="AH52" s="333"/>
      <c r="AI52" s="455"/>
      <c r="AJ52" s="455"/>
      <c r="AK52" s="333"/>
      <c r="AL52" s="455"/>
      <c r="AM52" s="455"/>
      <c r="AN52" s="333"/>
    </row>
    <row r="53" spans="1:42" s="332" customFormat="1" ht="18.75">
      <c r="A53" s="333"/>
      <c r="B53" s="455"/>
      <c r="C53" s="455"/>
      <c r="D53" s="333"/>
      <c r="E53" s="333"/>
      <c r="F53" s="333"/>
      <c r="G53" s="333"/>
      <c r="H53" s="455"/>
      <c r="I53" s="455"/>
      <c r="J53" s="333"/>
      <c r="K53" s="455"/>
      <c r="L53" s="455"/>
      <c r="M53" s="333"/>
      <c r="N53" s="455"/>
      <c r="O53" s="455"/>
      <c r="P53" s="333"/>
      <c r="Q53" s="455"/>
      <c r="R53" s="455"/>
      <c r="S53" s="333"/>
      <c r="T53" s="455"/>
      <c r="U53" s="455"/>
      <c r="V53" s="333"/>
      <c r="W53" s="455"/>
      <c r="X53" s="455"/>
      <c r="Y53" s="333"/>
      <c r="Z53" s="333"/>
      <c r="AA53" s="333"/>
      <c r="AB53" s="333"/>
      <c r="AC53" s="455"/>
      <c r="AD53" s="455"/>
      <c r="AE53" s="333"/>
      <c r="AF53" s="455"/>
      <c r="AG53" s="455"/>
      <c r="AH53" s="333"/>
      <c r="AI53" s="455"/>
      <c r="AJ53" s="455"/>
      <c r="AK53" s="333"/>
      <c r="AL53" s="455"/>
      <c r="AM53" s="455"/>
      <c r="AN53" s="333"/>
    </row>
    <row r="54" spans="1:42" s="332" customFormat="1" ht="18.75">
      <c r="A54" s="333"/>
      <c r="B54" s="455"/>
      <c r="C54" s="455"/>
      <c r="D54" s="333"/>
      <c r="E54" s="333"/>
      <c r="F54" s="333"/>
      <c r="G54" s="333"/>
      <c r="H54" s="455"/>
      <c r="I54" s="455"/>
      <c r="J54" s="333"/>
      <c r="K54" s="455"/>
      <c r="L54" s="455"/>
      <c r="M54" s="333"/>
      <c r="N54" s="455"/>
      <c r="O54" s="455"/>
      <c r="P54" s="333"/>
      <c r="Q54" s="455"/>
      <c r="R54" s="455"/>
      <c r="S54" s="333"/>
      <c r="T54" s="455"/>
      <c r="U54" s="455"/>
      <c r="V54" s="333"/>
      <c r="W54" s="455"/>
      <c r="X54" s="455"/>
      <c r="Y54" s="333"/>
      <c r="Z54" s="333"/>
      <c r="AA54" s="333"/>
      <c r="AB54" s="333"/>
      <c r="AC54" s="455"/>
      <c r="AD54" s="455"/>
      <c r="AE54" s="333"/>
      <c r="AF54" s="455"/>
      <c r="AG54" s="455"/>
      <c r="AH54" s="333"/>
      <c r="AI54" s="455"/>
      <c r="AJ54" s="455"/>
      <c r="AK54" s="333"/>
      <c r="AL54" s="455"/>
      <c r="AM54" s="455"/>
      <c r="AN54" s="333"/>
    </row>
    <row r="55" spans="1:42" s="332" customFormat="1" ht="18.75">
      <c r="A55" s="333"/>
      <c r="B55" s="455"/>
      <c r="C55" s="455"/>
      <c r="D55" s="333"/>
      <c r="E55" s="333"/>
      <c r="F55" s="333"/>
      <c r="G55" s="333"/>
      <c r="H55" s="455"/>
      <c r="I55" s="455"/>
      <c r="J55" s="333"/>
      <c r="K55" s="455"/>
      <c r="L55" s="455"/>
      <c r="M55" s="333"/>
      <c r="N55" s="455"/>
      <c r="O55" s="455"/>
      <c r="P55" s="333"/>
      <c r="Q55" s="455"/>
      <c r="R55" s="455"/>
      <c r="S55" s="333"/>
      <c r="T55" s="455"/>
      <c r="U55" s="455"/>
      <c r="V55" s="333"/>
      <c r="W55" s="455"/>
      <c r="X55" s="455"/>
      <c r="Y55" s="333"/>
      <c r="Z55" s="333"/>
      <c r="AA55" s="333"/>
      <c r="AB55" s="333"/>
      <c r="AC55" s="455"/>
      <c r="AD55" s="455"/>
      <c r="AE55" s="333"/>
      <c r="AF55" s="455"/>
      <c r="AG55" s="455"/>
      <c r="AH55" s="333"/>
      <c r="AI55" s="455"/>
      <c r="AJ55" s="455"/>
      <c r="AK55" s="333"/>
      <c r="AL55" s="455"/>
      <c r="AM55" s="455"/>
      <c r="AN55" s="333"/>
    </row>
    <row r="56" spans="1:42" s="332" customFormat="1" ht="18.75">
      <c r="A56" s="333"/>
      <c r="B56" s="455"/>
      <c r="C56" s="455"/>
      <c r="D56" s="333"/>
      <c r="E56" s="333"/>
      <c r="F56" s="333"/>
      <c r="G56" s="333"/>
      <c r="H56" s="455"/>
      <c r="I56" s="455"/>
      <c r="J56" s="333"/>
      <c r="K56" s="455"/>
      <c r="L56" s="455"/>
      <c r="M56" s="333"/>
      <c r="N56" s="455"/>
      <c r="O56" s="455"/>
      <c r="P56" s="333"/>
      <c r="Q56" s="455"/>
      <c r="R56" s="455"/>
      <c r="S56" s="333"/>
      <c r="T56" s="455"/>
      <c r="U56" s="455"/>
      <c r="V56" s="333"/>
      <c r="W56" s="455"/>
      <c r="X56" s="455"/>
      <c r="Y56" s="333"/>
      <c r="Z56" s="333"/>
      <c r="AA56" s="333"/>
      <c r="AB56" s="333"/>
      <c r="AC56" s="455"/>
      <c r="AD56" s="455"/>
      <c r="AE56" s="333"/>
      <c r="AF56" s="455"/>
      <c r="AG56" s="455"/>
      <c r="AH56" s="333"/>
      <c r="AI56" s="455"/>
      <c r="AJ56" s="455"/>
      <c r="AK56" s="333"/>
      <c r="AL56" s="455"/>
      <c r="AM56" s="455"/>
      <c r="AN56" s="333"/>
    </row>
    <row r="57" spans="1:42" s="332" customFormat="1" ht="18.75">
      <c r="A57" s="334"/>
      <c r="B57" s="457"/>
      <c r="C57" s="457"/>
      <c r="D57" s="334"/>
      <c r="E57" s="334"/>
      <c r="F57" s="334"/>
      <c r="G57" s="334"/>
      <c r="H57" s="457"/>
      <c r="I57" s="457"/>
      <c r="J57" s="334"/>
      <c r="K57" s="457"/>
      <c r="L57" s="457"/>
      <c r="M57" s="334"/>
      <c r="N57" s="457"/>
      <c r="O57" s="457"/>
      <c r="P57" s="334"/>
      <c r="Q57" s="457"/>
      <c r="R57" s="457"/>
      <c r="S57" s="334"/>
      <c r="T57" s="457"/>
      <c r="U57" s="457"/>
      <c r="V57" s="334"/>
      <c r="W57" s="457"/>
      <c r="X57" s="457"/>
      <c r="Y57" s="334"/>
      <c r="Z57" s="334"/>
      <c r="AA57" s="334"/>
      <c r="AB57" s="334"/>
      <c r="AC57" s="457"/>
      <c r="AD57" s="457"/>
      <c r="AE57" s="334"/>
      <c r="AF57" s="457"/>
      <c r="AG57" s="457"/>
      <c r="AH57" s="334"/>
      <c r="AI57" s="457"/>
      <c r="AJ57" s="457"/>
      <c r="AK57" s="334"/>
      <c r="AL57" s="457"/>
      <c r="AM57" s="457"/>
      <c r="AN57" s="334"/>
    </row>
    <row r="58" spans="1:42" s="332" customFormat="1" ht="18.75">
      <c r="A58" s="333"/>
      <c r="B58" s="300"/>
      <c r="C58" s="300"/>
      <c r="D58" s="333"/>
      <c r="E58" s="333"/>
      <c r="F58" s="333"/>
      <c r="G58" s="333"/>
      <c r="H58" s="333"/>
      <c r="I58" s="333"/>
      <c r="J58" s="333"/>
      <c r="K58" s="300"/>
      <c r="L58" s="300"/>
      <c r="M58" s="333"/>
      <c r="N58" s="333"/>
      <c r="O58" s="333"/>
      <c r="P58" s="333"/>
      <c r="Q58" s="333"/>
      <c r="R58" s="333"/>
      <c r="S58" s="333"/>
      <c r="T58" s="300"/>
      <c r="U58" s="300"/>
      <c r="V58" s="333"/>
      <c r="W58" s="300"/>
      <c r="X58" s="300"/>
      <c r="Y58" s="333"/>
      <c r="Z58" s="333"/>
      <c r="AA58" s="333"/>
      <c r="AB58" s="333"/>
      <c r="AC58" s="300"/>
      <c r="AD58" s="300"/>
      <c r="AE58" s="333"/>
      <c r="AF58" s="300"/>
      <c r="AG58" s="300"/>
      <c r="AH58" s="333"/>
      <c r="AI58" s="300"/>
      <c r="AJ58" s="300"/>
      <c r="AK58" s="333"/>
      <c r="AL58" s="300"/>
      <c r="AM58" s="300"/>
      <c r="AN58" s="333"/>
    </row>
    <row r="59" spans="1:42" s="332" customFormat="1" ht="18.75">
      <c r="B59" s="109"/>
      <c r="C59" s="109"/>
      <c r="K59" s="109"/>
      <c r="L59" s="109"/>
      <c r="T59" s="109"/>
      <c r="U59" s="109"/>
      <c r="W59" s="109"/>
      <c r="X59" s="109"/>
      <c r="AC59" s="109"/>
      <c r="AD59" s="109"/>
      <c r="AF59" s="109"/>
      <c r="AG59" s="109"/>
      <c r="AI59" s="109"/>
      <c r="AJ59" s="109"/>
      <c r="AL59" s="109"/>
      <c r="AM59" s="109"/>
    </row>
    <row r="60" spans="1:42" s="332" customFormat="1" ht="18.75">
      <c r="B60" s="109"/>
      <c r="C60" s="109"/>
      <c r="K60" s="109"/>
      <c r="L60" s="109"/>
      <c r="T60" s="109"/>
      <c r="U60" s="109"/>
      <c r="W60" s="109"/>
      <c r="X60" s="109"/>
      <c r="AC60" s="109"/>
      <c r="AD60" s="109"/>
      <c r="AF60" s="109"/>
      <c r="AG60" s="109"/>
      <c r="AI60" s="109"/>
      <c r="AJ60" s="109"/>
      <c r="AL60" s="109"/>
      <c r="AM60" s="109"/>
    </row>
    <row r="61" spans="1:42" s="332" customFormat="1" ht="18.75">
      <c r="B61" s="109"/>
      <c r="C61" s="109"/>
      <c r="K61" s="109"/>
      <c r="L61" s="109"/>
      <c r="T61" s="109"/>
      <c r="U61" s="109"/>
      <c r="W61" s="109"/>
      <c r="X61" s="109"/>
      <c r="AC61" s="109"/>
      <c r="AD61" s="109"/>
      <c r="AF61" s="109"/>
      <c r="AG61" s="109"/>
      <c r="AI61" s="109"/>
      <c r="AJ61" s="109"/>
      <c r="AL61" s="109"/>
      <c r="AM61" s="109"/>
    </row>
    <row r="62" spans="1:42" s="332" customFormat="1" ht="18.75">
      <c r="B62" s="109"/>
      <c r="C62" s="109"/>
      <c r="K62" s="109"/>
      <c r="L62" s="109"/>
      <c r="T62" s="109"/>
      <c r="U62" s="109"/>
      <c r="W62" s="109"/>
      <c r="X62" s="109"/>
      <c r="AC62" s="109"/>
      <c r="AD62" s="109"/>
      <c r="AF62" s="109"/>
      <c r="AG62" s="109"/>
      <c r="AI62" s="109"/>
      <c r="AJ62" s="109"/>
      <c r="AL62" s="109"/>
      <c r="AM62" s="109"/>
    </row>
    <row r="63" spans="1:42" s="332" customFormat="1" ht="18.75">
      <c r="B63" s="109"/>
      <c r="C63" s="109"/>
      <c r="K63" s="109"/>
      <c r="L63" s="109"/>
      <c r="T63" s="109"/>
      <c r="U63" s="109"/>
      <c r="W63" s="109"/>
      <c r="X63" s="109"/>
      <c r="AC63" s="109"/>
      <c r="AD63" s="109"/>
      <c r="AF63" s="109"/>
      <c r="AG63" s="109"/>
      <c r="AI63" s="109"/>
      <c r="AJ63" s="109"/>
      <c r="AL63" s="109"/>
      <c r="AM63" s="109"/>
    </row>
    <row r="64" spans="1:42" s="332" customFormat="1" ht="18.75">
      <c r="B64" s="109"/>
      <c r="C64" s="109"/>
      <c r="K64" s="109"/>
      <c r="L64" s="109"/>
      <c r="T64" s="109"/>
      <c r="U64" s="109"/>
      <c r="W64" s="109"/>
      <c r="X64" s="109"/>
      <c r="AC64" s="109"/>
      <c r="AD64" s="109"/>
      <c r="AF64" s="109"/>
      <c r="AG64" s="109"/>
      <c r="AI64" s="109"/>
      <c r="AJ64" s="109"/>
      <c r="AL64" s="109"/>
      <c r="AM64" s="109"/>
    </row>
    <row r="65" spans="1:40" s="332" customFormat="1" ht="18.75">
      <c r="A65" s="333"/>
      <c r="B65" s="109"/>
      <c r="C65" s="109"/>
      <c r="D65" s="333"/>
      <c r="E65" s="333"/>
      <c r="F65" s="333"/>
      <c r="G65" s="333"/>
      <c r="H65" s="333"/>
      <c r="I65" s="333"/>
      <c r="J65" s="333"/>
      <c r="K65" s="109"/>
      <c r="L65" s="109"/>
      <c r="M65" s="333"/>
      <c r="N65" s="333"/>
      <c r="O65" s="333"/>
      <c r="P65" s="333"/>
      <c r="Q65" s="333"/>
      <c r="R65" s="333"/>
      <c r="S65" s="333"/>
      <c r="T65" s="109"/>
      <c r="U65" s="109"/>
      <c r="V65" s="333"/>
      <c r="W65" s="109"/>
      <c r="X65" s="109"/>
      <c r="Y65" s="333"/>
      <c r="Z65" s="333"/>
      <c r="AA65" s="333"/>
      <c r="AB65" s="333"/>
      <c r="AC65" s="109"/>
      <c r="AD65" s="109"/>
      <c r="AE65" s="333"/>
      <c r="AF65" s="109"/>
      <c r="AG65" s="109"/>
      <c r="AH65" s="333"/>
      <c r="AI65" s="109"/>
      <c r="AJ65" s="109"/>
      <c r="AK65" s="333"/>
      <c r="AL65" s="109"/>
      <c r="AM65" s="109"/>
      <c r="AN65" s="333"/>
    </row>
    <row r="66" spans="1:40" s="333" customFormat="1" ht="18.75"/>
    <row r="67" spans="1:40" s="333" customFormat="1" ht="18.75"/>
    <row r="68" spans="1:40" s="332" customFormat="1" ht="18.75"/>
    <row r="69" spans="1:40" s="332" customFormat="1" ht="18.75"/>
    <row r="70" spans="1:40" s="332" customFormat="1" ht="18.75"/>
    <row r="71" spans="1:40" s="332" customFormat="1" ht="18.75"/>
    <row r="72" spans="1:40" s="332" customFormat="1" ht="18.75"/>
    <row r="73" spans="1:40" s="332" customFormat="1" ht="18.75"/>
    <row r="74" spans="1:40" s="332" customFormat="1" ht="18.75"/>
    <row r="75" spans="1:40" s="332" customFormat="1" ht="18.75"/>
    <row r="76" spans="1:40" s="332" customFormat="1" ht="18.75"/>
    <row r="77" spans="1:40" s="332" customFormat="1" ht="18.75"/>
    <row r="78" spans="1:40" s="332" customFormat="1" ht="18.75"/>
    <row r="79" spans="1:40" s="332" customFormat="1" ht="18.75"/>
    <row r="80" spans="1:40" s="332" customFormat="1" ht="18.75"/>
    <row r="81" s="332" customFormat="1" ht="18.75"/>
    <row r="82" s="332" customFormat="1" ht="18.75"/>
    <row r="83" s="332" customFormat="1" ht="18.75"/>
    <row r="84" s="332" customFormat="1" ht="18.75"/>
    <row r="85" s="332" customFormat="1" ht="18.75"/>
    <row r="86" s="332" customFormat="1" ht="18.75"/>
    <row r="87" s="332" customFormat="1" ht="18.75"/>
    <row r="88" s="332" customFormat="1" ht="18.75"/>
    <row r="89" s="332" customFormat="1" ht="18.75"/>
  </sheetData>
  <mergeCells count="24">
    <mergeCell ref="AL5:AN5"/>
    <mergeCell ref="AL6:AN6"/>
    <mergeCell ref="AI6:AK6"/>
    <mergeCell ref="AI5:AK5"/>
    <mergeCell ref="W5:Y5"/>
    <mergeCell ref="AF5:AH5"/>
    <mergeCell ref="Z5:AB5"/>
    <mergeCell ref="AC5:AE5"/>
    <mergeCell ref="W6:Y6"/>
    <mergeCell ref="AC6:AE6"/>
    <mergeCell ref="AF6:AH6"/>
    <mergeCell ref="Z6:AB6"/>
    <mergeCell ref="B5:D5"/>
    <mergeCell ref="E5:G5"/>
    <mergeCell ref="E6:G6"/>
    <mergeCell ref="B6:D6"/>
    <mergeCell ref="K5:M5"/>
    <mergeCell ref="K6:M6"/>
    <mergeCell ref="T5:V5"/>
    <mergeCell ref="T6:V6"/>
    <mergeCell ref="Q6:S6"/>
    <mergeCell ref="H5:J5"/>
    <mergeCell ref="H6:J6"/>
    <mergeCell ref="Q5:S5"/>
  </mergeCells>
  <phoneticPr fontId="27" type="noConversion"/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5" fitToWidth="4" orientation="portrait" r:id="rId1"/>
  <headerFooter alignWithMargins="0"/>
  <colBreaks count="4" manualBreakCount="4">
    <brk id="10" min="1" max="48" man="1"/>
    <brk id="19" min="1" max="48" man="1"/>
    <brk id="28" min="1" max="48" man="1"/>
    <brk id="37" min="1" max="4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BB60"/>
  <sheetViews>
    <sheetView showGridLines="0" zoomScale="60" zoomScaleNormal="60" workbookViewId="0">
      <pane xSplit="1" ySplit="6" topLeftCell="B7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2.75"/>
  <cols>
    <col min="1" max="1" width="62" customWidth="1"/>
    <col min="2" max="37" width="11.7109375" customWidth="1"/>
    <col min="257" max="257" width="62" customWidth="1"/>
    <col min="258" max="293" width="11.7109375" customWidth="1"/>
    <col min="513" max="513" width="62" customWidth="1"/>
    <col min="514" max="549" width="11.7109375" customWidth="1"/>
    <col min="769" max="769" width="62" customWidth="1"/>
    <col min="770" max="805" width="11.7109375" customWidth="1"/>
    <col min="1025" max="1025" width="62" customWidth="1"/>
    <col min="1026" max="1061" width="11.7109375" customWidth="1"/>
    <col min="1281" max="1281" width="62" customWidth="1"/>
    <col min="1282" max="1317" width="11.7109375" customWidth="1"/>
    <col min="1537" max="1537" width="62" customWidth="1"/>
    <col min="1538" max="1573" width="11.7109375" customWidth="1"/>
    <col min="1793" max="1793" width="62" customWidth="1"/>
    <col min="1794" max="1829" width="11.7109375" customWidth="1"/>
    <col min="2049" max="2049" width="62" customWidth="1"/>
    <col min="2050" max="2085" width="11.7109375" customWidth="1"/>
    <col min="2305" max="2305" width="62" customWidth="1"/>
    <col min="2306" max="2341" width="11.7109375" customWidth="1"/>
    <col min="2561" max="2561" width="62" customWidth="1"/>
    <col min="2562" max="2597" width="11.7109375" customWidth="1"/>
    <col min="2817" max="2817" width="62" customWidth="1"/>
    <col min="2818" max="2853" width="11.7109375" customWidth="1"/>
    <col min="3073" max="3073" width="62" customWidth="1"/>
    <col min="3074" max="3109" width="11.7109375" customWidth="1"/>
    <col min="3329" max="3329" width="62" customWidth="1"/>
    <col min="3330" max="3365" width="11.7109375" customWidth="1"/>
    <col min="3585" max="3585" width="62" customWidth="1"/>
    <col min="3586" max="3621" width="11.7109375" customWidth="1"/>
    <col min="3841" max="3841" width="62" customWidth="1"/>
    <col min="3842" max="3877" width="11.7109375" customWidth="1"/>
    <col min="4097" max="4097" width="62" customWidth="1"/>
    <col min="4098" max="4133" width="11.7109375" customWidth="1"/>
    <col min="4353" max="4353" width="62" customWidth="1"/>
    <col min="4354" max="4389" width="11.7109375" customWidth="1"/>
    <col min="4609" max="4609" width="62" customWidth="1"/>
    <col min="4610" max="4645" width="11.7109375" customWidth="1"/>
    <col min="4865" max="4865" width="62" customWidth="1"/>
    <col min="4866" max="4901" width="11.7109375" customWidth="1"/>
    <col min="5121" max="5121" width="62" customWidth="1"/>
    <col min="5122" max="5157" width="11.7109375" customWidth="1"/>
    <col min="5377" max="5377" width="62" customWidth="1"/>
    <col min="5378" max="5413" width="11.7109375" customWidth="1"/>
    <col min="5633" max="5633" width="62" customWidth="1"/>
    <col min="5634" max="5669" width="11.7109375" customWidth="1"/>
    <col min="5889" max="5889" width="62" customWidth="1"/>
    <col min="5890" max="5925" width="11.7109375" customWidth="1"/>
    <col min="6145" max="6145" width="62" customWidth="1"/>
    <col min="6146" max="6181" width="11.7109375" customWidth="1"/>
    <col min="6401" max="6401" width="62" customWidth="1"/>
    <col min="6402" max="6437" width="11.7109375" customWidth="1"/>
    <col min="6657" max="6657" width="62" customWidth="1"/>
    <col min="6658" max="6693" width="11.7109375" customWidth="1"/>
    <col min="6913" max="6913" width="62" customWidth="1"/>
    <col min="6914" max="6949" width="11.7109375" customWidth="1"/>
    <col min="7169" max="7169" width="62" customWidth="1"/>
    <col min="7170" max="7205" width="11.7109375" customWidth="1"/>
    <col min="7425" max="7425" width="62" customWidth="1"/>
    <col min="7426" max="7461" width="11.7109375" customWidth="1"/>
    <col min="7681" max="7681" width="62" customWidth="1"/>
    <col min="7682" max="7717" width="11.7109375" customWidth="1"/>
    <col min="7937" max="7937" width="62" customWidth="1"/>
    <col min="7938" max="7973" width="11.7109375" customWidth="1"/>
    <col min="8193" max="8193" width="62" customWidth="1"/>
    <col min="8194" max="8229" width="11.7109375" customWidth="1"/>
    <col min="8449" max="8449" width="62" customWidth="1"/>
    <col min="8450" max="8485" width="11.7109375" customWidth="1"/>
    <col min="8705" max="8705" width="62" customWidth="1"/>
    <col min="8706" max="8741" width="11.7109375" customWidth="1"/>
    <col min="8961" max="8961" width="62" customWidth="1"/>
    <col min="8962" max="8997" width="11.7109375" customWidth="1"/>
    <col min="9217" max="9217" width="62" customWidth="1"/>
    <col min="9218" max="9253" width="11.7109375" customWidth="1"/>
    <col min="9473" max="9473" width="62" customWidth="1"/>
    <col min="9474" max="9509" width="11.7109375" customWidth="1"/>
    <col min="9729" max="9729" width="62" customWidth="1"/>
    <col min="9730" max="9765" width="11.7109375" customWidth="1"/>
    <col min="9985" max="9985" width="62" customWidth="1"/>
    <col min="9986" max="10021" width="11.7109375" customWidth="1"/>
    <col min="10241" max="10241" width="62" customWidth="1"/>
    <col min="10242" max="10277" width="11.7109375" customWidth="1"/>
    <col min="10497" max="10497" width="62" customWidth="1"/>
    <col min="10498" max="10533" width="11.7109375" customWidth="1"/>
    <col min="10753" max="10753" width="62" customWidth="1"/>
    <col min="10754" max="10789" width="11.7109375" customWidth="1"/>
    <col min="11009" max="11009" width="62" customWidth="1"/>
    <col min="11010" max="11045" width="11.7109375" customWidth="1"/>
    <col min="11265" max="11265" width="62" customWidth="1"/>
    <col min="11266" max="11301" width="11.7109375" customWidth="1"/>
    <col min="11521" max="11521" width="62" customWidth="1"/>
    <col min="11522" max="11557" width="11.7109375" customWidth="1"/>
    <col min="11777" max="11777" width="62" customWidth="1"/>
    <col min="11778" max="11813" width="11.7109375" customWidth="1"/>
    <col min="12033" max="12033" width="62" customWidth="1"/>
    <col min="12034" max="12069" width="11.7109375" customWidth="1"/>
    <col min="12289" max="12289" width="62" customWidth="1"/>
    <col min="12290" max="12325" width="11.7109375" customWidth="1"/>
    <col min="12545" max="12545" width="62" customWidth="1"/>
    <col min="12546" max="12581" width="11.7109375" customWidth="1"/>
    <col min="12801" max="12801" width="62" customWidth="1"/>
    <col min="12802" max="12837" width="11.7109375" customWidth="1"/>
    <col min="13057" max="13057" width="62" customWidth="1"/>
    <col min="13058" max="13093" width="11.7109375" customWidth="1"/>
    <col min="13313" max="13313" width="62" customWidth="1"/>
    <col min="13314" max="13349" width="11.7109375" customWidth="1"/>
    <col min="13569" max="13569" width="62" customWidth="1"/>
    <col min="13570" max="13605" width="11.7109375" customWidth="1"/>
    <col min="13825" max="13825" width="62" customWidth="1"/>
    <col min="13826" max="13861" width="11.7109375" customWidth="1"/>
    <col min="14081" max="14081" width="62" customWidth="1"/>
    <col min="14082" max="14117" width="11.7109375" customWidth="1"/>
    <col min="14337" max="14337" width="62" customWidth="1"/>
    <col min="14338" max="14373" width="11.7109375" customWidth="1"/>
    <col min="14593" max="14593" width="62" customWidth="1"/>
    <col min="14594" max="14629" width="11.7109375" customWidth="1"/>
    <col min="14849" max="14849" width="62" customWidth="1"/>
    <col min="14850" max="14885" width="11.7109375" customWidth="1"/>
    <col min="15105" max="15105" width="62" customWidth="1"/>
    <col min="15106" max="15141" width="11.7109375" customWidth="1"/>
    <col min="15361" max="15361" width="62" customWidth="1"/>
    <col min="15362" max="15397" width="11.7109375" customWidth="1"/>
    <col min="15617" max="15617" width="62" customWidth="1"/>
    <col min="15618" max="15653" width="11.7109375" customWidth="1"/>
    <col min="15873" max="15873" width="62" customWidth="1"/>
    <col min="15874" max="15909" width="11.7109375" customWidth="1"/>
    <col min="16129" max="16129" width="62" customWidth="1"/>
    <col min="16130" max="16165" width="11.7109375" customWidth="1"/>
  </cols>
  <sheetData>
    <row r="1" spans="1:54" ht="20.25" customHeight="1">
      <c r="A1" s="66" t="s">
        <v>40</v>
      </c>
      <c r="B1" s="549" t="s">
        <v>445</v>
      </c>
      <c r="AL1" s="22"/>
    </row>
    <row r="2" spans="1:54" ht="20.100000000000001" customHeight="1">
      <c r="A2" s="66" t="s">
        <v>276</v>
      </c>
      <c r="AL2" s="22"/>
    </row>
    <row r="3" spans="1:54" ht="20.100000000000001" customHeight="1">
      <c r="A3" s="125" t="s">
        <v>89</v>
      </c>
      <c r="AL3" s="61"/>
    </row>
    <row r="4" spans="1:54" ht="20.100000000000001" customHeight="1">
      <c r="A4" s="202" t="s">
        <v>301</v>
      </c>
      <c r="B4" s="91"/>
      <c r="C4" s="92"/>
      <c r="D4" s="93"/>
      <c r="E4" s="91"/>
      <c r="F4" s="92"/>
      <c r="G4" s="93"/>
      <c r="H4" s="92"/>
      <c r="I4" s="92"/>
      <c r="J4" s="93"/>
      <c r="K4" s="91"/>
      <c r="L4" s="92"/>
      <c r="M4" s="93"/>
      <c r="N4" s="91"/>
      <c r="O4" s="92"/>
      <c r="P4" s="93"/>
      <c r="Q4" s="91"/>
      <c r="R4" s="92"/>
      <c r="S4" s="93"/>
      <c r="T4" s="91"/>
      <c r="U4" s="92"/>
      <c r="V4" s="93"/>
      <c r="W4" s="91"/>
      <c r="X4" s="92"/>
      <c r="Y4" s="93"/>
      <c r="Z4" s="91"/>
      <c r="AA4" s="92"/>
      <c r="AB4" s="93"/>
      <c r="AC4" s="91"/>
      <c r="AD4" s="92"/>
      <c r="AE4" s="93"/>
      <c r="AF4" s="91"/>
      <c r="AG4" s="92"/>
      <c r="AH4" s="93"/>
      <c r="AI4" s="91"/>
      <c r="AJ4" s="239"/>
      <c r="AK4" s="93"/>
      <c r="AL4" s="102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</row>
    <row r="5" spans="1:54" ht="20.100000000000001" customHeight="1">
      <c r="A5" s="131"/>
      <c r="B5" s="704" t="s">
        <v>66</v>
      </c>
      <c r="C5" s="705"/>
      <c r="D5" s="706"/>
      <c r="E5" s="704" t="s">
        <v>351</v>
      </c>
      <c r="F5" s="705"/>
      <c r="G5" s="706"/>
      <c r="H5" s="705" t="s">
        <v>127</v>
      </c>
      <c r="I5" s="705"/>
      <c r="J5" s="706"/>
      <c r="K5" s="704" t="s">
        <v>92</v>
      </c>
      <c r="L5" s="705"/>
      <c r="M5" s="706"/>
      <c r="N5" s="600" t="s">
        <v>1</v>
      </c>
      <c r="O5" s="601"/>
      <c r="P5" s="602"/>
      <c r="Q5" s="704" t="s">
        <v>128</v>
      </c>
      <c r="R5" s="705"/>
      <c r="S5" s="706"/>
      <c r="T5" s="600"/>
      <c r="U5" s="601"/>
      <c r="V5" s="602"/>
      <c r="W5" s="704" t="s">
        <v>326</v>
      </c>
      <c r="X5" s="705"/>
      <c r="Y5" s="706"/>
      <c r="Z5" s="704" t="s">
        <v>353</v>
      </c>
      <c r="AA5" s="705"/>
      <c r="AB5" s="706"/>
      <c r="AC5" s="704"/>
      <c r="AD5" s="705"/>
      <c r="AE5" s="706"/>
      <c r="AF5" s="704" t="s">
        <v>47</v>
      </c>
      <c r="AG5" s="705"/>
      <c r="AH5" s="706"/>
      <c r="AI5" s="704" t="s">
        <v>85</v>
      </c>
      <c r="AJ5" s="705"/>
      <c r="AK5" s="706"/>
      <c r="AL5" s="16"/>
      <c r="AM5" s="603"/>
      <c r="AN5" s="718"/>
      <c r="AO5" s="718"/>
      <c r="AP5" s="718"/>
      <c r="AQ5" s="718"/>
      <c r="AR5" s="718"/>
      <c r="AS5" s="718"/>
      <c r="AT5" s="718"/>
      <c r="AU5" s="718"/>
      <c r="AV5" s="718"/>
      <c r="AW5" s="718"/>
      <c r="AX5" s="718"/>
      <c r="AY5" s="718"/>
      <c r="AZ5" s="718"/>
      <c r="BA5" s="718"/>
      <c r="BB5" s="718"/>
    </row>
    <row r="6" spans="1:54" ht="20.100000000000001" customHeight="1">
      <c r="A6" s="97"/>
      <c r="B6" s="707" t="s">
        <v>110</v>
      </c>
      <c r="C6" s="708"/>
      <c r="D6" s="709"/>
      <c r="E6" s="707" t="s">
        <v>95</v>
      </c>
      <c r="F6" s="708"/>
      <c r="G6" s="709"/>
      <c r="H6" s="708" t="s">
        <v>95</v>
      </c>
      <c r="I6" s="708"/>
      <c r="J6" s="709"/>
      <c r="K6" s="707" t="s">
        <v>93</v>
      </c>
      <c r="L6" s="708"/>
      <c r="M6" s="709"/>
      <c r="N6" s="707" t="s">
        <v>128</v>
      </c>
      <c r="O6" s="708"/>
      <c r="P6" s="709"/>
      <c r="Q6" s="707" t="s">
        <v>129</v>
      </c>
      <c r="R6" s="708"/>
      <c r="S6" s="709"/>
      <c r="T6" s="707" t="s">
        <v>112</v>
      </c>
      <c r="U6" s="708"/>
      <c r="V6" s="709"/>
      <c r="W6" s="707" t="s">
        <v>110</v>
      </c>
      <c r="X6" s="708"/>
      <c r="Y6" s="709"/>
      <c r="Z6" s="707" t="s">
        <v>354</v>
      </c>
      <c r="AA6" s="708"/>
      <c r="AB6" s="709"/>
      <c r="AC6" s="707" t="s">
        <v>94</v>
      </c>
      <c r="AD6" s="708"/>
      <c r="AE6" s="709"/>
      <c r="AF6" s="707" t="s">
        <v>95</v>
      </c>
      <c r="AG6" s="708"/>
      <c r="AH6" s="709"/>
      <c r="AI6" s="707" t="s">
        <v>375</v>
      </c>
      <c r="AJ6" s="708"/>
      <c r="AK6" s="709"/>
      <c r="AL6" s="16"/>
      <c r="AM6" s="603"/>
      <c r="AN6" s="718"/>
      <c r="AO6" s="718"/>
      <c r="AP6" s="718"/>
      <c r="AQ6" s="718"/>
      <c r="AR6" s="718"/>
      <c r="AS6" s="718"/>
      <c r="AT6" s="718"/>
      <c r="AU6" s="718"/>
      <c r="AV6" s="718"/>
      <c r="AW6" s="718"/>
      <c r="AX6" s="718"/>
      <c r="AY6" s="718"/>
      <c r="AZ6" s="718"/>
      <c r="BA6" s="718"/>
      <c r="BB6" s="718"/>
    </row>
    <row r="7" spans="1:54" ht="20.100000000000001" customHeight="1">
      <c r="A7" s="97"/>
      <c r="B7" s="6"/>
      <c r="C7" s="6"/>
      <c r="D7" s="7" t="s">
        <v>4</v>
      </c>
      <c r="E7" s="6"/>
      <c r="F7" s="6"/>
      <c r="G7" s="7" t="s">
        <v>4</v>
      </c>
      <c r="H7" s="6"/>
      <c r="I7" s="6"/>
      <c r="J7" s="7" t="s">
        <v>4</v>
      </c>
      <c r="K7" s="6"/>
      <c r="L7" s="6"/>
      <c r="M7" s="7" t="s">
        <v>4</v>
      </c>
      <c r="N7" s="6"/>
      <c r="O7" s="6"/>
      <c r="P7" s="7" t="s">
        <v>4</v>
      </c>
      <c r="Q7" s="6"/>
      <c r="R7" s="6"/>
      <c r="S7" s="7" t="s">
        <v>4</v>
      </c>
      <c r="T7" s="6"/>
      <c r="U7" s="6"/>
      <c r="V7" s="7" t="s">
        <v>4</v>
      </c>
      <c r="W7" s="6"/>
      <c r="X7" s="6"/>
      <c r="Y7" s="7" t="s">
        <v>4</v>
      </c>
      <c r="Z7" s="6"/>
      <c r="AA7" s="6"/>
      <c r="AB7" s="7" t="s">
        <v>4</v>
      </c>
      <c r="AC7" s="6"/>
      <c r="AD7" s="6"/>
      <c r="AE7" s="7" t="s">
        <v>4</v>
      </c>
      <c r="AF7" s="6"/>
      <c r="AG7" s="6"/>
      <c r="AH7" s="7" t="s">
        <v>4</v>
      </c>
      <c r="AI7" s="6"/>
      <c r="AJ7" s="6"/>
      <c r="AK7" s="7" t="s">
        <v>4</v>
      </c>
      <c r="AL7" s="16"/>
      <c r="AM7" s="603"/>
      <c r="AN7" s="603"/>
      <c r="AO7" s="603"/>
      <c r="AP7" s="603"/>
      <c r="AQ7" s="603"/>
      <c r="AR7" s="603"/>
      <c r="AS7" s="603"/>
      <c r="AT7" s="603"/>
      <c r="AU7" s="603"/>
      <c r="AV7" s="603"/>
      <c r="AW7" s="603"/>
      <c r="AX7" s="603"/>
      <c r="AY7" s="603"/>
      <c r="AZ7" s="603"/>
      <c r="BA7" s="603"/>
      <c r="BB7" s="603"/>
    </row>
    <row r="8" spans="1:54" ht="20.100000000000001" customHeight="1">
      <c r="A8" s="200" t="s">
        <v>48</v>
      </c>
      <c r="B8" s="295">
        <v>2014</v>
      </c>
      <c r="C8" s="295">
        <v>2015</v>
      </c>
      <c r="D8" s="50" t="s">
        <v>7</v>
      </c>
      <c r="E8" s="295">
        <v>2014</v>
      </c>
      <c r="F8" s="295">
        <v>2015</v>
      </c>
      <c r="G8" s="50" t="s">
        <v>7</v>
      </c>
      <c r="H8" s="295">
        <v>2014</v>
      </c>
      <c r="I8" s="295">
        <v>2015</v>
      </c>
      <c r="J8" s="50" t="s">
        <v>7</v>
      </c>
      <c r="K8" s="295">
        <v>2014</v>
      </c>
      <c r="L8" s="295">
        <v>2015</v>
      </c>
      <c r="M8" s="50" t="s">
        <v>7</v>
      </c>
      <c r="N8" s="295">
        <v>2014</v>
      </c>
      <c r="O8" s="295">
        <v>2015</v>
      </c>
      <c r="P8" s="50" t="s">
        <v>7</v>
      </c>
      <c r="Q8" s="295">
        <v>2014</v>
      </c>
      <c r="R8" s="295">
        <v>2015</v>
      </c>
      <c r="S8" s="50" t="s">
        <v>7</v>
      </c>
      <c r="T8" s="295">
        <v>2014</v>
      </c>
      <c r="U8" s="295">
        <v>2015</v>
      </c>
      <c r="V8" s="50" t="s">
        <v>7</v>
      </c>
      <c r="W8" s="295">
        <v>2014</v>
      </c>
      <c r="X8" s="295">
        <v>2015</v>
      </c>
      <c r="Y8" s="50" t="s">
        <v>7</v>
      </c>
      <c r="Z8" s="295">
        <v>2014</v>
      </c>
      <c r="AA8" s="295">
        <v>2015</v>
      </c>
      <c r="AB8" s="50" t="s">
        <v>7</v>
      </c>
      <c r="AC8" s="295">
        <v>2014</v>
      </c>
      <c r="AD8" s="295">
        <v>2015</v>
      </c>
      <c r="AE8" s="50" t="s">
        <v>7</v>
      </c>
      <c r="AF8" s="295">
        <v>2014</v>
      </c>
      <c r="AG8" s="295">
        <v>2015</v>
      </c>
      <c r="AH8" s="50" t="s">
        <v>7</v>
      </c>
      <c r="AI8" s="295">
        <v>2014</v>
      </c>
      <c r="AJ8" s="295">
        <v>2015</v>
      </c>
      <c r="AK8" s="50" t="s">
        <v>7</v>
      </c>
      <c r="AL8" s="16"/>
      <c r="AM8" s="25"/>
      <c r="AN8" s="26"/>
      <c r="AO8" s="26"/>
      <c r="AP8" s="25"/>
      <c r="AQ8" s="26"/>
      <c r="AR8" s="26"/>
      <c r="AS8" s="25"/>
      <c r="AT8" s="26"/>
      <c r="AU8" s="26"/>
      <c r="AV8" s="25"/>
      <c r="AW8" s="26"/>
      <c r="AX8" s="26"/>
      <c r="AY8" s="25"/>
      <c r="AZ8" s="26"/>
      <c r="BA8" s="26"/>
      <c r="BB8" s="25"/>
    </row>
    <row r="9" spans="1:54" s="41" customFormat="1" ht="20.100000000000001" customHeight="1">
      <c r="A9" s="77"/>
      <c r="B9" s="192"/>
      <c r="C9" s="192"/>
      <c r="D9" s="192"/>
      <c r="E9" s="192"/>
      <c r="F9" s="192"/>
      <c r="G9" s="192"/>
      <c r="H9" s="487"/>
      <c r="I9" s="192"/>
      <c r="J9" s="192"/>
      <c r="K9" s="193"/>
      <c r="L9" s="193"/>
      <c r="M9" s="192"/>
      <c r="N9" s="194"/>
      <c r="O9" s="192"/>
      <c r="P9" s="192"/>
      <c r="Q9" s="193"/>
      <c r="R9" s="193"/>
      <c r="S9" s="192"/>
      <c r="T9" s="193"/>
      <c r="U9" s="193"/>
      <c r="V9" s="192"/>
      <c r="W9" s="192"/>
      <c r="X9" s="192"/>
      <c r="Y9" s="192"/>
      <c r="Z9" s="192"/>
      <c r="AA9" s="192"/>
      <c r="AB9" s="192"/>
      <c r="AC9" s="192"/>
      <c r="AD9" s="192"/>
      <c r="AE9" s="194"/>
      <c r="AF9" s="194"/>
      <c r="AG9" s="192"/>
      <c r="AH9" s="192"/>
      <c r="AI9" s="192"/>
      <c r="AJ9" s="192"/>
      <c r="AK9" s="192"/>
      <c r="AL9" s="42"/>
      <c r="AM9" s="42"/>
    </row>
    <row r="10" spans="1:54" s="244" customFormat="1" ht="20.100000000000001" customHeight="1">
      <c r="A10" s="229" t="s">
        <v>324</v>
      </c>
      <c r="B10" s="192">
        <v>16.89</v>
      </c>
      <c r="C10" s="195">
        <v>14.67</v>
      </c>
      <c r="D10" s="192"/>
      <c r="E10" s="192">
        <v>21.89</v>
      </c>
      <c r="F10" s="192">
        <v>31.27</v>
      </c>
      <c r="G10" s="192"/>
      <c r="H10" s="192">
        <v>17.7</v>
      </c>
      <c r="I10" s="192">
        <v>19.2</v>
      </c>
      <c r="J10" s="192"/>
      <c r="K10" s="193">
        <v>10.36</v>
      </c>
      <c r="L10" s="193">
        <v>10.09</v>
      </c>
      <c r="M10" s="192"/>
      <c r="N10" s="192">
        <v>9.5299999999999994</v>
      </c>
      <c r="O10" s="192">
        <v>12.19</v>
      </c>
      <c r="P10" s="192"/>
      <c r="Q10" s="193">
        <v>12.7</v>
      </c>
      <c r="R10" s="193">
        <v>35.4</v>
      </c>
      <c r="S10" s="192">
        <f>IF(Q10=0, "    ---- ", IF(ABS(ROUND(100/Q10*R10-100,1))&lt;999,ROUND(100/Q10*R10-100,1),IF(ROUND(100/Q10*R10-100,1)&gt;999,999,-999)))</f>
        <v>178.7</v>
      </c>
      <c r="T10" s="193">
        <v>16.149999999999999</v>
      </c>
      <c r="U10" s="193">
        <v>20.96</v>
      </c>
      <c r="V10" s="192"/>
      <c r="W10" s="192">
        <v>14.9</v>
      </c>
      <c r="X10" s="192">
        <v>14.18</v>
      </c>
      <c r="Y10" s="192"/>
      <c r="Z10" s="192">
        <v>10.25</v>
      </c>
      <c r="AA10" s="192">
        <v>10.1</v>
      </c>
      <c r="AB10" s="192"/>
      <c r="AC10" s="612">
        <v>21.460851639927149</v>
      </c>
      <c r="AD10" s="612">
        <v>22.49932736570328</v>
      </c>
      <c r="AE10" s="192"/>
      <c r="AF10" s="612">
        <v>24.1</v>
      </c>
      <c r="AG10" s="612">
        <v>26.64</v>
      </c>
      <c r="AH10" s="192"/>
      <c r="AI10" s="192"/>
      <c r="AJ10" s="192"/>
      <c r="AK10" s="192"/>
      <c r="AL10" s="243"/>
      <c r="AM10" s="243"/>
    </row>
    <row r="11" spans="1:54" s="244" customFormat="1" ht="20.100000000000001" customHeight="1">
      <c r="A11" s="85" t="s">
        <v>327</v>
      </c>
      <c r="B11" s="192">
        <v>118.9</v>
      </c>
      <c r="C11" s="192">
        <v>94.85</v>
      </c>
      <c r="D11" s="192"/>
      <c r="E11" s="192">
        <v>19.940000000000001</v>
      </c>
      <c r="F11" s="192">
        <v>22.97</v>
      </c>
      <c r="G11" s="192"/>
      <c r="H11" s="487"/>
      <c r="I11" s="192"/>
      <c r="J11" s="192"/>
      <c r="K11" s="193">
        <v>24.12</v>
      </c>
      <c r="L11" s="193">
        <v>19.760000000000002</v>
      </c>
      <c r="M11" s="192"/>
      <c r="N11" s="192">
        <v>21.63</v>
      </c>
      <c r="O11" s="192">
        <v>23.61</v>
      </c>
      <c r="P11" s="192"/>
      <c r="Q11" s="193">
        <v>21.5</v>
      </c>
      <c r="R11" s="193">
        <v>34.200000000000003</v>
      </c>
      <c r="S11" s="192">
        <f>IF(Q11=0, "    ---- ", IF(ABS(ROUND(100/Q11*R11-100,1))&lt;999,ROUND(100/Q11*R11-100,1),IF(ROUND(100/Q11*R11-100,1)&gt;999,999,-999)))</f>
        <v>59.1</v>
      </c>
      <c r="T11" s="192">
        <v>24.1</v>
      </c>
      <c r="U11" s="192">
        <v>27.8</v>
      </c>
      <c r="V11" s="192"/>
      <c r="W11" s="192">
        <v>32.4</v>
      </c>
      <c r="X11" s="192">
        <v>34.625032436640431</v>
      </c>
      <c r="Y11" s="192"/>
      <c r="Z11" s="192">
        <v>15.08</v>
      </c>
      <c r="AA11" s="192">
        <v>14.26</v>
      </c>
      <c r="AB11" s="192"/>
      <c r="AC11" s="612">
        <v>32.889740282025528</v>
      </c>
      <c r="AD11" s="612">
        <v>32.714058016001346</v>
      </c>
      <c r="AE11" s="192"/>
      <c r="AF11" s="612">
        <v>25.5</v>
      </c>
      <c r="AG11" s="612">
        <v>23.7</v>
      </c>
      <c r="AH11" s="192"/>
      <c r="AI11" s="192"/>
      <c r="AJ11" s="192"/>
      <c r="AK11" s="192"/>
      <c r="AL11" s="243"/>
      <c r="AM11" s="243"/>
    </row>
    <row r="12" spans="1:54" s="244" customFormat="1" ht="20.100000000000001" customHeight="1">
      <c r="A12" s="85" t="s">
        <v>357</v>
      </c>
      <c r="B12" s="156">
        <v>23.605</v>
      </c>
      <c r="C12" s="256">
        <v>14.045</v>
      </c>
      <c r="D12" s="156">
        <f>IF(B12=0, "    ---- ", IF(ABS(ROUND(100/B12*C12-100,1))&lt;999,ROUND(100/B12*C12-100,1),IF(ROUND(100/B12*C12-100,1)&gt;999,999,-999)))</f>
        <v>-40.5</v>
      </c>
      <c r="E12" s="156">
        <v>2930</v>
      </c>
      <c r="F12" s="156">
        <v>2293.5749999999998</v>
      </c>
      <c r="G12" s="156">
        <f>IF(E12=0, "    ---- ", IF(ABS(ROUND(100/E12*F12-100,1))&lt;999,ROUND(100/E12*F12-100,1),IF(ROUND(100/E12*F12-100,1)&gt;999,999,-999)))</f>
        <v>-21.7</v>
      </c>
      <c r="H12" s="178"/>
      <c r="I12" s="156"/>
      <c r="J12" s="156"/>
      <c r="K12" s="71">
        <v>0.57199999999999995</v>
      </c>
      <c r="L12" s="71">
        <v>0</v>
      </c>
      <c r="M12" s="156">
        <f>IF(K12=0, "    ---- ", IF(ABS(ROUND(100/K12*L12-100,1))&lt;999,ROUND(100/K12*L12-100,1),IF(ROUND(100/K12*L12-100,1)&gt;999,999,-999)))</f>
        <v>-100</v>
      </c>
      <c r="N12" s="369">
        <v>19522.015232999998</v>
      </c>
      <c r="O12" s="369">
        <v>21471.932133999999</v>
      </c>
      <c r="P12" s="156">
        <f>IF(N12=0, "    ---- ", IF(ABS(ROUND(100/N12*O12-100,1))&lt;999,ROUND(100/N12*O12-100,1),IF(ROUND(100/N12*O12-100,1)&gt;999,999,-999)))</f>
        <v>10</v>
      </c>
      <c r="Q12" s="71"/>
      <c r="R12" s="71"/>
      <c r="S12" s="156"/>
      <c r="T12" s="156">
        <v>1031</v>
      </c>
      <c r="U12" s="156">
        <v>894</v>
      </c>
      <c r="V12" s="156">
        <f>IF(T12=0, "    ---- ", IF(ABS(ROUND(100/T12*U12-100,1))&lt;999,ROUND(100/T12*U12-100,1),IF(ROUND(100/T12*U12-100,1)&gt;999,999,-999)))</f>
        <v>-13.3</v>
      </c>
      <c r="W12" s="156">
        <v>7647</v>
      </c>
      <c r="X12" s="156">
        <v>9340</v>
      </c>
      <c r="Y12" s="156">
        <f>IF(W12=0, "    ---- ", IF(ABS(ROUND(100/W12*X12-100,1))&lt;999,ROUND(100/W12*X12-100,1),IF(ROUND(100/W12*X12-100,1)&gt;999,999,-999)))</f>
        <v>22.1</v>
      </c>
      <c r="Z12" s="156">
        <v>479.60893676999996</v>
      </c>
      <c r="AA12" s="156">
        <v>329.26693137000001</v>
      </c>
      <c r="AB12" s="156">
        <f>IF(Z12=0, "    ---- ", IF(ABS(ROUND(100/Z12*AA12-100,1))&lt;999,ROUND(100/Z12*AA12-100,1),IF(ROUND(100/Z12*AA12-100,1)&gt;999,999,-999)))</f>
        <v>-31.3</v>
      </c>
      <c r="AC12" s="613">
        <v>1516.771</v>
      </c>
      <c r="AD12" s="613">
        <v>1717.056</v>
      </c>
      <c r="AE12" s="156">
        <f>IF(AC12=0, "    ---- ", IF(ABS(ROUND(100/AC12*AD12-100,1))&lt;999,ROUND(100/AC12*AD12-100,1),IF(ROUND(100/AC12*AD12-100,1)&gt;999,999,-999)))</f>
        <v>13.2</v>
      </c>
      <c r="AF12" s="613">
        <v>5814.5</v>
      </c>
      <c r="AG12" s="613">
        <v>4520</v>
      </c>
      <c r="AH12" s="156">
        <f>IF(AF12=0, "    ---- ", IF(ABS(ROUND(100/AF12*AG12-100,1))&lt;999,ROUND(100/AF12*AG12-100,1),IF(ROUND(100/AF12*AG12-100,1)&gt;999,999,-999)))</f>
        <v>-22.3</v>
      </c>
      <c r="AI12" s="156">
        <f>B12+E12+H12+K12+N12+Q12+T12+W12+Z12+AC12+AF12</f>
        <v>38965.072169769999</v>
      </c>
      <c r="AJ12" s="156">
        <f>C12+F12+I12+L12+O12+R12+U12+X12+AA12+AD12+AG12</f>
        <v>40579.875065369997</v>
      </c>
      <c r="AK12" s="156">
        <f>IF(AI12=0, "    ---- ", IF(ABS(ROUND(100/AI12*AJ12-100,1))&lt;999,ROUND(100/AI12*AJ12-100,1),IF(ROUND(100/AI12*AJ12-100,1)&gt;999,999,-999)))</f>
        <v>4.0999999999999996</v>
      </c>
      <c r="AL12" s="243"/>
      <c r="AM12" s="243"/>
    </row>
    <row r="13" spans="1:54" s="244" customFormat="1" ht="20.100000000000001" customHeight="1">
      <c r="A13" s="284" t="s">
        <v>364</v>
      </c>
      <c r="B13" s="179"/>
      <c r="C13" s="179"/>
      <c r="D13" s="179"/>
      <c r="E13" s="179">
        <v>12568.277</v>
      </c>
      <c r="F13" s="179">
        <v>10318.928</v>
      </c>
      <c r="G13" s="179">
        <f>IF(E13=0, "    ---- ", IF(ABS(ROUND(100/E13*F13-100,1))&lt;999,ROUND(100/E13*F13-100,1),IF(ROUND(100/E13*F13-100,1)&gt;999,999,-999)))</f>
        <v>-17.899999999999999</v>
      </c>
      <c r="H13" s="488"/>
      <c r="I13" s="179"/>
      <c r="J13" s="179"/>
      <c r="K13" s="98"/>
      <c r="L13" s="98"/>
      <c r="M13" s="179"/>
      <c r="N13" s="370">
        <v>1159.0339592400001</v>
      </c>
      <c r="O13" s="370">
        <v>1512</v>
      </c>
      <c r="P13" s="179">
        <f>IF(N13=0, "    ---- ", IF(ABS(ROUND(100/N13*O13-100,1))&lt;999,ROUND(100/N13*O13-100,1),IF(ROUND(100/N13*O13-100,1)&gt;999,999,-999)))</f>
        <v>30.5</v>
      </c>
      <c r="Q13" s="98">
        <v>76</v>
      </c>
      <c r="R13" s="98">
        <v>56</v>
      </c>
      <c r="S13" s="179">
        <f>IF(Q13=0, "    ---- ", IF(ABS(ROUND(100/Q13*R13-100,1))&lt;999,ROUND(100/Q13*R13-100,1),IF(ROUND(100/Q13*R13-100,1)&gt;999,999,-999)))</f>
        <v>-26.3</v>
      </c>
      <c r="T13" s="98">
        <v>2709</v>
      </c>
      <c r="U13" s="98">
        <v>2031</v>
      </c>
      <c r="V13" s="179">
        <f>IF(T13=0, "    ---- ", IF(ABS(ROUND(100/T13*U13-100,1))&lt;999,ROUND(100/T13*U13-100,1),IF(ROUND(100/T13*U13-100,1)&gt;999,999,-999)))</f>
        <v>-25</v>
      </c>
      <c r="W13" s="179">
        <v>1947</v>
      </c>
      <c r="X13" s="179">
        <v>1255</v>
      </c>
      <c r="Y13" s="179">
        <f>IF(W13=0, "    ---- ", IF(ABS(ROUND(100/W13*X13-100,1))&lt;999,ROUND(100/W13*X13-100,1),IF(ROUND(100/W13*X13-100,1)&gt;999,999,-999)))</f>
        <v>-35.5</v>
      </c>
      <c r="Z13" s="179">
        <v>29.8</v>
      </c>
      <c r="AA13" s="179">
        <v>19.936254229999999</v>
      </c>
      <c r="AB13" s="179">
        <f>IF(Z13=0, "    ---- ", IF(ABS(ROUND(100/Z13*AA13-100,1))&lt;999,ROUND(100/Z13*AA13-100,1),IF(ROUND(100/Z13*AA13-100,1)&gt;999,999,-999)))</f>
        <v>-33.1</v>
      </c>
      <c r="AC13" s="614">
        <v>724.73200000000008</v>
      </c>
      <c r="AD13" s="614">
        <v>10.324999999999999</v>
      </c>
      <c r="AE13" s="179">
        <f>IF(AC13=0, "    ---- ", IF(ABS(ROUND(100/AC13*AD13-100,1))&lt;999,ROUND(100/AC13*AD13-100,1),IF(ROUND(100/AC13*AD13-100,1)&gt;999,999,-999)))</f>
        <v>-98.6</v>
      </c>
      <c r="AF13" s="614">
        <v>13363.8</v>
      </c>
      <c r="AG13" s="614">
        <v>10581</v>
      </c>
      <c r="AH13" s="179">
        <f>IF(AF13=0, "    ---- ", IF(ABS(ROUND(100/AF13*AG13-100,1))&lt;999,ROUND(100/AF13*AG13-100,1),IF(ROUND(100/AF13*AG13-100,1)&gt;999,999,-999)))</f>
        <v>-20.8</v>
      </c>
      <c r="AI13" s="179">
        <f>B13+E13+H13+K13+N13+Q13+T13+W13+Z13+AC13+AF13</f>
        <v>32577.642959239998</v>
      </c>
      <c r="AJ13" s="179">
        <f>C13+F13+I13+L13+O13+R13+U13+X13+AA13+AD13+AG13</f>
        <v>25784.189254230001</v>
      </c>
      <c r="AK13" s="179">
        <f>IF(AI13=0, "    ---- ", IF(ABS(ROUND(100/AI13*AJ13-100,1))&lt;999,ROUND(100/AI13*AJ13-100,1),IF(ROUND(100/AI13*AJ13-100,1)&gt;999,999,-999)))</f>
        <v>-20.9</v>
      </c>
      <c r="AL13" s="243"/>
      <c r="AM13" s="243"/>
    </row>
    <row r="14" spans="1:54" s="244" customFormat="1" ht="20.100000000000001" customHeight="1">
      <c r="A14" s="205"/>
      <c r="B14" s="612"/>
      <c r="C14" s="612"/>
      <c r="D14" s="612"/>
      <c r="E14" s="612"/>
      <c r="F14" s="612"/>
      <c r="G14" s="612"/>
      <c r="H14" s="615"/>
      <c r="I14" s="612"/>
      <c r="J14" s="612"/>
      <c r="K14" s="616"/>
      <c r="L14" s="612"/>
      <c r="M14" s="612"/>
      <c r="N14" s="612"/>
      <c r="O14" s="612"/>
      <c r="P14" s="612"/>
      <c r="Q14" s="616"/>
      <c r="R14" s="612"/>
      <c r="S14" s="612"/>
      <c r="T14" s="616"/>
      <c r="U14" s="612"/>
      <c r="V14" s="612"/>
      <c r="W14" s="612"/>
      <c r="X14" s="612"/>
      <c r="Y14" s="612"/>
      <c r="Z14" s="612"/>
      <c r="AA14" s="612"/>
      <c r="AB14" s="612"/>
      <c r="AC14" s="611"/>
      <c r="AD14" s="612"/>
      <c r="AE14" s="612"/>
      <c r="AF14" s="612"/>
      <c r="AG14" s="612"/>
      <c r="AH14" s="612"/>
      <c r="AI14" s="612"/>
      <c r="AJ14" s="612"/>
      <c r="AK14" s="612"/>
      <c r="AL14" s="243"/>
      <c r="AM14" s="243"/>
    </row>
    <row r="15" spans="1:54" s="244" customFormat="1" ht="20.100000000000001" customHeight="1">
      <c r="A15" s="205" t="s">
        <v>485</v>
      </c>
      <c r="B15" s="617"/>
      <c r="C15" s="617"/>
      <c r="D15" s="617"/>
      <c r="E15" s="617"/>
      <c r="F15" s="617"/>
      <c r="G15" s="617"/>
      <c r="H15" s="618"/>
      <c r="I15" s="617"/>
      <c r="J15" s="617"/>
      <c r="K15" s="617"/>
      <c r="L15" s="618"/>
      <c r="M15" s="617"/>
      <c r="N15" s="617"/>
      <c r="O15" s="617"/>
      <c r="P15" s="617"/>
      <c r="Q15" s="617"/>
      <c r="R15" s="618"/>
      <c r="S15" s="617"/>
      <c r="T15" s="617"/>
      <c r="U15" s="618"/>
      <c r="V15" s="617"/>
      <c r="W15" s="617"/>
      <c r="X15" s="617"/>
      <c r="Y15" s="617"/>
      <c r="Z15" s="617"/>
      <c r="AA15" s="617"/>
      <c r="AB15" s="617"/>
      <c r="AC15" s="619"/>
      <c r="AD15" s="617"/>
      <c r="AE15" s="617"/>
      <c r="AF15" s="617"/>
      <c r="AG15" s="617"/>
      <c r="AH15" s="617"/>
      <c r="AI15" s="154"/>
      <c r="AJ15" s="617"/>
      <c r="AK15" s="617"/>
      <c r="AL15" s="243"/>
      <c r="AM15" s="243"/>
    </row>
    <row r="16" spans="1:54" s="244" customFormat="1" ht="20.100000000000001" customHeight="1">
      <c r="A16" s="205" t="s">
        <v>486</v>
      </c>
      <c r="B16" s="617"/>
      <c r="C16" s="617"/>
      <c r="D16" s="617"/>
      <c r="E16" s="617"/>
      <c r="F16" s="617"/>
      <c r="G16" s="617"/>
      <c r="H16" s="618"/>
      <c r="I16" s="617"/>
      <c r="J16" s="617"/>
      <c r="K16" s="617"/>
      <c r="L16" s="618"/>
      <c r="M16" s="617"/>
      <c r="N16" s="617"/>
      <c r="O16" s="617"/>
      <c r="P16" s="617"/>
      <c r="Q16" s="617"/>
      <c r="R16" s="618"/>
      <c r="S16" s="617"/>
      <c r="T16" s="617"/>
      <c r="U16" s="618"/>
      <c r="V16" s="617"/>
      <c r="W16" s="617"/>
      <c r="X16" s="617"/>
      <c r="Y16" s="617"/>
      <c r="Z16" s="617"/>
      <c r="AA16" s="617"/>
      <c r="AB16" s="617"/>
      <c r="AC16" s="619"/>
      <c r="AD16" s="617"/>
      <c r="AE16" s="617"/>
      <c r="AF16" s="617"/>
      <c r="AG16" s="617"/>
      <c r="AH16" s="617"/>
      <c r="AI16" s="154"/>
      <c r="AJ16" s="617"/>
      <c r="AK16" s="617"/>
      <c r="AL16" s="243"/>
      <c r="AM16" s="243"/>
    </row>
    <row r="17" spans="1:39" s="244" customFormat="1" ht="20.100000000000001" customHeight="1">
      <c r="A17" s="620" t="s">
        <v>490</v>
      </c>
      <c r="B17" s="617"/>
      <c r="C17" s="617">
        <f>AVERAGE(C18:C22)</f>
        <v>4.008</v>
      </c>
      <c r="D17" s="617"/>
      <c r="E17" s="617"/>
      <c r="F17" s="617">
        <v>4.71</v>
      </c>
      <c r="G17" s="617"/>
      <c r="H17" s="617"/>
      <c r="I17" s="617"/>
      <c r="J17" s="617"/>
      <c r="K17" s="617"/>
      <c r="L17" s="617">
        <v>4.6898</v>
      </c>
      <c r="M17" s="617"/>
      <c r="N17" s="617"/>
      <c r="O17" s="617">
        <f>AVERAGE(O18:O22)</f>
        <v>4.7700000000000005</v>
      </c>
      <c r="P17" s="617"/>
      <c r="Q17" s="617"/>
      <c r="R17" s="617">
        <f>AVERAGE(R18:R22)</f>
        <v>4.9799999999999995</v>
      </c>
      <c r="S17" s="617"/>
      <c r="T17" s="617"/>
      <c r="U17" s="617">
        <f>AVERAGE(U18:U22)</f>
        <v>4.37</v>
      </c>
      <c r="V17" s="617"/>
      <c r="W17" s="617"/>
      <c r="X17" s="617">
        <f>AVERAGE(X18:X22)</f>
        <v>4.5060000000000002</v>
      </c>
      <c r="Y17" s="617"/>
      <c r="Z17" s="617"/>
      <c r="AA17" s="617">
        <f>AVERAGE(AA18:AA22)</f>
        <v>4.4479999999999995</v>
      </c>
      <c r="AB17" s="617"/>
      <c r="AC17" s="619"/>
      <c r="AD17" s="617">
        <f>AVERAGE(AD18:AD22)</f>
        <v>4.506823490170075</v>
      </c>
      <c r="AE17" s="617"/>
      <c r="AF17" s="617"/>
      <c r="AG17" s="617">
        <f>AVERAGE(AG18:AG22)</f>
        <v>4.7300000000000004</v>
      </c>
      <c r="AH17" s="617"/>
      <c r="AI17" s="154"/>
      <c r="AJ17" s="617"/>
      <c r="AK17" s="617"/>
      <c r="AL17" s="243"/>
      <c r="AM17" s="243"/>
    </row>
    <row r="18" spans="1:39" s="244" customFormat="1" ht="20.100000000000001" customHeight="1">
      <c r="A18" s="621">
        <v>2015</v>
      </c>
      <c r="B18" s="617"/>
      <c r="C18" s="617">
        <v>2.12</v>
      </c>
      <c r="D18" s="617"/>
      <c r="E18" s="617"/>
      <c r="F18" s="617">
        <v>5.05</v>
      </c>
      <c r="G18" s="617"/>
      <c r="H18" s="618"/>
      <c r="I18" s="617"/>
      <c r="J18" s="617"/>
      <c r="K18" s="617"/>
      <c r="L18" s="618">
        <v>4.6719999999999997</v>
      </c>
      <c r="M18" s="617"/>
      <c r="N18" s="617"/>
      <c r="O18" s="617">
        <v>3.63</v>
      </c>
      <c r="P18" s="617"/>
      <c r="Q18" s="617"/>
      <c r="R18" s="618">
        <v>4.8</v>
      </c>
      <c r="S18" s="617"/>
      <c r="T18" s="617"/>
      <c r="U18" s="618">
        <v>3.92</v>
      </c>
      <c r="V18" s="617"/>
      <c r="W18" s="617"/>
      <c r="X18" s="617">
        <v>2.9</v>
      </c>
      <c r="Y18" s="617"/>
      <c r="Z18" s="617"/>
      <c r="AA18" s="617">
        <v>5.6</v>
      </c>
      <c r="AB18" s="617"/>
      <c r="AC18" s="619"/>
      <c r="AD18" s="617">
        <v>2.53314578688892</v>
      </c>
      <c r="AE18" s="617"/>
      <c r="AF18" s="617"/>
      <c r="AG18" s="617">
        <v>5.24</v>
      </c>
      <c r="AH18" s="617"/>
      <c r="AI18" s="154"/>
      <c r="AJ18" s="617"/>
      <c r="AK18" s="617"/>
      <c r="AL18" s="243"/>
      <c r="AM18" s="243"/>
    </row>
    <row r="19" spans="1:39" s="41" customFormat="1" ht="20.100000000000001" customHeight="1">
      <c r="A19" s="621">
        <v>2014</v>
      </c>
      <c r="B19" s="612"/>
      <c r="C19" s="612">
        <v>4.76</v>
      </c>
      <c r="D19" s="612"/>
      <c r="E19" s="612"/>
      <c r="F19" s="612">
        <v>5.4</v>
      </c>
      <c r="G19" s="612"/>
      <c r="H19" s="615"/>
      <c r="I19" s="612"/>
      <c r="J19" s="612"/>
      <c r="K19" s="612"/>
      <c r="L19" s="615">
        <v>4.4669999999999996</v>
      </c>
      <c r="M19" s="612"/>
      <c r="N19" s="612"/>
      <c r="O19" s="612">
        <v>4.34</v>
      </c>
      <c r="P19" s="612"/>
      <c r="Q19" s="612"/>
      <c r="R19" s="615">
        <v>4.5999999999999996</v>
      </c>
      <c r="S19" s="612"/>
      <c r="T19" s="612"/>
      <c r="U19" s="615">
        <v>5.36</v>
      </c>
      <c r="V19" s="612"/>
      <c r="W19" s="612"/>
      <c r="X19" s="612">
        <v>3.99</v>
      </c>
      <c r="Y19" s="612"/>
      <c r="Z19" s="612"/>
      <c r="AA19" s="612">
        <v>4.5</v>
      </c>
      <c r="AB19" s="612"/>
      <c r="AC19" s="611"/>
      <c r="AD19" s="612">
        <v>4.20349548147367</v>
      </c>
      <c r="AE19" s="612"/>
      <c r="AF19" s="612"/>
      <c r="AG19" s="612">
        <v>5.2</v>
      </c>
      <c r="AH19" s="612"/>
      <c r="AI19" s="159"/>
      <c r="AJ19" s="612"/>
      <c r="AK19" s="612"/>
      <c r="AL19" s="42"/>
      <c r="AM19" s="42"/>
    </row>
    <row r="20" spans="1:39" s="244" customFormat="1" ht="20.100000000000001" customHeight="1">
      <c r="A20" s="621">
        <v>2013</v>
      </c>
      <c r="B20" s="612"/>
      <c r="C20" s="612">
        <v>5.25</v>
      </c>
      <c r="D20" s="612"/>
      <c r="E20" s="612"/>
      <c r="F20" s="612">
        <v>4.4400000000000004</v>
      </c>
      <c r="G20" s="612"/>
      <c r="H20" s="615"/>
      <c r="I20" s="612"/>
      <c r="J20" s="612"/>
      <c r="K20" s="612"/>
      <c r="L20" s="615">
        <v>4.4800000000000004</v>
      </c>
      <c r="M20" s="612"/>
      <c r="N20" s="612"/>
      <c r="O20" s="612">
        <v>6.4</v>
      </c>
      <c r="P20" s="612"/>
      <c r="Q20" s="612"/>
      <c r="R20" s="615">
        <v>4</v>
      </c>
      <c r="S20" s="612"/>
      <c r="T20" s="612"/>
      <c r="U20" s="615">
        <v>4.2699999999999996</v>
      </c>
      <c r="V20" s="612"/>
      <c r="W20" s="612"/>
      <c r="X20" s="612">
        <v>4.07</v>
      </c>
      <c r="Y20" s="612"/>
      <c r="Z20" s="612"/>
      <c r="AA20" s="612">
        <v>3.77</v>
      </c>
      <c r="AB20" s="612"/>
      <c r="AC20" s="611"/>
      <c r="AD20" s="612">
        <v>5.6822840931179703</v>
      </c>
      <c r="AE20" s="612"/>
      <c r="AF20" s="612"/>
      <c r="AG20" s="612">
        <v>3</v>
      </c>
      <c r="AH20" s="612"/>
      <c r="AI20" s="159"/>
      <c r="AJ20" s="612"/>
      <c r="AK20" s="612"/>
      <c r="AL20" s="243"/>
      <c r="AM20" s="243"/>
    </row>
    <row r="21" spans="1:39" s="244" customFormat="1" ht="20.100000000000001" customHeight="1">
      <c r="A21" s="621">
        <v>2012</v>
      </c>
      <c r="B21" s="612"/>
      <c r="C21" s="612">
        <v>6.57</v>
      </c>
      <c r="D21" s="612"/>
      <c r="E21" s="612"/>
      <c r="F21" s="612">
        <v>5.44</v>
      </c>
      <c r="G21" s="612"/>
      <c r="H21" s="615"/>
      <c r="I21" s="612"/>
      <c r="J21" s="612"/>
      <c r="K21" s="612"/>
      <c r="L21" s="615">
        <v>4.6100000000000003</v>
      </c>
      <c r="M21" s="612"/>
      <c r="N21" s="612"/>
      <c r="O21" s="612">
        <v>4.97</v>
      </c>
      <c r="P21" s="612"/>
      <c r="Q21" s="612"/>
      <c r="R21" s="615">
        <v>5.2</v>
      </c>
      <c r="S21" s="612"/>
      <c r="T21" s="612"/>
      <c r="U21" s="615">
        <v>4.33</v>
      </c>
      <c r="V21" s="612"/>
      <c r="W21" s="612"/>
      <c r="X21" s="612">
        <v>5.64</v>
      </c>
      <c r="Y21" s="612"/>
      <c r="Z21" s="612"/>
      <c r="AA21" s="612">
        <v>4.53</v>
      </c>
      <c r="AB21" s="612"/>
      <c r="AC21" s="611"/>
      <c r="AD21" s="612">
        <v>4.7182537260637103</v>
      </c>
      <c r="AE21" s="612"/>
      <c r="AF21" s="612"/>
      <c r="AG21" s="612">
        <v>5.59</v>
      </c>
      <c r="AH21" s="612"/>
      <c r="AI21" s="159"/>
      <c r="AJ21" s="612"/>
      <c r="AK21" s="612"/>
      <c r="AL21" s="243"/>
      <c r="AM21" s="243"/>
    </row>
    <row r="22" spans="1:39" s="244" customFormat="1" ht="20.100000000000001" customHeight="1">
      <c r="A22" s="621">
        <v>2011</v>
      </c>
      <c r="B22" s="612"/>
      <c r="C22" s="612">
        <v>1.34</v>
      </c>
      <c r="D22" s="612"/>
      <c r="E22" s="612"/>
      <c r="F22" s="612">
        <v>3.22</v>
      </c>
      <c r="G22" s="612"/>
      <c r="H22" s="615"/>
      <c r="I22" s="612"/>
      <c r="J22" s="612"/>
      <c r="K22" s="612"/>
      <c r="L22" s="615">
        <v>5.22</v>
      </c>
      <c r="M22" s="612"/>
      <c r="N22" s="612"/>
      <c r="O22" s="612">
        <v>4.51</v>
      </c>
      <c r="P22" s="612"/>
      <c r="Q22" s="612"/>
      <c r="R22" s="615">
        <v>6.3</v>
      </c>
      <c r="S22" s="612"/>
      <c r="T22" s="612"/>
      <c r="U22" s="615">
        <v>3.97</v>
      </c>
      <c r="V22" s="612"/>
      <c r="W22" s="612"/>
      <c r="X22" s="612">
        <v>5.93</v>
      </c>
      <c r="Y22" s="612"/>
      <c r="Z22" s="612"/>
      <c r="AA22" s="612">
        <v>3.84</v>
      </c>
      <c r="AB22" s="612"/>
      <c r="AC22" s="611"/>
      <c r="AD22" s="612">
        <v>5.3969383633061003</v>
      </c>
      <c r="AE22" s="612"/>
      <c r="AF22" s="612"/>
      <c r="AG22" s="612">
        <v>4.62</v>
      </c>
      <c r="AH22" s="612"/>
      <c r="AI22" s="159"/>
      <c r="AJ22" s="612"/>
      <c r="AK22" s="612"/>
      <c r="AL22" s="243"/>
      <c r="AM22" s="243"/>
    </row>
    <row r="23" spans="1:39" s="244" customFormat="1" ht="20.100000000000001" customHeight="1">
      <c r="A23" s="622" t="s">
        <v>487</v>
      </c>
      <c r="B23" s="612"/>
      <c r="C23" s="612"/>
      <c r="D23" s="612"/>
      <c r="E23" s="612"/>
      <c r="F23" s="612"/>
      <c r="G23" s="612"/>
      <c r="H23" s="615"/>
      <c r="I23" s="612"/>
      <c r="J23" s="612"/>
      <c r="K23" s="612"/>
      <c r="L23" s="615"/>
      <c r="M23" s="612"/>
      <c r="N23" s="612"/>
      <c r="O23" s="612"/>
      <c r="P23" s="612"/>
      <c r="Q23" s="612"/>
      <c r="R23" s="615"/>
      <c r="S23" s="612"/>
      <c r="T23" s="612"/>
      <c r="U23" s="615"/>
      <c r="V23" s="612"/>
      <c r="W23" s="612"/>
      <c r="X23" s="612"/>
      <c r="Y23" s="612"/>
      <c r="Z23" s="612"/>
      <c r="AA23" s="612"/>
      <c r="AB23" s="612"/>
      <c r="AC23" s="611"/>
      <c r="AD23" s="612"/>
      <c r="AE23" s="612"/>
      <c r="AF23" s="612"/>
      <c r="AG23" s="612"/>
      <c r="AH23" s="612"/>
      <c r="AI23" s="159"/>
      <c r="AJ23" s="612"/>
      <c r="AK23" s="612"/>
      <c r="AL23" s="243"/>
      <c r="AM23" s="243"/>
    </row>
    <row r="24" spans="1:39" s="244" customFormat="1" ht="20.100000000000001" customHeight="1">
      <c r="A24" s="621">
        <v>2015</v>
      </c>
      <c r="B24" s="612"/>
      <c r="C24" s="612"/>
      <c r="D24" s="612"/>
      <c r="E24" s="612"/>
      <c r="F24" s="612">
        <v>5.26</v>
      </c>
      <c r="G24" s="612"/>
      <c r="H24" s="615"/>
      <c r="I24" s="612"/>
      <c r="J24" s="612"/>
      <c r="K24" s="612"/>
      <c r="L24" s="615"/>
      <c r="M24" s="612"/>
      <c r="N24" s="612"/>
      <c r="O24" s="612"/>
      <c r="P24" s="612"/>
      <c r="Q24" s="612"/>
      <c r="R24" s="615"/>
      <c r="S24" s="612"/>
      <c r="T24" s="612"/>
      <c r="U24" s="615">
        <v>3.92</v>
      </c>
      <c r="V24" s="612"/>
      <c r="W24" s="612"/>
      <c r="X24" s="612"/>
      <c r="Y24" s="612"/>
      <c r="Z24" s="612"/>
      <c r="AA24" s="612"/>
      <c r="AB24" s="612"/>
      <c r="AC24" s="611"/>
      <c r="AD24" s="612">
        <v>4.0736837126189798</v>
      </c>
      <c r="AE24" s="612"/>
      <c r="AF24" s="612"/>
      <c r="AG24" s="612"/>
      <c r="AH24" s="612"/>
      <c r="AI24" s="159"/>
      <c r="AJ24" s="612"/>
      <c r="AK24" s="612"/>
      <c r="AL24" s="243"/>
      <c r="AM24" s="243"/>
    </row>
    <row r="25" spans="1:39" s="244" customFormat="1" ht="20.100000000000001" customHeight="1">
      <c r="A25" s="621">
        <v>2014</v>
      </c>
      <c r="B25" s="612"/>
      <c r="C25" s="612"/>
      <c r="D25" s="612"/>
      <c r="E25" s="612"/>
      <c r="F25" s="612">
        <v>5.2889999999999997</v>
      </c>
      <c r="G25" s="612"/>
      <c r="H25" s="615"/>
      <c r="I25" s="612"/>
      <c r="J25" s="612"/>
      <c r="K25" s="612"/>
      <c r="L25" s="615"/>
      <c r="M25" s="612"/>
      <c r="N25" s="612"/>
      <c r="O25" s="612"/>
      <c r="P25" s="612"/>
      <c r="Q25" s="612"/>
      <c r="R25" s="615"/>
      <c r="S25" s="612"/>
      <c r="T25" s="612"/>
      <c r="U25" s="615">
        <v>5.36</v>
      </c>
      <c r="V25" s="612"/>
      <c r="W25" s="612"/>
      <c r="X25" s="612"/>
      <c r="Y25" s="612"/>
      <c r="Z25" s="612"/>
      <c r="AA25" s="612"/>
      <c r="AB25" s="612"/>
      <c r="AC25" s="611"/>
      <c r="AD25" s="612">
        <v>4.8026267404587903</v>
      </c>
      <c r="AE25" s="612"/>
      <c r="AF25" s="612"/>
      <c r="AG25" s="612">
        <v>4.05</v>
      </c>
      <c r="AH25" s="612"/>
      <c r="AI25" s="159"/>
      <c r="AJ25" s="612"/>
      <c r="AK25" s="612"/>
      <c r="AL25" s="243"/>
      <c r="AM25" s="243"/>
    </row>
    <row r="26" spans="1:39" s="244" customFormat="1" ht="20.100000000000001" customHeight="1">
      <c r="A26" s="621">
        <v>2013</v>
      </c>
      <c r="B26" s="612"/>
      <c r="C26" s="612"/>
      <c r="D26" s="612"/>
      <c r="E26" s="612"/>
      <c r="F26" s="612">
        <v>4.6399999999999997</v>
      </c>
      <c r="G26" s="612"/>
      <c r="H26" s="615"/>
      <c r="I26" s="612"/>
      <c r="J26" s="612"/>
      <c r="K26" s="612"/>
      <c r="L26" s="615"/>
      <c r="M26" s="612"/>
      <c r="N26" s="612"/>
      <c r="O26" s="612"/>
      <c r="P26" s="612"/>
      <c r="Q26" s="612"/>
      <c r="R26" s="615"/>
      <c r="S26" s="612"/>
      <c r="T26" s="612"/>
      <c r="U26" s="615">
        <v>4.2699999999999996</v>
      </c>
      <c r="V26" s="612"/>
      <c r="W26" s="612"/>
      <c r="X26" s="612"/>
      <c r="Y26" s="612"/>
      <c r="Z26" s="612"/>
      <c r="AA26" s="612"/>
      <c r="AB26" s="612"/>
      <c r="AC26" s="611"/>
      <c r="AD26" s="612">
        <v>5.5574282071782202</v>
      </c>
      <c r="AE26" s="612"/>
      <c r="AF26" s="612"/>
      <c r="AG26" s="612">
        <v>4.9000000000000004</v>
      </c>
      <c r="AH26" s="612"/>
      <c r="AI26" s="159"/>
      <c r="AJ26" s="612"/>
      <c r="AK26" s="612"/>
      <c r="AL26" s="243"/>
      <c r="AM26" s="243"/>
    </row>
    <row r="27" spans="1:39" s="244" customFormat="1" ht="20.100000000000001" customHeight="1">
      <c r="A27" s="621">
        <v>2012</v>
      </c>
      <c r="B27" s="612"/>
      <c r="C27" s="612"/>
      <c r="D27" s="612"/>
      <c r="E27" s="612"/>
      <c r="F27" s="612">
        <v>5.09</v>
      </c>
      <c r="G27" s="612"/>
      <c r="H27" s="615"/>
      <c r="I27" s="612"/>
      <c r="J27" s="612"/>
      <c r="K27" s="612"/>
      <c r="L27" s="615"/>
      <c r="M27" s="612"/>
      <c r="N27" s="612"/>
      <c r="O27" s="612"/>
      <c r="P27" s="612"/>
      <c r="Q27" s="612"/>
      <c r="R27" s="615"/>
      <c r="S27" s="612"/>
      <c r="T27" s="612"/>
      <c r="U27" s="615">
        <v>4.33</v>
      </c>
      <c r="V27" s="612"/>
      <c r="W27" s="612"/>
      <c r="X27" s="612"/>
      <c r="Y27" s="612"/>
      <c r="Z27" s="612"/>
      <c r="AA27" s="612"/>
      <c r="AB27" s="612"/>
      <c r="AC27" s="611"/>
      <c r="AD27" s="612">
        <v>5.2117851164304296</v>
      </c>
      <c r="AE27" s="612"/>
      <c r="AF27" s="612"/>
      <c r="AG27" s="612">
        <v>5.74</v>
      </c>
      <c r="AH27" s="612"/>
      <c r="AI27" s="159"/>
      <c r="AJ27" s="612"/>
      <c r="AK27" s="612"/>
      <c r="AL27" s="243"/>
      <c r="AM27" s="243"/>
    </row>
    <row r="28" spans="1:39" s="244" customFormat="1" ht="20.100000000000001" customHeight="1">
      <c r="A28" s="621">
        <v>2011</v>
      </c>
      <c r="B28" s="612"/>
      <c r="C28" s="612"/>
      <c r="D28" s="612"/>
      <c r="E28" s="612"/>
      <c r="F28" s="612">
        <v>2.95</v>
      </c>
      <c r="G28" s="612"/>
      <c r="H28" s="615"/>
      <c r="I28" s="612"/>
      <c r="J28" s="612"/>
      <c r="K28" s="612"/>
      <c r="L28" s="615"/>
      <c r="M28" s="612"/>
      <c r="N28" s="612"/>
      <c r="O28" s="612"/>
      <c r="P28" s="612"/>
      <c r="Q28" s="612"/>
      <c r="R28" s="615"/>
      <c r="S28" s="612"/>
      <c r="T28" s="612"/>
      <c r="U28" s="615">
        <v>3.97</v>
      </c>
      <c r="V28" s="612"/>
      <c r="W28" s="612"/>
      <c r="X28" s="612"/>
      <c r="Y28" s="612"/>
      <c r="Z28" s="612"/>
      <c r="AA28" s="612"/>
      <c r="AB28" s="612"/>
      <c r="AC28" s="611"/>
      <c r="AD28" s="612">
        <v>5.3529326306184197</v>
      </c>
      <c r="AE28" s="612"/>
      <c r="AF28" s="612"/>
      <c r="AG28" s="612">
        <v>3.64</v>
      </c>
      <c r="AH28" s="612"/>
      <c r="AI28" s="159"/>
      <c r="AJ28" s="612"/>
      <c r="AK28" s="612"/>
      <c r="AL28" s="243"/>
      <c r="AM28" s="243"/>
    </row>
    <row r="29" spans="1:39" s="244" customFormat="1" ht="20.100000000000001" customHeight="1">
      <c r="A29" s="622" t="s">
        <v>488</v>
      </c>
      <c r="B29" s="612"/>
      <c r="C29" s="612"/>
      <c r="D29" s="612"/>
      <c r="E29" s="612"/>
      <c r="F29" s="612"/>
      <c r="G29" s="612"/>
      <c r="H29" s="615"/>
      <c r="I29" s="612"/>
      <c r="J29" s="612"/>
      <c r="K29" s="612"/>
      <c r="L29" s="615"/>
      <c r="M29" s="612"/>
      <c r="N29" s="612"/>
      <c r="O29" s="612"/>
      <c r="P29" s="612"/>
      <c r="Q29" s="612"/>
      <c r="R29" s="615"/>
      <c r="S29" s="612"/>
      <c r="T29" s="612"/>
      <c r="U29" s="615"/>
      <c r="V29" s="612"/>
      <c r="W29" s="612"/>
      <c r="X29" s="612"/>
      <c r="Y29" s="612"/>
      <c r="Z29" s="612"/>
      <c r="AA29" s="612"/>
      <c r="AB29" s="612"/>
      <c r="AC29" s="611"/>
      <c r="AD29" s="612"/>
      <c r="AE29" s="612"/>
      <c r="AF29" s="612"/>
      <c r="AG29" s="612"/>
      <c r="AH29" s="612"/>
      <c r="AI29" s="159"/>
      <c r="AJ29" s="612"/>
      <c r="AK29" s="612"/>
      <c r="AL29" s="243"/>
      <c r="AM29" s="243"/>
    </row>
    <row r="30" spans="1:39" s="244" customFormat="1" ht="20.100000000000001" customHeight="1">
      <c r="A30" s="621">
        <v>2015</v>
      </c>
      <c r="B30" s="612"/>
      <c r="C30" s="587">
        <v>2.12</v>
      </c>
      <c r="D30" s="612"/>
      <c r="E30" s="612"/>
      <c r="F30" s="587">
        <v>4.79</v>
      </c>
      <c r="G30" s="612"/>
      <c r="H30" s="615"/>
      <c r="I30" s="623"/>
      <c r="J30" s="612"/>
      <c r="K30" s="612"/>
      <c r="L30" s="623">
        <v>5.43</v>
      </c>
      <c r="M30" s="612"/>
      <c r="N30" s="612"/>
      <c r="O30" s="623">
        <v>3.63</v>
      </c>
      <c r="P30" s="612"/>
      <c r="Q30" s="612"/>
      <c r="R30" s="623">
        <v>4.8</v>
      </c>
      <c r="S30" s="612"/>
      <c r="T30" s="612"/>
      <c r="U30" s="623">
        <v>3.92</v>
      </c>
      <c r="V30" s="612"/>
      <c r="W30" s="612"/>
      <c r="X30" s="623"/>
      <c r="Y30" s="612"/>
      <c r="Z30" s="612"/>
      <c r="AA30" s="623">
        <v>5.6</v>
      </c>
      <c r="AB30" s="612"/>
      <c r="AC30" s="611"/>
      <c r="AD30" s="623">
        <v>1.9026112643808699</v>
      </c>
      <c r="AE30" s="612"/>
      <c r="AF30" s="612"/>
      <c r="AG30" s="623"/>
      <c r="AH30" s="612"/>
      <c r="AI30" s="159"/>
      <c r="AJ30" s="612"/>
      <c r="AK30" s="612"/>
      <c r="AL30" s="243"/>
      <c r="AM30" s="243"/>
    </row>
    <row r="31" spans="1:39" s="244" customFormat="1" ht="20.100000000000001" customHeight="1">
      <c r="A31" s="621">
        <v>2014</v>
      </c>
      <c r="B31" s="612"/>
      <c r="C31" s="623">
        <v>4.76</v>
      </c>
      <c r="D31" s="612"/>
      <c r="E31" s="612"/>
      <c r="F31" s="623">
        <v>5.93</v>
      </c>
      <c r="G31" s="612"/>
      <c r="H31" s="615"/>
      <c r="I31" s="623"/>
      <c r="J31" s="612"/>
      <c r="K31" s="612"/>
      <c r="L31" s="623">
        <v>4.63</v>
      </c>
      <c r="M31" s="612"/>
      <c r="N31" s="612"/>
      <c r="O31" s="623">
        <v>4.34</v>
      </c>
      <c r="P31" s="612"/>
      <c r="Q31" s="612"/>
      <c r="R31" s="623">
        <v>4.5999999999999996</v>
      </c>
      <c r="S31" s="612"/>
      <c r="T31" s="612"/>
      <c r="U31" s="623">
        <v>5.36</v>
      </c>
      <c r="V31" s="612"/>
      <c r="W31" s="612"/>
      <c r="X31" s="623"/>
      <c r="Y31" s="612"/>
      <c r="Z31" s="612"/>
      <c r="AA31" s="623">
        <v>4.5</v>
      </c>
      <c r="AB31" s="612"/>
      <c r="AC31" s="611"/>
      <c r="AD31" s="623">
        <v>3.8015995325596501</v>
      </c>
      <c r="AE31" s="612"/>
      <c r="AF31" s="612"/>
      <c r="AG31" s="623">
        <v>5.39</v>
      </c>
      <c r="AH31" s="612"/>
      <c r="AI31" s="159"/>
      <c r="AJ31" s="612"/>
      <c r="AK31" s="612"/>
      <c r="AL31" s="243"/>
      <c r="AM31" s="243"/>
    </row>
    <row r="32" spans="1:39" s="244" customFormat="1" ht="20.100000000000001" customHeight="1">
      <c r="A32" s="621">
        <v>2013</v>
      </c>
      <c r="B32" s="612"/>
      <c r="C32" s="623">
        <v>5.25</v>
      </c>
      <c r="D32" s="612"/>
      <c r="E32" s="612"/>
      <c r="F32" s="623">
        <v>5.65</v>
      </c>
      <c r="G32" s="612"/>
      <c r="H32" s="615"/>
      <c r="I32" s="623"/>
      <c r="J32" s="612"/>
      <c r="K32" s="612"/>
      <c r="L32" s="623">
        <v>4.57</v>
      </c>
      <c r="M32" s="612"/>
      <c r="N32" s="612"/>
      <c r="O32" s="623">
        <v>6.4</v>
      </c>
      <c r="P32" s="612"/>
      <c r="Q32" s="612"/>
      <c r="R32" s="623">
        <v>4</v>
      </c>
      <c r="S32" s="612"/>
      <c r="T32" s="612"/>
      <c r="U32" s="623">
        <v>4.2699999999999996</v>
      </c>
      <c r="V32" s="612"/>
      <c r="W32" s="612"/>
      <c r="X32" s="623"/>
      <c r="Y32" s="612"/>
      <c r="Z32" s="612"/>
      <c r="AA32" s="623">
        <v>3.77</v>
      </c>
      <c r="AB32" s="612"/>
      <c r="AC32" s="611"/>
      <c r="AD32" s="623">
        <v>6.6529708347937904</v>
      </c>
      <c r="AE32" s="612"/>
      <c r="AF32" s="612"/>
      <c r="AG32" s="623">
        <v>2.21</v>
      </c>
      <c r="AH32" s="612"/>
      <c r="AI32" s="159"/>
      <c r="AJ32" s="612"/>
      <c r="AK32" s="612"/>
      <c r="AL32" s="243"/>
      <c r="AM32" s="243"/>
    </row>
    <row r="33" spans="1:39" s="244" customFormat="1" ht="20.100000000000001" customHeight="1">
      <c r="A33" s="621">
        <v>2012</v>
      </c>
      <c r="B33" s="612"/>
      <c r="C33" s="623">
        <v>6.57</v>
      </c>
      <c r="D33" s="612"/>
      <c r="E33" s="612"/>
      <c r="F33" s="623">
        <v>5.7</v>
      </c>
      <c r="G33" s="612"/>
      <c r="H33" s="615"/>
      <c r="I33" s="623"/>
      <c r="J33" s="612"/>
      <c r="K33" s="612"/>
      <c r="L33" s="623">
        <v>4.76</v>
      </c>
      <c r="M33" s="612"/>
      <c r="N33" s="612"/>
      <c r="O33" s="623">
        <v>4.97</v>
      </c>
      <c r="P33" s="612"/>
      <c r="Q33" s="612"/>
      <c r="R33" s="623">
        <v>5.2</v>
      </c>
      <c r="S33" s="612"/>
      <c r="T33" s="612"/>
      <c r="U33" s="623">
        <v>4.33</v>
      </c>
      <c r="V33" s="612"/>
      <c r="W33" s="612"/>
      <c r="X33" s="623"/>
      <c r="Y33" s="612"/>
      <c r="Z33" s="612"/>
      <c r="AA33" s="623">
        <v>4.53</v>
      </c>
      <c r="AB33" s="612"/>
      <c r="AC33" s="611"/>
      <c r="AD33" s="623">
        <v>4.3050929173980199</v>
      </c>
      <c r="AE33" s="612"/>
      <c r="AF33" s="612"/>
      <c r="AG33" s="623">
        <v>5.36</v>
      </c>
      <c r="AH33" s="612"/>
      <c r="AI33" s="159"/>
      <c r="AJ33" s="612"/>
      <c r="AK33" s="612"/>
      <c r="AL33" s="243"/>
      <c r="AM33" s="243"/>
    </row>
    <row r="34" spans="1:39" s="244" customFormat="1" ht="20.100000000000001" customHeight="1">
      <c r="A34" s="621">
        <v>2011</v>
      </c>
      <c r="B34" s="612"/>
      <c r="C34" s="623">
        <v>1.34</v>
      </c>
      <c r="D34" s="612"/>
      <c r="E34" s="612"/>
      <c r="F34" s="623">
        <v>3.22</v>
      </c>
      <c r="G34" s="612"/>
      <c r="H34" s="615"/>
      <c r="I34" s="623"/>
      <c r="J34" s="612"/>
      <c r="K34" s="612"/>
      <c r="L34" s="623">
        <v>5.33</v>
      </c>
      <c r="M34" s="612"/>
      <c r="N34" s="612"/>
      <c r="O34" s="623">
        <v>4.51</v>
      </c>
      <c r="P34" s="612"/>
      <c r="Q34" s="612"/>
      <c r="R34" s="623">
        <v>6.3</v>
      </c>
      <c r="S34" s="612"/>
      <c r="T34" s="612"/>
      <c r="U34" s="623">
        <v>3.97</v>
      </c>
      <c r="V34" s="612"/>
      <c r="W34" s="612"/>
      <c r="X34" s="623">
        <v>5.93</v>
      </c>
      <c r="Y34" s="612"/>
      <c r="Z34" s="612"/>
      <c r="AA34" s="623">
        <v>3.84</v>
      </c>
      <c r="AB34" s="612"/>
      <c r="AC34" s="611"/>
      <c r="AD34" s="623">
        <v>5.4183121112969701</v>
      </c>
      <c r="AE34" s="612"/>
      <c r="AF34" s="612"/>
      <c r="AG34" s="623">
        <v>4.71</v>
      </c>
      <c r="AH34" s="612"/>
      <c r="AI34" s="159"/>
      <c r="AJ34" s="612"/>
      <c r="AK34" s="612"/>
      <c r="AL34" s="243"/>
      <c r="AM34" s="243"/>
    </row>
    <row r="35" spans="1:39" s="244" customFormat="1" ht="20.100000000000001" customHeight="1">
      <c r="A35" s="205" t="s">
        <v>489</v>
      </c>
      <c r="B35" s="617"/>
      <c r="C35" s="617"/>
      <c r="D35" s="617"/>
      <c r="E35" s="617"/>
      <c r="F35" s="617"/>
      <c r="G35" s="617"/>
      <c r="H35" s="618"/>
      <c r="I35" s="617"/>
      <c r="J35" s="617"/>
      <c r="K35" s="617"/>
      <c r="L35" s="618"/>
      <c r="M35" s="617"/>
      <c r="N35" s="617"/>
      <c r="O35" s="617"/>
      <c r="P35" s="617"/>
      <c r="Q35" s="617"/>
      <c r="R35" s="618"/>
      <c r="S35" s="617"/>
      <c r="T35" s="617"/>
      <c r="U35" s="618"/>
      <c r="V35" s="617"/>
      <c r="W35" s="617"/>
      <c r="X35" s="617"/>
      <c r="Y35" s="617"/>
      <c r="Z35" s="617"/>
      <c r="AA35" s="617"/>
      <c r="AB35" s="617"/>
      <c r="AC35" s="619"/>
      <c r="AD35" s="617"/>
      <c r="AE35" s="617"/>
      <c r="AF35" s="617"/>
      <c r="AG35" s="617"/>
      <c r="AH35" s="617"/>
      <c r="AI35" s="154"/>
      <c r="AJ35" s="617"/>
      <c r="AK35" s="617"/>
      <c r="AL35" s="243"/>
      <c r="AM35" s="243"/>
    </row>
    <row r="36" spans="1:39" s="244" customFormat="1" ht="20.100000000000001" customHeight="1">
      <c r="A36" s="620" t="s">
        <v>490</v>
      </c>
      <c r="B36" s="624"/>
      <c r="C36" s="617">
        <f>AVERAGE(C38:C41)</f>
        <v>5.5950000000000006</v>
      </c>
      <c r="D36" s="617"/>
      <c r="E36" s="624"/>
      <c r="F36" s="617">
        <v>4.6250599999999995</v>
      </c>
      <c r="G36" s="617"/>
      <c r="H36" s="617"/>
      <c r="I36" s="617"/>
      <c r="J36" s="617"/>
      <c r="K36" s="617"/>
      <c r="L36" s="617">
        <v>4.6504000000000003</v>
      </c>
      <c r="M36" s="617"/>
      <c r="N36" s="624"/>
      <c r="O36" s="617">
        <f>AVERAGE(O37:O41)</f>
        <v>5.4959999999999996</v>
      </c>
      <c r="P36" s="617"/>
      <c r="Q36" s="617"/>
      <c r="R36" s="617">
        <f>AVERAGE(R37:R41)</f>
        <v>5.4799999999999995</v>
      </c>
      <c r="S36" s="617"/>
      <c r="T36" s="617"/>
      <c r="U36" s="617">
        <f>AVERAGE(U37:U41)</f>
        <v>4.34</v>
      </c>
      <c r="V36" s="617"/>
      <c r="W36" s="624"/>
      <c r="X36" s="617">
        <f>AVERAGE(X37:X41)</f>
        <v>6.5200000000000005</v>
      </c>
      <c r="Y36" s="617"/>
      <c r="Z36" s="624"/>
      <c r="AA36" s="617">
        <f>AVERAGE(AA37:AA41)</f>
        <v>4.3780000000000001</v>
      </c>
      <c r="AB36" s="617"/>
      <c r="AC36" s="624"/>
      <c r="AD36" s="617">
        <f>AVERAGE(AD37:AD41)</f>
        <v>5.7452132293071365</v>
      </c>
      <c r="AE36" s="617"/>
      <c r="AF36" s="624"/>
      <c r="AG36" s="617">
        <f>AVERAGE(AG37:AG41)</f>
        <v>4.9420000000000002</v>
      </c>
      <c r="AH36" s="617"/>
      <c r="AI36" s="154"/>
      <c r="AJ36" s="617"/>
      <c r="AK36" s="617"/>
      <c r="AL36" s="243"/>
      <c r="AM36" s="243"/>
    </row>
    <row r="37" spans="1:39" s="244" customFormat="1" ht="20.100000000000001" customHeight="1">
      <c r="A37" s="621">
        <v>2015</v>
      </c>
      <c r="B37" s="624"/>
      <c r="C37" s="631">
        <v>0.69</v>
      </c>
      <c r="D37" s="617"/>
      <c r="E37" s="624"/>
      <c r="F37" s="631">
        <v>4.66</v>
      </c>
      <c r="G37" s="617"/>
      <c r="H37" s="625"/>
      <c r="I37" s="624"/>
      <c r="J37" s="617"/>
      <c r="K37" s="617"/>
      <c r="L37" s="625">
        <v>4.6790000000000003</v>
      </c>
      <c r="M37" s="617"/>
      <c r="N37" s="624"/>
      <c r="O37" s="624">
        <v>3.95</v>
      </c>
      <c r="P37" s="617"/>
      <c r="Q37" s="617"/>
      <c r="R37" s="625">
        <v>4.7</v>
      </c>
      <c r="S37" s="617"/>
      <c r="T37" s="617"/>
      <c r="U37" s="625">
        <v>3.55</v>
      </c>
      <c r="V37" s="617"/>
      <c r="W37" s="624"/>
      <c r="X37" s="624">
        <v>5.0999999999999996</v>
      </c>
      <c r="Y37" s="617"/>
      <c r="Z37" s="624"/>
      <c r="AA37" s="624">
        <v>3.39</v>
      </c>
      <c r="AB37" s="617"/>
      <c r="AC37" s="624"/>
      <c r="AD37" s="611">
        <v>3.5837826760902098</v>
      </c>
      <c r="AE37" s="617"/>
      <c r="AF37" s="624"/>
      <c r="AG37" s="624">
        <v>4.34</v>
      </c>
      <c r="AH37" s="617"/>
      <c r="AI37" s="154"/>
      <c r="AJ37" s="617"/>
      <c r="AK37" s="617"/>
      <c r="AL37" s="243"/>
      <c r="AM37" s="243"/>
    </row>
    <row r="38" spans="1:39" s="41" customFormat="1" ht="20.100000000000001" customHeight="1">
      <c r="A38" s="621">
        <v>2014</v>
      </c>
      <c r="B38" s="616"/>
      <c r="C38" s="616">
        <v>6.81</v>
      </c>
      <c r="D38" s="612"/>
      <c r="E38" s="616"/>
      <c r="F38" s="616">
        <v>5.45</v>
      </c>
      <c r="G38" s="612"/>
      <c r="H38" s="623"/>
      <c r="I38" s="616"/>
      <c r="J38" s="612"/>
      <c r="K38" s="612"/>
      <c r="L38" s="623">
        <v>4.4630000000000001</v>
      </c>
      <c r="M38" s="612"/>
      <c r="N38" s="616"/>
      <c r="O38" s="616">
        <v>6.94</v>
      </c>
      <c r="P38" s="612"/>
      <c r="Q38" s="612"/>
      <c r="R38" s="623">
        <v>6.1</v>
      </c>
      <c r="S38" s="612"/>
      <c r="T38" s="612"/>
      <c r="U38" s="623">
        <v>5.1100000000000003</v>
      </c>
      <c r="V38" s="612"/>
      <c r="W38" s="616"/>
      <c r="X38" s="616">
        <v>7.56</v>
      </c>
      <c r="Y38" s="612"/>
      <c r="Z38" s="616"/>
      <c r="AA38" s="616">
        <v>6.01</v>
      </c>
      <c r="AB38" s="612"/>
      <c r="AC38" s="616"/>
      <c r="AD38" s="616">
        <v>7.2163751507943399</v>
      </c>
      <c r="AE38" s="612"/>
      <c r="AF38" s="616"/>
      <c r="AG38" s="616">
        <v>6.25</v>
      </c>
      <c r="AH38" s="612"/>
      <c r="AI38" s="159"/>
      <c r="AJ38" s="612"/>
      <c r="AK38" s="612"/>
      <c r="AL38" s="42"/>
      <c r="AM38" s="42"/>
    </row>
    <row r="39" spans="1:39" s="244" customFormat="1" ht="20.100000000000001" customHeight="1">
      <c r="A39" s="621">
        <v>2013</v>
      </c>
      <c r="B39" s="616"/>
      <c r="C39" s="616">
        <v>6.4</v>
      </c>
      <c r="D39" s="612"/>
      <c r="E39" s="616"/>
      <c r="F39" s="616">
        <v>5.1452999999999998</v>
      </c>
      <c r="G39" s="612"/>
      <c r="H39" s="623"/>
      <c r="I39" s="616"/>
      <c r="J39" s="612"/>
      <c r="K39" s="612"/>
      <c r="L39" s="623">
        <v>4.55</v>
      </c>
      <c r="M39" s="612"/>
      <c r="N39" s="616"/>
      <c r="O39" s="616">
        <v>6.7</v>
      </c>
      <c r="P39" s="612"/>
      <c r="Q39" s="612"/>
      <c r="R39" s="623">
        <v>6.2</v>
      </c>
      <c r="S39" s="612"/>
      <c r="T39" s="612"/>
      <c r="U39" s="623">
        <v>5.86</v>
      </c>
      <c r="V39" s="612"/>
      <c r="W39" s="616"/>
      <c r="X39" s="616">
        <v>8.82</v>
      </c>
      <c r="Y39" s="612"/>
      <c r="Z39" s="616"/>
      <c r="AA39" s="616">
        <v>6.4</v>
      </c>
      <c r="AB39" s="612"/>
      <c r="AC39" s="616"/>
      <c r="AD39" s="616">
        <v>8.0719601497484508</v>
      </c>
      <c r="AE39" s="612"/>
      <c r="AF39" s="616"/>
      <c r="AG39" s="616">
        <v>4.59</v>
      </c>
      <c r="AH39" s="612"/>
      <c r="AI39" s="159"/>
      <c r="AJ39" s="612"/>
      <c r="AK39" s="612"/>
      <c r="AL39" s="243"/>
      <c r="AM39" s="243"/>
    </row>
    <row r="40" spans="1:39" s="244" customFormat="1" ht="20.100000000000001" customHeight="1">
      <c r="A40" s="621">
        <v>2012</v>
      </c>
      <c r="B40" s="616"/>
      <c r="C40" s="616">
        <v>9.0500000000000007</v>
      </c>
      <c r="D40" s="612"/>
      <c r="E40" s="616"/>
      <c r="F40" s="616">
        <v>5.73</v>
      </c>
      <c r="G40" s="612"/>
      <c r="H40" s="623"/>
      <c r="I40" s="616"/>
      <c r="J40" s="612"/>
      <c r="K40" s="612"/>
      <c r="L40" s="623">
        <v>4.6900000000000004</v>
      </c>
      <c r="M40" s="612"/>
      <c r="N40" s="616"/>
      <c r="O40" s="616">
        <v>6.67</v>
      </c>
      <c r="P40" s="612"/>
      <c r="Q40" s="612"/>
      <c r="R40" s="623">
        <v>6.7</v>
      </c>
      <c r="S40" s="612"/>
      <c r="T40" s="612"/>
      <c r="U40" s="623">
        <v>5.19</v>
      </c>
      <c r="V40" s="612"/>
      <c r="W40" s="616"/>
      <c r="X40" s="616">
        <v>8.58</v>
      </c>
      <c r="Y40" s="612"/>
      <c r="Z40" s="616"/>
      <c r="AA40" s="616">
        <v>6.39</v>
      </c>
      <c r="AB40" s="612"/>
      <c r="AC40" s="616"/>
      <c r="AD40" s="616">
        <v>7.3309004787965204</v>
      </c>
      <c r="AE40" s="612"/>
      <c r="AF40" s="616"/>
      <c r="AG40" s="616">
        <v>6.17</v>
      </c>
      <c r="AH40" s="612"/>
      <c r="AI40" s="159"/>
      <c r="AJ40" s="612"/>
      <c r="AK40" s="612"/>
      <c r="AL40" s="243"/>
      <c r="AM40" s="243"/>
    </row>
    <row r="41" spans="1:39" s="244" customFormat="1" ht="20.100000000000001" customHeight="1">
      <c r="A41" s="621">
        <v>2011</v>
      </c>
      <c r="B41" s="616"/>
      <c r="C41" s="616">
        <v>0.12</v>
      </c>
      <c r="D41" s="612"/>
      <c r="E41" s="616"/>
      <c r="F41" s="616">
        <v>2.14</v>
      </c>
      <c r="G41" s="612"/>
      <c r="H41" s="623"/>
      <c r="I41" s="616"/>
      <c r="J41" s="612"/>
      <c r="K41" s="612"/>
      <c r="L41" s="623">
        <v>4.87</v>
      </c>
      <c r="M41" s="612"/>
      <c r="N41" s="616"/>
      <c r="O41" s="616">
        <v>3.22</v>
      </c>
      <c r="P41" s="612"/>
      <c r="Q41" s="612"/>
      <c r="R41" s="623">
        <v>3.7</v>
      </c>
      <c r="S41" s="612"/>
      <c r="T41" s="612"/>
      <c r="U41" s="623">
        <v>1.99</v>
      </c>
      <c r="V41" s="612"/>
      <c r="W41" s="616"/>
      <c r="X41" s="616">
        <v>2.54</v>
      </c>
      <c r="Y41" s="612"/>
      <c r="Z41" s="616"/>
      <c r="AA41" s="616">
        <v>-0.3</v>
      </c>
      <c r="AB41" s="612"/>
      <c r="AC41" s="616"/>
      <c r="AD41" s="616">
        <v>2.5230476911061599</v>
      </c>
      <c r="AE41" s="612"/>
      <c r="AF41" s="616"/>
      <c r="AG41" s="616">
        <v>3.36</v>
      </c>
      <c r="AH41" s="612"/>
      <c r="AI41" s="159"/>
      <c r="AJ41" s="612"/>
      <c r="AK41" s="612"/>
      <c r="AL41" s="243"/>
      <c r="AM41" s="243"/>
    </row>
    <row r="42" spans="1:39" s="244" customFormat="1" ht="20.100000000000001" customHeight="1">
      <c r="A42" s="622" t="s">
        <v>487</v>
      </c>
      <c r="B42" s="612"/>
      <c r="C42" s="612"/>
      <c r="D42" s="612"/>
      <c r="E42" s="612"/>
      <c r="F42" s="612"/>
      <c r="G42" s="612"/>
      <c r="H42" s="615"/>
      <c r="I42" s="612"/>
      <c r="J42" s="612"/>
      <c r="K42" s="612"/>
      <c r="L42" s="615"/>
      <c r="M42" s="612"/>
      <c r="N42" s="612"/>
      <c r="O42" s="612"/>
      <c r="P42" s="612"/>
      <c r="Q42" s="612"/>
      <c r="R42" s="615"/>
      <c r="S42" s="612"/>
      <c r="T42" s="612"/>
      <c r="U42" s="615"/>
      <c r="V42" s="612"/>
      <c r="W42" s="612"/>
      <c r="X42" s="612"/>
      <c r="Y42" s="612"/>
      <c r="Z42" s="612"/>
      <c r="AA42" s="612"/>
      <c r="AB42" s="612"/>
      <c r="AC42" s="611"/>
      <c r="AD42" s="612"/>
      <c r="AE42" s="612"/>
      <c r="AF42" s="612"/>
      <c r="AG42" s="612"/>
      <c r="AH42" s="612"/>
      <c r="AI42" s="159"/>
      <c r="AJ42" s="612"/>
      <c r="AK42" s="612"/>
      <c r="AL42" s="243"/>
      <c r="AM42" s="243"/>
    </row>
    <row r="43" spans="1:39" s="244" customFormat="1" ht="20.100000000000001" customHeight="1">
      <c r="A43" s="621">
        <v>2015</v>
      </c>
      <c r="B43" s="612"/>
      <c r="C43" s="612"/>
      <c r="D43" s="612"/>
      <c r="E43" s="612"/>
      <c r="F43" s="612">
        <v>4.29</v>
      </c>
      <c r="G43" s="612"/>
      <c r="H43" s="615"/>
      <c r="I43" s="612"/>
      <c r="J43" s="612"/>
      <c r="K43" s="612"/>
      <c r="L43" s="615"/>
      <c r="M43" s="612"/>
      <c r="N43" s="612"/>
      <c r="O43" s="612"/>
      <c r="P43" s="612"/>
      <c r="Q43" s="612"/>
      <c r="R43" s="615"/>
      <c r="S43" s="612"/>
      <c r="T43" s="612"/>
      <c r="U43" s="615">
        <v>3.55</v>
      </c>
      <c r="V43" s="612"/>
      <c r="W43" s="612"/>
      <c r="X43" s="612"/>
      <c r="Y43" s="612"/>
      <c r="Z43" s="612"/>
      <c r="AA43" s="612"/>
      <c r="AB43" s="612"/>
      <c r="AC43" s="611"/>
      <c r="AD43" s="612">
        <v>4.00108762548372</v>
      </c>
      <c r="AE43" s="612"/>
      <c r="AF43" s="612"/>
      <c r="AG43" s="612">
        <v>4.41</v>
      </c>
      <c r="AH43" s="612"/>
      <c r="AI43" s="159"/>
      <c r="AJ43" s="612"/>
      <c r="AK43" s="612"/>
      <c r="AL43" s="243"/>
      <c r="AM43" s="243"/>
    </row>
    <row r="44" spans="1:39" s="244" customFormat="1" ht="20.100000000000001" customHeight="1">
      <c r="A44" s="621">
        <v>2014</v>
      </c>
      <c r="B44" s="612"/>
      <c r="C44" s="612"/>
      <c r="D44" s="612"/>
      <c r="E44" s="612"/>
      <c r="F44" s="612">
        <v>5.56</v>
      </c>
      <c r="G44" s="612"/>
      <c r="H44" s="615"/>
      <c r="I44" s="612"/>
      <c r="J44" s="612"/>
      <c r="K44" s="612"/>
      <c r="L44" s="615"/>
      <c r="M44" s="612"/>
      <c r="N44" s="612"/>
      <c r="O44" s="612"/>
      <c r="P44" s="612"/>
      <c r="Q44" s="612"/>
      <c r="R44" s="615"/>
      <c r="S44" s="612"/>
      <c r="T44" s="612"/>
      <c r="U44" s="615">
        <v>5.1100000000000003</v>
      </c>
      <c r="V44" s="612"/>
      <c r="W44" s="612"/>
      <c r="X44" s="612"/>
      <c r="Y44" s="612"/>
      <c r="Z44" s="612"/>
      <c r="AA44" s="612"/>
      <c r="AB44" s="612"/>
      <c r="AC44" s="611"/>
      <c r="AD44" s="612">
        <v>7.9419173659891698</v>
      </c>
      <c r="AE44" s="612"/>
      <c r="AF44" s="612"/>
      <c r="AG44" s="612">
        <v>5.75</v>
      </c>
      <c r="AH44" s="612"/>
      <c r="AI44" s="159"/>
      <c r="AJ44" s="612"/>
      <c r="AK44" s="612"/>
      <c r="AL44" s="243"/>
      <c r="AM44" s="243"/>
    </row>
    <row r="45" spans="1:39" s="244" customFormat="1" ht="20.100000000000001" customHeight="1">
      <c r="A45" s="621">
        <v>2013</v>
      </c>
      <c r="B45" s="612"/>
      <c r="C45" s="612"/>
      <c r="D45" s="612"/>
      <c r="E45" s="612"/>
      <c r="F45" s="612">
        <v>5.2495000000000003</v>
      </c>
      <c r="G45" s="612"/>
      <c r="H45" s="615"/>
      <c r="I45" s="612"/>
      <c r="J45" s="612"/>
      <c r="K45" s="612"/>
      <c r="L45" s="615"/>
      <c r="M45" s="612"/>
      <c r="N45" s="612"/>
      <c r="O45" s="612"/>
      <c r="P45" s="612"/>
      <c r="Q45" s="612"/>
      <c r="R45" s="615"/>
      <c r="S45" s="612"/>
      <c r="T45" s="612"/>
      <c r="U45" s="615">
        <v>5.86</v>
      </c>
      <c r="V45" s="612"/>
      <c r="W45" s="612"/>
      <c r="X45" s="612"/>
      <c r="Y45" s="612"/>
      <c r="Z45" s="612"/>
      <c r="AA45" s="612"/>
      <c r="AB45" s="612"/>
      <c r="AC45" s="611"/>
      <c r="AD45" s="612">
        <v>8.8568235755330598</v>
      </c>
      <c r="AE45" s="612"/>
      <c r="AF45" s="612"/>
      <c r="AG45" s="612">
        <v>5.43</v>
      </c>
      <c r="AH45" s="612"/>
      <c r="AI45" s="159"/>
      <c r="AJ45" s="612"/>
      <c r="AK45" s="612"/>
      <c r="AL45" s="243"/>
      <c r="AM45" s="243"/>
    </row>
    <row r="46" spans="1:39" s="244" customFormat="1" ht="19.5" customHeight="1">
      <c r="A46" s="621">
        <v>2012</v>
      </c>
      <c r="B46" s="612"/>
      <c r="C46" s="612"/>
      <c r="D46" s="612"/>
      <c r="E46" s="612"/>
      <c r="F46" s="612">
        <v>5.39</v>
      </c>
      <c r="G46" s="612"/>
      <c r="H46" s="615"/>
      <c r="I46" s="612"/>
      <c r="J46" s="612"/>
      <c r="K46" s="612"/>
      <c r="L46" s="615"/>
      <c r="M46" s="612"/>
      <c r="N46" s="612"/>
      <c r="O46" s="612"/>
      <c r="P46" s="612"/>
      <c r="Q46" s="612"/>
      <c r="R46" s="615"/>
      <c r="S46" s="612"/>
      <c r="T46" s="612"/>
      <c r="U46" s="615">
        <v>5.19</v>
      </c>
      <c r="V46" s="612"/>
      <c r="W46" s="612"/>
      <c r="X46" s="612"/>
      <c r="Y46" s="612"/>
      <c r="Z46" s="612"/>
      <c r="AA46" s="612"/>
      <c r="AB46" s="612"/>
      <c r="AC46" s="611"/>
      <c r="AD46" s="612">
        <v>7.5070811775453699</v>
      </c>
      <c r="AE46" s="612"/>
      <c r="AF46" s="612"/>
      <c r="AG46" s="612">
        <v>5.95</v>
      </c>
      <c r="AH46" s="612"/>
      <c r="AI46" s="159"/>
      <c r="AJ46" s="612"/>
      <c r="AK46" s="612"/>
      <c r="AL46" s="243"/>
      <c r="AM46" s="243"/>
    </row>
    <row r="47" spans="1:39" ht="19.5" customHeight="1">
      <c r="A47" s="621">
        <v>2011</v>
      </c>
      <c r="B47" s="612"/>
      <c r="C47" s="612"/>
      <c r="D47" s="612"/>
      <c r="E47" s="612"/>
      <c r="F47" s="612">
        <v>1.88</v>
      </c>
      <c r="G47" s="612"/>
      <c r="H47" s="615"/>
      <c r="I47" s="612"/>
      <c r="J47" s="612"/>
      <c r="K47" s="612"/>
      <c r="L47" s="615"/>
      <c r="M47" s="612"/>
      <c r="N47" s="612"/>
      <c r="O47" s="612"/>
      <c r="P47" s="612"/>
      <c r="Q47" s="612"/>
      <c r="R47" s="615"/>
      <c r="S47" s="612"/>
      <c r="T47" s="612"/>
      <c r="U47" s="615">
        <v>1.99</v>
      </c>
      <c r="V47" s="612"/>
      <c r="W47" s="612"/>
      <c r="X47" s="612"/>
      <c r="Y47" s="612"/>
      <c r="Z47" s="612"/>
      <c r="AA47" s="612"/>
      <c r="AB47" s="612"/>
      <c r="AC47" s="611"/>
      <c r="AD47" s="612">
        <v>2.32322988874445</v>
      </c>
      <c r="AE47" s="612"/>
      <c r="AF47" s="612"/>
      <c r="AG47" s="612">
        <v>3.24</v>
      </c>
      <c r="AH47" s="612"/>
      <c r="AI47" s="159"/>
      <c r="AJ47" s="612"/>
      <c r="AK47" s="612"/>
      <c r="AM47" s="16"/>
    </row>
    <row r="48" spans="1:39" s="27" customFormat="1" ht="18.75">
      <c r="A48" s="622" t="s">
        <v>488</v>
      </c>
      <c r="B48" s="612"/>
      <c r="C48" s="612"/>
      <c r="D48" s="612"/>
      <c r="E48" s="612"/>
      <c r="F48" s="612"/>
      <c r="G48" s="612"/>
      <c r="H48" s="615"/>
      <c r="I48" s="612"/>
      <c r="J48" s="612"/>
      <c r="K48" s="612"/>
      <c r="L48" s="615"/>
      <c r="M48" s="612"/>
      <c r="N48" s="612"/>
      <c r="O48" s="612"/>
      <c r="P48" s="612"/>
      <c r="Q48" s="612"/>
      <c r="R48" s="615"/>
      <c r="S48" s="612"/>
      <c r="T48" s="612"/>
      <c r="U48" s="615"/>
      <c r="V48" s="612"/>
      <c r="W48" s="616"/>
      <c r="X48" s="612"/>
      <c r="Y48" s="612"/>
      <c r="Z48" s="616"/>
      <c r="AA48" s="612"/>
      <c r="AB48" s="612"/>
      <c r="AC48" s="626"/>
      <c r="AD48" s="612"/>
      <c r="AE48" s="612"/>
      <c r="AF48" s="612"/>
      <c r="AG48" s="612"/>
      <c r="AH48" s="612"/>
      <c r="AI48" s="159"/>
      <c r="AJ48" s="612"/>
      <c r="AK48" s="612"/>
    </row>
    <row r="49" spans="1:37" s="27" customFormat="1" ht="18.75">
      <c r="A49" s="621">
        <v>2015</v>
      </c>
      <c r="B49" s="612"/>
      <c r="C49" s="612">
        <v>0.69</v>
      </c>
      <c r="D49" s="612"/>
      <c r="E49" s="612"/>
      <c r="F49" s="612">
        <v>4.34</v>
      </c>
      <c r="G49" s="612"/>
      <c r="H49" s="615"/>
      <c r="I49" s="612"/>
      <c r="J49" s="612"/>
      <c r="K49" s="612"/>
      <c r="L49" s="615">
        <v>5.4189999999999996</v>
      </c>
      <c r="M49" s="612"/>
      <c r="N49" s="612"/>
      <c r="O49" s="612">
        <v>3.95</v>
      </c>
      <c r="P49" s="612"/>
      <c r="Q49" s="612"/>
      <c r="R49" s="615">
        <v>4.7</v>
      </c>
      <c r="S49" s="612"/>
      <c r="T49" s="612"/>
      <c r="U49" s="615">
        <v>3.55</v>
      </c>
      <c r="V49" s="612"/>
      <c r="W49" s="616"/>
      <c r="X49" s="612"/>
      <c r="Y49" s="612"/>
      <c r="Z49" s="616"/>
      <c r="AA49" s="612">
        <v>3.39</v>
      </c>
      <c r="AB49" s="612"/>
      <c r="AC49" s="626"/>
      <c r="AD49" s="612">
        <v>3.6594227914219499</v>
      </c>
      <c r="AE49" s="612"/>
      <c r="AF49" s="612"/>
      <c r="AG49" s="612">
        <v>4.7699999999999996</v>
      </c>
      <c r="AH49" s="612"/>
      <c r="AI49" s="159"/>
      <c r="AJ49" s="612"/>
      <c r="AK49" s="612"/>
    </row>
    <row r="50" spans="1:37" s="27" customFormat="1" ht="18.75">
      <c r="A50" s="621">
        <v>2014</v>
      </c>
      <c r="B50" s="612"/>
      <c r="C50" s="612">
        <v>6.81</v>
      </c>
      <c r="D50" s="612"/>
      <c r="E50" s="612"/>
      <c r="F50" s="612">
        <v>5.87</v>
      </c>
      <c r="G50" s="612"/>
      <c r="H50" s="615"/>
      <c r="I50" s="612"/>
      <c r="J50" s="612"/>
      <c r="K50" s="612"/>
      <c r="L50" s="615">
        <v>4.625</v>
      </c>
      <c r="M50" s="612"/>
      <c r="N50" s="612"/>
      <c r="O50" s="612">
        <v>6.94</v>
      </c>
      <c r="P50" s="612"/>
      <c r="Q50" s="612"/>
      <c r="R50" s="615">
        <v>6.1</v>
      </c>
      <c r="S50" s="612"/>
      <c r="T50" s="612"/>
      <c r="U50" s="615">
        <v>5.1100000000000003</v>
      </c>
      <c r="V50" s="612"/>
      <c r="W50" s="616"/>
      <c r="X50" s="612"/>
      <c r="Y50" s="612"/>
      <c r="Z50" s="616"/>
      <c r="AA50" s="612">
        <v>6.01</v>
      </c>
      <c r="AB50" s="612"/>
      <c r="AC50" s="626"/>
      <c r="AD50" s="612">
        <v>6.9696881004068096</v>
      </c>
      <c r="AE50" s="612"/>
      <c r="AF50" s="612"/>
      <c r="AG50" s="612">
        <v>6.41</v>
      </c>
      <c r="AH50" s="612"/>
      <c r="AI50" s="159"/>
      <c r="AJ50" s="612"/>
      <c r="AK50" s="612"/>
    </row>
    <row r="51" spans="1:37" s="27" customFormat="1" ht="18.75">
      <c r="A51" s="621">
        <v>2013</v>
      </c>
      <c r="B51" s="612"/>
      <c r="C51" s="612">
        <v>6.4</v>
      </c>
      <c r="D51" s="612"/>
      <c r="E51" s="612"/>
      <c r="F51" s="612">
        <v>6.6056999999999997</v>
      </c>
      <c r="G51" s="612"/>
      <c r="H51" s="615"/>
      <c r="I51" s="612"/>
      <c r="J51" s="612"/>
      <c r="K51" s="612"/>
      <c r="L51" s="615">
        <v>4.67</v>
      </c>
      <c r="M51" s="612"/>
      <c r="N51" s="612"/>
      <c r="O51" s="612">
        <v>6.7</v>
      </c>
      <c r="P51" s="612"/>
      <c r="Q51" s="612"/>
      <c r="R51" s="615">
        <v>6.2</v>
      </c>
      <c r="S51" s="612"/>
      <c r="T51" s="612"/>
      <c r="U51" s="615">
        <v>5.86</v>
      </c>
      <c r="V51" s="612"/>
      <c r="W51" s="616"/>
      <c r="X51" s="612"/>
      <c r="Y51" s="612"/>
      <c r="Z51" s="616"/>
      <c r="AA51" s="612">
        <v>6.4</v>
      </c>
      <c r="AB51" s="612"/>
      <c r="AC51" s="626"/>
      <c r="AD51" s="612">
        <v>8.1266643674760903</v>
      </c>
      <c r="AE51" s="612"/>
      <c r="AF51" s="612"/>
      <c r="AG51" s="612">
        <v>4.0199999999999996</v>
      </c>
      <c r="AH51" s="612"/>
      <c r="AI51" s="159"/>
      <c r="AJ51" s="612"/>
      <c r="AK51" s="612"/>
    </row>
    <row r="52" spans="1:37" s="27" customFormat="1" ht="18.75">
      <c r="A52" s="621">
        <v>2012</v>
      </c>
      <c r="B52" s="612"/>
      <c r="C52" s="612">
        <v>9.0500000000000007</v>
      </c>
      <c r="D52" s="612"/>
      <c r="E52" s="612"/>
      <c r="F52" s="612">
        <v>5.37</v>
      </c>
      <c r="G52" s="612"/>
      <c r="H52" s="615"/>
      <c r="I52" s="612"/>
      <c r="J52" s="612"/>
      <c r="K52" s="612"/>
      <c r="L52" s="615">
        <v>4.7699999999999996</v>
      </c>
      <c r="M52" s="612"/>
      <c r="N52" s="612"/>
      <c r="O52" s="612">
        <v>6.67</v>
      </c>
      <c r="P52" s="612"/>
      <c r="Q52" s="612"/>
      <c r="R52" s="615">
        <v>6.7</v>
      </c>
      <c r="S52" s="612"/>
      <c r="T52" s="612"/>
      <c r="U52" s="615">
        <v>5.19</v>
      </c>
      <c r="V52" s="612"/>
      <c r="W52" s="616"/>
      <c r="X52" s="612"/>
      <c r="Y52" s="612"/>
      <c r="Z52" s="616"/>
      <c r="AA52" s="612">
        <v>6.39</v>
      </c>
      <c r="AB52" s="612"/>
      <c r="AC52" s="626"/>
      <c r="AD52" s="612">
        <v>7.2315355897800204</v>
      </c>
      <c r="AE52" s="612"/>
      <c r="AF52" s="612"/>
      <c r="AG52" s="612">
        <v>5.73</v>
      </c>
      <c r="AH52" s="612"/>
      <c r="AI52" s="159"/>
      <c r="AJ52" s="612"/>
      <c r="AK52" s="612"/>
    </row>
    <row r="53" spans="1:37" s="27" customFormat="1" ht="18.75">
      <c r="A53" s="681">
        <v>2011</v>
      </c>
      <c r="B53" s="627"/>
      <c r="C53" s="627">
        <v>0.12</v>
      </c>
      <c r="D53" s="627"/>
      <c r="E53" s="627"/>
      <c r="F53" s="627">
        <v>2.14</v>
      </c>
      <c r="G53" s="627"/>
      <c r="H53" s="628"/>
      <c r="I53" s="627"/>
      <c r="J53" s="627"/>
      <c r="K53" s="627"/>
      <c r="L53" s="627">
        <v>4.96</v>
      </c>
      <c r="M53" s="627"/>
      <c r="N53" s="627"/>
      <c r="O53" s="627">
        <v>3.22</v>
      </c>
      <c r="P53" s="627"/>
      <c r="Q53" s="627"/>
      <c r="R53" s="627">
        <v>3.7</v>
      </c>
      <c r="S53" s="627"/>
      <c r="T53" s="627"/>
      <c r="U53" s="627">
        <v>1.99</v>
      </c>
      <c r="V53" s="627"/>
      <c r="W53" s="629"/>
      <c r="X53" s="627">
        <v>2.54</v>
      </c>
      <c r="Y53" s="627"/>
      <c r="Z53" s="629"/>
      <c r="AA53" s="627">
        <v>-0.3</v>
      </c>
      <c r="AB53" s="627"/>
      <c r="AC53" s="630"/>
      <c r="AD53" s="627">
        <v>3.7707351159577098</v>
      </c>
      <c r="AE53" s="627"/>
      <c r="AF53" s="627"/>
      <c r="AG53" s="627">
        <v>3.75</v>
      </c>
      <c r="AH53" s="627"/>
      <c r="AI53" s="180"/>
      <c r="AJ53" s="627"/>
      <c r="AK53" s="627"/>
    </row>
    <row r="54" spans="1:37" s="27" customFormat="1" ht="18.75">
      <c r="A54" s="27" t="s">
        <v>39</v>
      </c>
    </row>
    <row r="55" spans="1:37" s="27" customFormat="1" ht="18.75"/>
    <row r="56" spans="1:37" s="27" customFormat="1" ht="18.75"/>
    <row r="57" spans="1:37" s="27" customFormat="1" ht="18.75"/>
    <row r="58" spans="1:37" s="27" customFormat="1" ht="18.75"/>
    <row r="59" spans="1:37" s="27" customFormat="1" ht="18.75"/>
    <row r="60" spans="1:37" s="27" customFormat="1" ht="18.75"/>
  </sheetData>
  <mergeCells count="32">
    <mergeCell ref="B5:D5"/>
    <mergeCell ref="Z6:AB6"/>
    <mergeCell ref="H6:J6"/>
    <mergeCell ref="Q6:S6"/>
    <mergeCell ref="K5:M5"/>
    <mergeCell ref="B6:D6"/>
    <mergeCell ref="H5:J5"/>
    <mergeCell ref="K6:M6"/>
    <mergeCell ref="E6:G6"/>
    <mergeCell ref="E5:G5"/>
    <mergeCell ref="Z5:AB5"/>
    <mergeCell ref="T6:V6"/>
    <mergeCell ref="N6:P6"/>
    <mergeCell ref="Q5:S5"/>
    <mergeCell ref="W5:Y5"/>
    <mergeCell ref="W6:Y6"/>
    <mergeCell ref="AC6:AE6"/>
    <mergeCell ref="AZ6:BB6"/>
    <mergeCell ref="AQ6:AS6"/>
    <mergeCell ref="AW5:AY5"/>
    <mergeCell ref="AZ5:BB5"/>
    <mergeCell ref="AQ5:AS5"/>
    <mergeCell ref="AN6:AP6"/>
    <mergeCell ref="AW6:AY6"/>
    <mergeCell ref="AT6:AV6"/>
    <mergeCell ref="AT5:AV5"/>
    <mergeCell ref="AN5:AP5"/>
    <mergeCell ref="AI6:AK6"/>
    <mergeCell ref="AI5:AK5"/>
    <mergeCell ref="AC5:AE5"/>
    <mergeCell ref="AF5:AH5"/>
    <mergeCell ref="AF6:AH6"/>
  </mergeCells>
  <phoneticPr fontId="0" type="noConversion"/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5" fitToWidth="4" orientation="portrait" r:id="rId1"/>
  <headerFooter alignWithMargins="0"/>
  <colBreaks count="4" manualBreakCount="4">
    <brk id="10" min="1" max="72" man="1"/>
    <brk id="19" min="1" max="72" man="1"/>
    <brk id="28" min="1" max="72" man="1"/>
    <brk id="4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3"/>
  <sheetViews>
    <sheetView showGridLines="0" zoomScale="50" zoomScaleNormal="50" workbookViewId="0">
      <selection activeCell="L31" sqref="L31"/>
    </sheetView>
  </sheetViews>
  <sheetFormatPr baseColWidth="10" defaultRowHeight="12.75"/>
  <cols>
    <col min="1" max="1" width="176.7109375" customWidth="1"/>
    <col min="2" max="2" width="8.7109375" customWidth="1"/>
    <col min="3" max="3" width="178.5703125" customWidth="1"/>
    <col min="4" max="4" width="8.7109375" customWidth="1"/>
    <col min="5" max="5" width="178.5703125" customWidth="1"/>
  </cols>
  <sheetData>
    <row r="1" spans="1:5" ht="18.75" customHeight="1">
      <c r="A1" s="549" t="s">
        <v>445</v>
      </c>
      <c r="B1" s="2"/>
      <c r="C1" s="64"/>
    </row>
    <row r="2" spans="1:5" ht="18.75" customHeight="1">
      <c r="A2" s="2"/>
      <c r="B2" s="2"/>
      <c r="C2" s="64"/>
    </row>
    <row r="3" spans="1:5" ht="24.95" customHeight="1">
      <c r="A3" s="51" t="s">
        <v>45</v>
      </c>
      <c r="B3" s="2"/>
      <c r="C3" s="51"/>
      <c r="E3" s="443"/>
    </row>
    <row r="4" spans="1:5" ht="18.75" customHeight="1">
      <c r="A4" s="2"/>
      <c r="B4" s="2"/>
    </row>
    <row r="5" spans="1:5" ht="18.75" customHeight="1">
      <c r="A5" s="2"/>
      <c r="B5" s="2"/>
    </row>
    <row r="6" spans="1:5" ht="18.75" customHeight="1">
      <c r="A6" s="2"/>
      <c r="B6" s="2"/>
    </row>
    <row r="7" spans="1:5" ht="18.75" customHeight="1">
      <c r="A7" s="2"/>
      <c r="B7" s="2"/>
    </row>
    <row r="8" spans="1:5" ht="18.75" customHeight="1">
      <c r="A8" s="2"/>
      <c r="B8" s="2"/>
    </row>
    <row r="9" spans="1:5" ht="18.75" customHeight="1">
      <c r="A9" s="2"/>
      <c r="B9" s="2"/>
    </row>
    <row r="10" spans="1:5" ht="18.75" customHeight="1">
      <c r="A10" s="2"/>
      <c r="B10" s="2"/>
    </row>
    <row r="11" spans="1:5" ht="18.75" customHeight="1">
      <c r="A11" s="2"/>
      <c r="B11" s="2"/>
    </row>
    <row r="12" spans="1:5" ht="18.75" customHeight="1">
      <c r="A12" s="2"/>
      <c r="B12" s="2"/>
    </row>
    <row r="13" spans="1:5" ht="18.75" customHeight="1">
      <c r="A13" s="2"/>
      <c r="B13" s="2"/>
    </row>
    <row r="14" spans="1:5" ht="18.75" customHeight="1">
      <c r="A14" s="2"/>
      <c r="B14" s="2"/>
    </row>
    <row r="15" spans="1:5" ht="18.75" customHeight="1">
      <c r="A15" s="2"/>
      <c r="B15" s="2"/>
    </row>
    <row r="16" spans="1:5" ht="18.75" customHeight="1">
      <c r="A16" s="2"/>
      <c r="B16" s="2"/>
    </row>
    <row r="17" spans="1:2" ht="18.75" customHeight="1">
      <c r="A17" s="2"/>
      <c r="B17" s="2"/>
    </row>
    <row r="18" spans="1:2" ht="18.75" customHeight="1">
      <c r="A18" s="2"/>
      <c r="B18" s="2"/>
    </row>
    <row r="19" spans="1:2" ht="18.75" customHeight="1">
      <c r="A19" s="2"/>
      <c r="B19" s="2"/>
    </row>
    <row r="20" spans="1:2" ht="18.75" customHeight="1">
      <c r="A20" s="2"/>
      <c r="B20" s="2"/>
    </row>
    <row r="21" spans="1:2" ht="18.75" customHeight="1">
      <c r="A21" s="2"/>
      <c r="B21" s="2"/>
    </row>
    <row r="22" spans="1:2" ht="18.75" customHeight="1">
      <c r="A22" s="2"/>
      <c r="B22" s="2"/>
    </row>
    <row r="23" spans="1:2" ht="18.75" customHeight="1">
      <c r="A23" s="2"/>
      <c r="B23" s="2"/>
    </row>
    <row r="24" spans="1:2" ht="18.75" customHeight="1">
      <c r="A24" s="2"/>
      <c r="B24" s="2"/>
    </row>
    <row r="25" spans="1:2" ht="18.75" customHeight="1">
      <c r="A25" s="2"/>
      <c r="B25" s="2"/>
    </row>
    <row r="26" spans="1:2" ht="18.75" customHeight="1">
      <c r="A26" s="2"/>
      <c r="B26" s="2"/>
    </row>
    <row r="27" spans="1:2" ht="18.75" customHeight="1">
      <c r="A27" s="2"/>
      <c r="B27" s="2"/>
    </row>
    <row r="28" spans="1:2" ht="18.75" customHeight="1">
      <c r="A28" s="2"/>
      <c r="B28" s="2"/>
    </row>
    <row r="29" spans="1:2" ht="18.75" customHeight="1">
      <c r="A29" s="2"/>
      <c r="B29" s="2"/>
    </row>
    <row r="30" spans="1:2" ht="18.75" customHeight="1">
      <c r="A30" s="2"/>
      <c r="B30" s="2"/>
    </row>
    <row r="31" spans="1:2" ht="18.75" customHeight="1">
      <c r="A31" s="2"/>
      <c r="B31" s="2"/>
    </row>
    <row r="32" spans="1:2" ht="18.75" customHeight="1">
      <c r="A32" s="2"/>
      <c r="B32" s="2"/>
    </row>
    <row r="33" spans="1:2" ht="18.75" customHeight="1">
      <c r="A33" s="2"/>
      <c r="B33" s="2"/>
    </row>
    <row r="34" spans="1:2" ht="18.75" customHeight="1">
      <c r="A34" s="2"/>
      <c r="B34" s="2"/>
    </row>
    <row r="35" spans="1:2" ht="18.75" customHeight="1">
      <c r="A35" s="2"/>
      <c r="B35" s="2"/>
    </row>
    <row r="36" spans="1:2" ht="18.75" customHeight="1">
      <c r="A36" s="2"/>
      <c r="B36" s="2"/>
    </row>
    <row r="37" spans="1:2" ht="18.75" customHeight="1">
      <c r="A37" s="2"/>
      <c r="B37" s="2"/>
    </row>
    <row r="38" spans="1:2" ht="18.75" customHeight="1">
      <c r="A38" s="2"/>
      <c r="B38" s="2"/>
    </row>
    <row r="39" spans="1:2" ht="18.75" customHeight="1">
      <c r="A39" s="2"/>
      <c r="B39" s="2"/>
    </row>
    <row r="40" spans="1:2" ht="18.75" customHeight="1">
      <c r="A40" s="2"/>
      <c r="B40" s="2"/>
    </row>
    <row r="41" spans="1:2" ht="18.75" customHeight="1">
      <c r="A41" s="2"/>
      <c r="B41" s="2"/>
    </row>
    <row r="42" spans="1:2" ht="18.75" customHeight="1">
      <c r="A42" s="2"/>
      <c r="B42" s="2"/>
    </row>
    <row r="43" spans="1:2" ht="18.75" customHeight="1">
      <c r="A43" s="2"/>
      <c r="B43" s="2"/>
    </row>
    <row r="44" spans="1:2" ht="18.75" customHeight="1">
      <c r="A44" s="2"/>
      <c r="B44" s="2"/>
    </row>
    <row r="45" spans="1:2" ht="18.75" customHeight="1">
      <c r="A45" s="2"/>
      <c r="B45" s="2"/>
    </row>
    <row r="46" spans="1:2" ht="18.75" customHeight="1">
      <c r="A46" s="2"/>
      <c r="B46" s="2"/>
    </row>
    <row r="47" spans="1:2" ht="18.75" customHeight="1">
      <c r="A47" s="2"/>
      <c r="B47" s="2"/>
    </row>
    <row r="48" spans="1:2" ht="18.75" customHeight="1">
      <c r="A48" s="2"/>
      <c r="B48" s="2"/>
    </row>
    <row r="49" spans="1:2" ht="18.75" customHeight="1">
      <c r="A49" s="2"/>
      <c r="B49" s="2"/>
    </row>
    <row r="50" spans="1:2" ht="18.75" customHeight="1">
      <c r="A50" s="2"/>
      <c r="B50" s="2"/>
    </row>
    <row r="51" spans="1:2" ht="18.75" customHeight="1">
      <c r="A51" s="2"/>
      <c r="B51" s="2"/>
    </row>
    <row r="52" spans="1:2" ht="18.75" customHeight="1">
      <c r="A52" s="2"/>
      <c r="B52" s="2"/>
    </row>
    <row r="53" spans="1:2" ht="18.75" customHeight="1">
      <c r="A53" s="2"/>
      <c r="B53" s="2"/>
    </row>
    <row r="54" spans="1:2" ht="18.75" customHeight="1">
      <c r="A54" s="2"/>
      <c r="B54" s="2"/>
    </row>
    <row r="55" spans="1:2" ht="18.75" customHeight="1">
      <c r="A55" s="2"/>
      <c r="B55" s="2"/>
    </row>
    <row r="56" spans="1:2" ht="18.75" customHeight="1">
      <c r="A56" s="2"/>
      <c r="B56" s="2"/>
    </row>
    <row r="57" spans="1:2" ht="18.75" customHeight="1">
      <c r="A57" s="2"/>
      <c r="B57" s="2"/>
    </row>
    <row r="58" spans="1:2" ht="18.75" customHeight="1">
      <c r="A58" s="2"/>
      <c r="B58" s="2"/>
    </row>
    <row r="59" spans="1:2" ht="18.75" customHeight="1">
      <c r="A59" s="2"/>
      <c r="B59" s="2"/>
    </row>
    <row r="60" spans="1:2" ht="18.75" customHeight="1">
      <c r="A60" s="2"/>
      <c r="B60" s="2"/>
    </row>
    <row r="61" spans="1:2" ht="18.75" customHeight="1">
      <c r="A61" s="2"/>
      <c r="B61" s="2"/>
    </row>
    <row r="62" spans="1:2" ht="18.75" customHeight="1">
      <c r="A62" s="2"/>
      <c r="B62" s="2"/>
    </row>
    <row r="63" spans="1:2" ht="18.75" customHeight="1">
      <c r="A63" s="2"/>
      <c r="B63" s="2"/>
    </row>
    <row r="64" spans="1:2" ht="18.75" customHeight="1">
      <c r="A64" s="2"/>
      <c r="B64" s="2"/>
    </row>
    <row r="65" spans="1:2" ht="18.75" customHeight="1">
      <c r="A65" s="2"/>
      <c r="B65" s="2"/>
    </row>
    <row r="66" spans="1:2" ht="18.75" customHeight="1">
      <c r="A66" s="2"/>
      <c r="B66" s="2"/>
    </row>
    <row r="67" spans="1:2" ht="18.75" customHeight="1">
      <c r="A67" s="2"/>
      <c r="B67" s="2"/>
    </row>
    <row r="68" spans="1:2" ht="18.75" customHeight="1">
      <c r="A68" s="2"/>
      <c r="B68" s="2"/>
    </row>
    <row r="69" spans="1:2" ht="18.75" customHeight="1">
      <c r="A69" s="2"/>
      <c r="B69" s="2"/>
    </row>
    <row r="70" spans="1:2" ht="18.75" customHeight="1">
      <c r="A70" s="2"/>
      <c r="B70" s="2"/>
    </row>
    <row r="71" spans="1:2" ht="18.75" customHeight="1">
      <c r="A71" s="2"/>
      <c r="B71" s="2"/>
    </row>
    <row r="72" spans="1:2" ht="18.75" customHeight="1">
      <c r="A72" s="2"/>
      <c r="B72" s="2"/>
    </row>
    <row r="73" spans="1:2" ht="18.75" customHeight="1">
      <c r="A73" s="2"/>
      <c r="B73" s="2"/>
    </row>
    <row r="74" spans="1:2" ht="18.75" customHeight="1">
      <c r="A74" s="2"/>
      <c r="B74" s="2"/>
    </row>
    <row r="75" spans="1:2" ht="18.75" customHeight="1">
      <c r="A75" s="2"/>
      <c r="B75" s="2"/>
    </row>
    <row r="76" spans="1:2" ht="18.75" customHeight="1">
      <c r="A76" s="2"/>
      <c r="B76" s="2"/>
    </row>
    <row r="77" spans="1:2" ht="18.75" customHeight="1">
      <c r="A77" s="2"/>
      <c r="B77" s="2"/>
    </row>
    <row r="78" spans="1:2" ht="18.75" customHeight="1">
      <c r="A78" s="2"/>
      <c r="B78" s="2"/>
    </row>
    <row r="79" spans="1:2" ht="18.75" customHeight="1">
      <c r="A79" s="2"/>
      <c r="B79" s="2"/>
    </row>
    <row r="80" spans="1:2" ht="18.75" customHeight="1">
      <c r="A80" s="2"/>
      <c r="B80" s="2"/>
    </row>
    <row r="81" spans="1:2" ht="18.75" customHeight="1">
      <c r="A81" s="2"/>
      <c r="B81" s="2"/>
    </row>
    <row r="82" spans="1:2" ht="18.75" customHeight="1">
      <c r="A82" s="2"/>
      <c r="B82" s="2"/>
    </row>
    <row r="83" spans="1:2" ht="18.75" customHeight="1"/>
  </sheetData>
  <phoneticPr fontId="0" type="noConversion"/>
  <hyperlinks>
    <hyperlink ref="A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5" fitToWidth="3" orientation="portrait" r:id="rId1"/>
  <headerFooter alignWithMargins="0"/>
  <colBreaks count="2" manualBreakCount="2">
    <brk id="3" max="1048575" man="1"/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7"/>
  <sheetViews>
    <sheetView showGridLines="0" tabSelected="1" zoomScale="70" zoomScaleNormal="70" workbookViewId="0">
      <selection activeCell="A2" sqref="A2"/>
    </sheetView>
  </sheetViews>
  <sheetFormatPr baseColWidth="10" defaultRowHeight="25.5"/>
  <cols>
    <col min="1" max="1" width="11.42578125" style="56"/>
    <col min="2" max="2" width="13.42578125" style="56" customWidth="1"/>
    <col min="3" max="3" width="141.7109375" style="56" customWidth="1"/>
    <col min="4" max="16384" width="11.42578125" style="56"/>
  </cols>
  <sheetData>
    <row r="1" spans="1:14" ht="20.100000000000001" customHeight="1">
      <c r="C1" s="54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0.100000000000001" customHeight="1">
      <c r="C2" s="82" t="s">
        <v>44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0.100000000000001" customHeight="1">
      <c r="C3" s="6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20.100000000000001" customHeight="1">
      <c r="C4" s="6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ht="20.100000000000001" customHeight="1">
      <c r="A5" s="65"/>
      <c r="B5" s="65"/>
      <c r="C5" s="6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20.100000000000001" customHeight="1">
      <c r="A6" s="548" t="s">
        <v>407</v>
      </c>
      <c r="B6" s="548"/>
      <c r="C6" s="6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20.100000000000001" customHeight="1">
      <c r="A7" s="65"/>
      <c r="B7" s="65" t="s">
        <v>410</v>
      </c>
      <c r="C7" s="65" t="s">
        <v>418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20.100000000000001" customHeight="1">
      <c r="A8" s="65"/>
      <c r="B8" s="65" t="s">
        <v>411</v>
      </c>
      <c r="C8" s="65" t="s">
        <v>419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20.100000000000001" customHeight="1">
      <c r="A9" s="65"/>
      <c r="B9" s="65" t="s">
        <v>412</v>
      </c>
      <c r="C9" s="65" t="s">
        <v>420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20.100000000000001" customHeight="1">
      <c r="A10" s="65"/>
      <c r="B10" s="65" t="s">
        <v>413</v>
      </c>
      <c r="C10" s="65" t="s">
        <v>421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20.100000000000001" customHeight="1">
      <c r="A11" s="65"/>
      <c r="B11" s="65" t="s">
        <v>414</v>
      </c>
      <c r="C11" s="65" t="s">
        <v>422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20.100000000000001" customHeight="1">
      <c r="A12" s="65"/>
      <c r="B12" s="65" t="s">
        <v>415</v>
      </c>
      <c r="C12" s="65" t="s">
        <v>423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ht="20.100000000000001" customHeight="1">
      <c r="A13" s="65"/>
      <c r="B13" s="65" t="s">
        <v>416</v>
      </c>
      <c r="C13" s="65" t="s">
        <v>424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ht="20.100000000000001" customHeight="1">
      <c r="A14" s="65"/>
      <c r="B14" s="65" t="s">
        <v>417</v>
      </c>
      <c r="C14" s="65" t="s">
        <v>425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ht="18.75" customHeight="1">
      <c r="A15" s="65"/>
      <c r="B15" s="65"/>
      <c r="C15" s="6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ht="20.100000000000001" customHeight="1">
      <c r="A16" s="548" t="s">
        <v>408</v>
      </c>
      <c r="B16" s="548"/>
      <c r="C16" s="6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ht="20.100000000000001" customHeight="1">
      <c r="A17" s="65"/>
      <c r="B17" s="65" t="s">
        <v>431</v>
      </c>
      <c r="C17" s="6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ht="20.100000000000001" customHeight="1">
      <c r="A18" s="65"/>
      <c r="B18" s="548" t="s">
        <v>426</v>
      </c>
      <c r="C18" s="65" t="s">
        <v>434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ht="20.100000000000001" customHeight="1">
      <c r="A19" s="65"/>
      <c r="B19" s="548" t="s">
        <v>427</v>
      </c>
      <c r="C19" s="65" t="s">
        <v>435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20.100000000000001" customHeight="1">
      <c r="A20" s="65"/>
      <c r="B20" s="548" t="s">
        <v>433</v>
      </c>
      <c r="C20" s="65" t="s">
        <v>443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ht="20.100000000000001" customHeight="1">
      <c r="A21" s="65"/>
      <c r="B21" s="548" t="s">
        <v>428</v>
      </c>
      <c r="C21" s="65" t="s">
        <v>436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ht="20.100000000000001" customHeight="1">
      <c r="A22" s="65"/>
      <c r="B22" s="548" t="s">
        <v>444</v>
      </c>
      <c r="C22" s="65" t="s">
        <v>437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ht="20.100000000000001" customHeight="1">
      <c r="A23" s="65"/>
      <c r="B23" s="548" t="s">
        <v>429</v>
      </c>
      <c r="C23" s="65" t="s">
        <v>438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ht="20.100000000000001" customHeight="1">
      <c r="A24" s="65"/>
      <c r="B24" s="548" t="s">
        <v>430</v>
      </c>
      <c r="C24" s="65" t="s">
        <v>439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ht="20.100000000000001" customHeight="1">
      <c r="A25" s="65"/>
      <c r="B25" s="65"/>
      <c r="C25" s="65"/>
    </row>
    <row r="26" spans="1:14" ht="18.75" customHeight="1">
      <c r="A26" s="65"/>
      <c r="B26" s="65" t="s">
        <v>432</v>
      </c>
      <c r="C26" s="65"/>
    </row>
    <row r="27" spans="1:14" ht="20.100000000000001" customHeight="1">
      <c r="A27" s="65"/>
      <c r="B27" s="548" t="s">
        <v>87</v>
      </c>
      <c r="C27" s="65" t="s">
        <v>440</v>
      </c>
    </row>
    <row r="28" spans="1:14" ht="20.100000000000001" customHeight="1">
      <c r="A28" s="65"/>
      <c r="B28" s="548" t="s">
        <v>281</v>
      </c>
      <c r="C28" s="65" t="s">
        <v>456</v>
      </c>
    </row>
    <row r="29" spans="1:14" ht="20.100000000000001" customHeight="1">
      <c r="A29" s="65"/>
      <c r="B29" s="548" t="s">
        <v>280</v>
      </c>
      <c r="C29" s="65" t="s">
        <v>457</v>
      </c>
    </row>
    <row r="30" spans="1:14" ht="20.100000000000001" customHeight="1">
      <c r="A30" s="65"/>
      <c r="B30" s="548" t="s">
        <v>279</v>
      </c>
      <c r="C30" s="65" t="s">
        <v>458</v>
      </c>
    </row>
    <row r="31" spans="1:14" ht="20.100000000000001" customHeight="1">
      <c r="A31" s="65"/>
      <c r="B31" s="548" t="s">
        <v>330</v>
      </c>
      <c r="C31" s="65" t="s">
        <v>441</v>
      </c>
    </row>
    <row r="32" spans="1:14" ht="20.100000000000001" customHeight="1">
      <c r="A32" s="65"/>
      <c r="B32" s="548" t="s">
        <v>459</v>
      </c>
      <c r="C32" s="65" t="s">
        <v>460</v>
      </c>
    </row>
    <row r="33" spans="1:3" ht="20.100000000000001" customHeight="1">
      <c r="A33" s="65"/>
      <c r="B33" s="548" t="s">
        <v>461</v>
      </c>
      <c r="C33" s="65" t="s">
        <v>462</v>
      </c>
    </row>
    <row r="34" spans="1:3" ht="18.75" customHeight="1">
      <c r="A34" s="65"/>
      <c r="B34" s="548" t="s">
        <v>276</v>
      </c>
      <c r="C34" s="65" t="s">
        <v>442</v>
      </c>
    </row>
    <row r="35" spans="1:3" ht="20.100000000000001" customHeight="1">
      <c r="A35" s="65"/>
      <c r="B35" s="65"/>
      <c r="C35" s="65"/>
    </row>
    <row r="36" spans="1:3" ht="20.100000000000001" customHeight="1">
      <c r="A36" s="548" t="s">
        <v>409</v>
      </c>
      <c r="B36" s="65"/>
      <c r="C36" s="65"/>
    </row>
    <row r="37" spans="1:3" ht="20.100000000000001" customHeight="1">
      <c r="C37" s="52"/>
    </row>
    <row r="38" spans="1:3" ht="20.100000000000001" customHeight="1">
      <c r="C38" s="52"/>
    </row>
    <row r="39" spans="1:3" ht="20.100000000000001" customHeight="1">
      <c r="C39" s="52"/>
    </row>
    <row r="40" spans="1:3" ht="20.100000000000001" customHeight="1">
      <c r="C40" s="52"/>
    </row>
    <row r="41" spans="1:3" ht="18.75" customHeight="1">
      <c r="C41" s="52"/>
    </row>
    <row r="42" spans="1:3" ht="20.100000000000001" customHeight="1">
      <c r="C42" s="52"/>
    </row>
    <row r="43" spans="1:3" ht="20.100000000000001" customHeight="1">
      <c r="C43" s="52"/>
    </row>
    <row r="44" spans="1:3" ht="18.75" customHeight="1">
      <c r="C44" s="52"/>
    </row>
    <row r="45" spans="1:3" ht="20.100000000000001" customHeight="1">
      <c r="C45" s="52"/>
    </row>
    <row r="46" spans="1:3" ht="20.100000000000001" customHeight="1">
      <c r="C46" s="52"/>
    </row>
    <row r="47" spans="1:3" ht="20.100000000000001" customHeight="1">
      <c r="C47" s="52"/>
    </row>
    <row r="48" spans="1:3" ht="20.100000000000001" customHeight="1">
      <c r="C48" s="52"/>
    </row>
    <row r="49" spans="3:3" ht="20.100000000000001" customHeight="1">
      <c r="C49" s="52"/>
    </row>
    <row r="50" spans="3:3" ht="20.100000000000001" customHeight="1">
      <c r="C50" s="52"/>
    </row>
    <row r="51" spans="3:3" ht="20.100000000000001" customHeight="1">
      <c r="C51" s="52"/>
    </row>
    <row r="52" spans="3:3" ht="18.75" customHeight="1">
      <c r="C52" s="52"/>
    </row>
    <row r="53" spans="3:3" ht="20.100000000000001" customHeight="1">
      <c r="C53" s="52"/>
    </row>
    <row r="54" spans="3:3" ht="20.100000000000001" customHeight="1">
      <c r="C54" s="52"/>
    </row>
    <row r="55" spans="3:3" ht="18.75" customHeight="1">
      <c r="C55" s="52"/>
    </row>
    <row r="56" spans="3:3" ht="24" customHeight="1">
      <c r="C56" s="52"/>
    </row>
    <row r="57" spans="3:3" ht="24" customHeight="1">
      <c r="C57" s="52"/>
    </row>
    <row r="58" spans="3:3" ht="24" customHeight="1">
      <c r="C58" s="52"/>
    </row>
    <row r="59" spans="3:3" ht="24" customHeight="1">
      <c r="C59" s="52"/>
    </row>
    <row r="60" spans="3:3" ht="24" customHeight="1">
      <c r="C60" s="52"/>
    </row>
    <row r="61" spans="3:3" ht="24" customHeight="1">
      <c r="C61" s="52"/>
    </row>
    <row r="64" spans="3:3" ht="18.75" customHeight="1"/>
    <row r="67" ht="18.75" customHeight="1"/>
  </sheetData>
  <phoneticPr fontId="0" type="noConversion"/>
  <hyperlinks>
    <hyperlink ref="A6" location="Figurer!A1" display="FIGURER"/>
    <hyperlink ref="A16" location="'Tabell 1.1'!A1" display="TABELLER"/>
    <hyperlink ref="B18" location="'Tabell 1.1'!A1" display="Tabell 1.1"/>
    <hyperlink ref="B19" location="'Tabell 1.2'!A1" display="Tabell 1.2"/>
    <hyperlink ref="B20" location="'Tabell 1.3'!A1" display="Tabell 1.3"/>
    <hyperlink ref="B21" location="'Tabell 2a'!A1" display="Tabell 2a"/>
    <hyperlink ref="B22" location="'Tabell 2b'!A1" display="Tabell 2b"/>
    <hyperlink ref="B23" location="'Tabell 3a'!A1" display="Tabell 3a"/>
    <hyperlink ref="B24" location="'Tabell 3b'!A1" display="Tabell 3b"/>
    <hyperlink ref="B27" location="'Tabell 4'!A1" display="Tabell 4"/>
    <hyperlink ref="B31" location="'Tabell 6'!A1" display="Tabell 6"/>
    <hyperlink ref="B34" location="'Tabell 8'!A1" display="Tabell 8"/>
    <hyperlink ref="A36" location="'Noter og kommentarer'!A1" display="NOTER OG KOMMENTARER"/>
    <hyperlink ref="B28" location="'Tabell 5.1'!A1" display="Tabell 5.1"/>
    <hyperlink ref="B29" location="'Tabell 5.2'!A1" display="Tabell 5.2"/>
    <hyperlink ref="B30" location="'Tabell 5.3'!A1" display="Tabell 5.3"/>
    <hyperlink ref="B32" location="'Tabell 7a'!A1" display="Tabell 7a"/>
    <hyperlink ref="B33" location="'Tabell 7b'!A1" display="Tabell 7b"/>
  </hyperlinks>
  <pageMargins left="0.78740157480314965" right="0.78740157480314965" top="1.5748031496062993" bottom="0.98425196850393704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31"/>
  <sheetViews>
    <sheetView showGridLines="0" topLeftCell="A28" zoomScale="70" zoomScaleNormal="70" workbookViewId="0">
      <selection activeCell="L31" sqref="L31"/>
    </sheetView>
  </sheetViews>
  <sheetFormatPr baseColWidth="10" defaultRowHeight="18.75"/>
  <cols>
    <col min="10" max="11" width="16.7109375" customWidth="1"/>
    <col min="12" max="12" width="20.7109375" style="27" customWidth="1"/>
    <col min="13" max="14" width="15.85546875" style="27" bestFit="1" customWidth="1"/>
    <col min="15" max="15" width="22.85546875" customWidth="1"/>
    <col min="16" max="16" width="13.42578125" customWidth="1"/>
    <col min="17" max="17" width="13.85546875" customWidth="1"/>
  </cols>
  <sheetData>
    <row r="1" spans="1:15">
      <c r="A1" s="549" t="s">
        <v>445</v>
      </c>
    </row>
    <row r="2" spans="1:15">
      <c r="A2" s="28"/>
      <c r="B2" s="27"/>
      <c r="C2" s="27"/>
      <c r="D2" s="27"/>
      <c r="E2" s="27"/>
      <c r="F2" s="27"/>
      <c r="G2" s="27"/>
      <c r="H2" s="27"/>
      <c r="I2" s="27"/>
      <c r="J2" s="27"/>
      <c r="K2" s="27"/>
      <c r="O2" s="27"/>
    </row>
    <row r="3" spans="1:15">
      <c r="A3" s="28" t="s">
        <v>407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O3" s="27"/>
    </row>
    <row r="4" spans="1: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535"/>
      <c r="O4" s="27"/>
    </row>
    <row r="5" spans="1:15">
      <c r="A5" s="28" t="s">
        <v>477</v>
      </c>
      <c r="B5" s="27"/>
      <c r="C5" s="27"/>
      <c r="D5" s="27"/>
      <c r="E5" s="27"/>
      <c r="F5" s="27"/>
      <c r="G5" s="27"/>
      <c r="H5" s="27"/>
      <c r="I5" s="27"/>
      <c r="J5" s="27"/>
      <c r="K5" s="27"/>
      <c r="O5" s="27"/>
    </row>
    <row r="6" spans="1: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 t="s">
        <v>21</v>
      </c>
      <c r="O6" s="27"/>
    </row>
    <row r="7" spans="1:15" ht="18.7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 t="s">
        <v>108</v>
      </c>
      <c r="O7" s="27"/>
    </row>
    <row r="8" spans="1:15" ht="18.7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M8" s="27">
        <v>2014</v>
      </c>
      <c r="N8" s="27">
        <v>2015</v>
      </c>
      <c r="O8" s="27"/>
    </row>
    <row r="9" spans="1:15" ht="18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 t="s">
        <v>355</v>
      </c>
      <c r="M9" s="29">
        <f>'Tabell 2a'!B48</f>
        <v>117183.94906</v>
      </c>
      <c r="N9" s="29">
        <f>'Tabell 2a'!C48</f>
        <v>107796.07081</v>
      </c>
      <c r="O9" s="27"/>
    </row>
    <row r="10" spans="1:15" ht="18.7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 t="s">
        <v>105</v>
      </c>
      <c r="M10" s="29">
        <f>'Tabell 2a'!F48</f>
        <v>360420.33899999998</v>
      </c>
      <c r="N10" s="29">
        <f>'Tabell 2a'!G48</f>
        <v>380538.26800000004</v>
      </c>
      <c r="O10" s="27"/>
    </row>
    <row r="11" spans="1:15" ht="18.7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 t="s">
        <v>350</v>
      </c>
      <c r="M11" s="29">
        <f>'Tabell 2a'!J48</f>
        <v>14620644</v>
      </c>
      <c r="N11" s="29">
        <f>'Tabell 2a'!K48</f>
        <v>11032332</v>
      </c>
      <c r="O11" s="27"/>
    </row>
    <row r="12" spans="1:15" ht="18.7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 t="s">
        <v>450</v>
      </c>
      <c r="M12" s="29">
        <f>'Tabell 2a'!N48</f>
        <v>187363</v>
      </c>
      <c r="N12" s="29">
        <f>'Tabell 2a'!O48</f>
        <v>222483</v>
      </c>
      <c r="O12" s="27"/>
    </row>
    <row r="13" spans="1:15" ht="18.7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 t="s">
        <v>124</v>
      </c>
      <c r="M13" s="226">
        <f>'Tabell 2a'!R48</f>
        <v>367901</v>
      </c>
      <c r="N13" s="226">
        <f>'Tabell 2a'!S48</f>
        <v>422198</v>
      </c>
      <c r="O13" s="27"/>
    </row>
    <row r="14" spans="1:15" ht="18.7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 t="s">
        <v>463</v>
      </c>
      <c r="M14" s="29">
        <f>'Tabell 2a'!V48</f>
        <v>3474</v>
      </c>
      <c r="N14" s="29">
        <f>'Tabell 2a'!W48</f>
        <v>3484</v>
      </c>
      <c r="O14" s="27"/>
    </row>
    <row r="15" spans="1:15" ht="18.7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 t="s">
        <v>106</v>
      </c>
      <c r="M15" s="226">
        <f>'Tabell 2a'!Z48</f>
        <v>1529370</v>
      </c>
      <c r="N15" s="226">
        <f>'Tabell 2a'!AA48</f>
        <v>1534905</v>
      </c>
      <c r="O15" s="27"/>
    </row>
    <row r="16" spans="1:15" ht="18.7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 t="s">
        <v>121</v>
      </c>
      <c r="M16" s="226">
        <f>'Tabell 2a'!AD48</f>
        <v>399732.97100000002</v>
      </c>
      <c r="N16" s="226">
        <f>'Tabell 2a'!AE48</f>
        <v>442159</v>
      </c>
      <c r="O16" s="27"/>
    </row>
    <row r="17" spans="1:15" ht="18.7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 t="s">
        <v>20</v>
      </c>
      <c r="M17" s="226">
        <f>'Tabell 2a'!AH48</f>
        <v>34956</v>
      </c>
      <c r="N17" s="226">
        <f>'Tabell 2a'!AI48</f>
        <v>40133</v>
      </c>
      <c r="O17" s="27"/>
    </row>
    <row r="18" spans="1:15" ht="18.7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 t="s">
        <v>120</v>
      </c>
      <c r="M18" s="226">
        <f>'Tabell 2a'!AL48</f>
        <v>370746.99817000004</v>
      </c>
      <c r="N18" s="226">
        <f>'Tabell 2a'!AM48</f>
        <v>390668.43200000003</v>
      </c>
      <c r="O18" s="27"/>
    </row>
    <row r="19" spans="1:15" ht="18.7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 t="s">
        <v>128</v>
      </c>
      <c r="M19" s="226">
        <f>'Tabell 2a'!AP48</f>
        <v>32144659.606079999</v>
      </c>
      <c r="N19" s="226">
        <f>'Tabell 2a'!AQ48</f>
        <v>29434379.388160001</v>
      </c>
      <c r="O19" s="27"/>
    </row>
    <row r="20" spans="1:15" ht="18.7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 t="s">
        <v>125</v>
      </c>
      <c r="M20" s="29">
        <f>'Tabell 2a'!AT48</f>
        <v>99624</v>
      </c>
      <c r="N20" s="29">
        <f>'Tabell 2a'!AU48</f>
        <v>123611</v>
      </c>
      <c r="O20" s="27"/>
    </row>
    <row r="21" spans="1:15" ht="18.7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 t="s">
        <v>476</v>
      </c>
      <c r="M21" s="226">
        <f>'Tabell 2a'!AX48</f>
        <v>0</v>
      </c>
      <c r="N21" s="226">
        <f>'Tabell 2a'!AY48</f>
        <v>115950</v>
      </c>
      <c r="O21" s="27"/>
    </row>
    <row r="22" spans="1:15" ht="18.7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 t="s">
        <v>299</v>
      </c>
      <c r="M22" s="226">
        <f>'Tabell 2a'!BB48</f>
        <v>30845</v>
      </c>
      <c r="N22" s="226">
        <f>'Tabell 2a'!BC48</f>
        <v>39880</v>
      </c>
      <c r="O22" s="27"/>
    </row>
    <row r="23" spans="1:15" ht="18.7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 t="s">
        <v>379</v>
      </c>
      <c r="M23" s="226">
        <f>'Tabell 2a'!BF48</f>
        <v>4717</v>
      </c>
      <c r="N23" s="226">
        <f>'Tabell 2a'!BG48</f>
        <v>2346</v>
      </c>
      <c r="O23" s="27"/>
    </row>
    <row r="24" spans="1:15" ht="18.7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 t="s">
        <v>112</v>
      </c>
      <c r="M24" s="226">
        <f>'Tabell 2a'!BJ48</f>
        <v>2766992</v>
      </c>
      <c r="N24" s="226">
        <f>'Tabell 2a'!BK48</f>
        <v>2657396.2051484552</v>
      </c>
      <c r="O24" s="27"/>
    </row>
    <row r="25" spans="1:15" ht="18.7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 t="s">
        <v>328</v>
      </c>
      <c r="M25" s="226">
        <f>'Tabell 2a'!BN48</f>
        <v>4288471</v>
      </c>
      <c r="N25" s="226">
        <f>'Tabell 2a'!BO48</f>
        <v>4084610</v>
      </c>
      <c r="O25" s="27"/>
    </row>
    <row r="26" spans="1:15" ht="18.7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 t="s">
        <v>94</v>
      </c>
      <c r="M26" s="226">
        <f>'Tabell 2a'!BV48</f>
        <v>2278499.5252800002</v>
      </c>
      <c r="N26" s="226">
        <f>'Tabell 2a'!BW48</f>
        <v>2449137.9735400002</v>
      </c>
      <c r="O26" s="27"/>
    </row>
    <row r="27" spans="1:15" ht="18.7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 t="s">
        <v>18</v>
      </c>
      <c r="M27" s="226">
        <f>'Tabell 2a'!BZ48</f>
        <v>9429042.2034599986</v>
      </c>
      <c r="N27" s="226">
        <f>'Tabell 2a'!CA48</f>
        <v>7918141.5200000005</v>
      </c>
    </row>
    <row r="28" spans="1:15" ht="18.7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 t="s">
        <v>464</v>
      </c>
      <c r="M28" s="226">
        <f>'Tabell 2a'!CD48</f>
        <v>23184</v>
      </c>
      <c r="N28" s="226">
        <f>'Tabell 2a'!CE48</f>
        <v>24710</v>
      </c>
    </row>
    <row r="29" spans="1:15" ht="18.7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 t="s">
        <v>325</v>
      </c>
      <c r="M29" s="226">
        <f>'Tabell 2a'!CH48</f>
        <v>545559.61028999998</v>
      </c>
      <c r="N29" s="226">
        <f>'Tabell 2a'!CI48</f>
        <v>555281.85226000007</v>
      </c>
    </row>
    <row r="30" spans="1:15" ht="18.75" customHeight="1">
      <c r="A30" s="28" t="s">
        <v>478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5" ht="18.75" customHeight="1"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5" ht="18.7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5" ht="18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 t="s">
        <v>21</v>
      </c>
    </row>
    <row r="34" spans="1:15" ht="18.7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 t="s">
        <v>107</v>
      </c>
    </row>
    <row r="35" spans="1:15" ht="18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M35" s="27">
        <v>2014</v>
      </c>
      <c r="N35" s="27">
        <v>2015</v>
      </c>
    </row>
    <row r="36" spans="1:15" ht="18.7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110" t="s">
        <v>105</v>
      </c>
      <c r="M36" s="226">
        <f>'Tabell 2b'!B48</f>
        <v>1097349.6740000001</v>
      </c>
      <c r="N36" s="226">
        <f>'Tabell 2b'!C48</f>
        <v>1318736.672</v>
      </c>
    </row>
    <row r="37" spans="1:15" ht="18.7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 t="s">
        <v>350</v>
      </c>
      <c r="M37" s="226">
        <f>'Tabell 2b'!F48</f>
        <v>5361212</v>
      </c>
      <c r="N37" s="226">
        <f>'Tabell 2b'!G48</f>
        <v>6671259</v>
      </c>
    </row>
    <row r="38" spans="1:15" ht="18.7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 t="s">
        <v>124</v>
      </c>
      <c r="M38" s="226">
        <f>'Tabell 2b'!J48</f>
        <v>262080</v>
      </c>
      <c r="N38" s="226">
        <f>'Tabell 2b'!K48</f>
        <v>288724</v>
      </c>
    </row>
    <row r="39" spans="1:15" ht="18.7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110" t="s">
        <v>121</v>
      </c>
      <c r="M39" s="226">
        <f>'Tabell 2b'!N48</f>
        <v>1486777.2310000001</v>
      </c>
      <c r="N39" s="226">
        <f>'Tabell 2b'!O48</f>
        <v>1703498</v>
      </c>
    </row>
    <row r="40" spans="1:15" ht="18.7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 t="s">
        <v>128</v>
      </c>
      <c r="M40" s="226">
        <f>'Tabell 2b'!R48</f>
        <v>138007.87</v>
      </c>
      <c r="N40" s="226">
        <f>'Tabell 2b'!S48</f>
        <v>108686.046</v>
      </c>
      <c r="O40" s="27"/>
    </row>
    <row r="41" spans="1:15" ht="18.7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110" t="s">
        <v>125</v>
      </c>
      <c r="M41" s="226">
        <f>'Tabell 2b'!V48</f>
        <v>161211</v>
      </c>
      <c r="N41" s="226">
        <f>'Tabell 2b'!W48</f>
        <v>212431</v>
      </c>
      <c r="O41" s="27"/>
    </row>
    <row r="42" spans="1:15" ht="18.7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110" t="s">
        <v>112</v>
      </c>
      <c r="M42" s="226">
        <f>'Tabell 2b'!Z48</f>
        <v>6697963</v>
      </c>
      <c r="N42" s="226">
        <f>'Tabell 2b'!AA48</f>
        <v>8718284.4820399992</v>
      </c>
      <c r="O42" s="27"/>
    </row>
    <row r="43" spans="1:15" ht="18.7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110" t="s">
        <v>19</v>
      </c>
      <c r="M43" s="226">
        <f>'Tabell 2b'!AD48</f>
        <v>119599</v>
      </c>
      <c r="N43" s="226">
        <f>'Tabell 2b'!AE48</f>
        <v>155206</v>
      </c>
      <c r="O43" s="27"/>
    </row>
    <row r="44" spans="1:15" ht="18.7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 t="s">
        <v>353</v>
      </c>
      <c r="M44" s="226">
        <f>'Tabell 2b'!AH48</f>
        <v>5.9</v>
      </c>
      <c r="N44" s="226">
        <f>'Tabell 2b'!AI48</f>
        <v>14.59357003</v>
      </c>
      <c r="O44" s="27"/>
    </row>
    <row r="45" spans="1:15" ht="18.7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110" t="s">
        <v>94</v>
      </c>
      <c r="M45" s="226">
        <f>'Tabell 2b'!AL48</f>
        <v>1500599.17141</v>
      </c>
      <c r="N45" s="226">
        <f>'Tabell 2b'!AM48</f>
        <v>1662297.2335399999</v>
      </c>
      <c r="O45" s="27"/>
    </row>
    <row r="46" spans="1:15" ht="18.7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110" t="s">
        <v>47</v>
      </c>
      <c r="M46" s="226">
        <f>'Tabell 2b'!AP48</f>
        <v>5727695.6385000004</v>
      </c>
      <c r="N46" s="226">
        <f>'Tabell 2b'!AQ48</f>
        <v>7963561.2149999999</v>
      </c>
      <c r="O46" s="27"/>
    </row>
    <row r="47" spans="1:15" ht="18.7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110"/>
      <c r="M47" s="226"/>
      <c r="N47" s="226"/>
      <c r="O47" s="27"/>
    </row>
    <row r="48" spans="1:15" ht="18.7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M48" s="29"/>
      <c r="N48" s="29"/>
      <c r="O48" s="27"/>
    </row>
    <row r="49" spans="1:15" ht="18.7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M49" s="29"/>
      <c r="N49" s="29"/>
      <c r="O49" s="27"/>
    </row>
    <row r="50" spans="1:15" ht="18.7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M50" s="29"/>
      <c r="N50" s="29"/>
      <c r="O50" s="27"/>
    </row>
    <row r="51" spans="1:15" ht="18.7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M51" s="29"/>
      <c r="N51" s="29"/>
      <c r="O51" s="27"/>
    </row>
    <row r="52" spans="1:15" ht="18.7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O52" s="27"/>
    </row>
    <row r="53" spans="1:15" ht="18.7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O53" s="27"/>
    </row>
    <row r="54" spans="1:15" ht="18.7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O54" s="27"/>
    </row>
    <row r="55" spans="1:15" ht="18.7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O55" s="27"/>
    </row>
    <row r="56" spans="1:15" ht="18.75" customHeight="1">
      <c r="A56" s="28" t="s">
        <v>479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O56" s="27"/>
    </row>
    <row r="57" spans="1:15" ht="18.7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 t="s">
        <v>36</v>
      </c>
      <c r="O57" s="27"/>
    </row>
    <row r="58" spans="1:15" ht="18.7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 t="s">
        <v>108</v>
      </c>
      <c r="O58" s="27"/>
    </row>
    <row r="59" spans="1:15" ht="18.7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M59" s="27">
        <v>2014</v>
      </c>
      <c r="N59" s="27">
        <v>2015</v>
      </c>
      <c r="O59" s="27"/>
    </row>
    <row r="60" spans="1:15" ht="18.7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 t="s">
        <v>355</v>
      </c>
      <c r="M60" s="29">
        <f>'Tabell 2a'!B87</f>
        <v>32256.00604</v>
      </c>
      <c r="N60" s="29">
        <f>'Tabell 2a'!C87</f>
        <v>4749.2426599999999</v>
      </c>
      <c r="O60" s="27"/>
    </row>
    <row r="61" spans="1:15" ht="18.7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 t="s">
        <v>105</v>
      </c>
      <c r="M61" s="29">
        <f>'Tabell 2a'!F87</f>
        <v>28834.787775839999</v>
      </c>
      <c r="N61" s="29">
        <f>'Tabell 2a'!G87</f>
        <v>21906.855</v>
      </c>
      <c r="O61" s="27"/>
    </row>
    <row r="62" spans="1:15" ht="18.7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 t="s">
        <v>350</v>
      </c>
      <c r="M62" s="29">
        <f>'Tabell 2a'!J87</f>
        <v>3173243</v>
      </c>
      <c r="N62" s="29">
        <f>'Tabell 2a'!K87</f>
        <v>2098027</v>
      </c>
      <c r="O62" s="27"/>
    </row>
    <row r="63" spans="1:15" ht="18.7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 t="s">
        <v>450</v>
      </c>
      <c r="M63" s="29">
        <f>'Tabell 2a'!N87</f>
        <v>30082</v>
      </c>
      <c r="N63" s="29">
        <f>'Tabell 2a'!O87</f>
        <v>34634</v>
      </c>
      <c r="O63" s="27"/>
    </row>
    <row r="64" spans="1:15" ht="18.7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 t="s">
        <v>124</v>
      </c>
      <c r="M64" s="226">
        <f>'Tabell 2a'!R87</f>
        <v>29548</v>
      </c>
      <c r="N64" s="226">
        <f>'Tabell 2a'!S87</f>
        <v>10344</v>
      </c>
      <c r="O64" s="27"/>
    </row>
    <row r="65" spans="1:15" ht="18.7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 t="s">
        <v>106</v>
      </c>
      <c r="M65" s="226">
        <f>'Tabell 2a'!Z87</f>
        <v>59578</v>
      </c>
      <c r="N65" s="226">
        <f>'Tabell 2a'!AA87</f>
        <v>55314</v>
      </c>
      <c r="O65" s="27"/>
    </row>
    <row r="66" spans="1:15" ht="18.7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 t="s">
        <v>121</v>
      </c>
      <c r="M66" s="226">
        <f>'Tabell 2a'!AD87</f>
        <v>78359.327000000005</v>
      </c>
      <c r="N66" s="226">
        <f>'Tabell 2a'!AE87</f>
        <v>72471</v>
      </c>
      <c r="O66" s="27"/>
    </row>
    <row r="67" spans="1:15" ht="18.7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 t="s">
        <v>20</v>
      </c>
      <c r="M67" s="226">
        <f>'Tabell 2a'!AH87</f>
        <v>2999</v>
      </c>
      <c r="N67" s="226">
        <f>'Tabell 2a'!AI87</f>
        <v>2739</v>
      </c>
      <c r="O67" s="27"/>
    </row>
    <row r="68" spans="1:15" ht="18.7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 t="s">
        <v>120</v>
      </c>
      <c r="M68" s="226">
        <f>'Tabell 2a'!AL87</f>
        <v>33375.982000000004</v>
      </c>
      <c r="N68" s="226">
        <f>'Tabell 2a'!AM87</f>
        <v>30210.170999999998</v>
      </c>
      <c r="O68" s="27"/>
    </row>
    <row r="69" spans="1:15" ht="18.7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 t="s">
        <v>128</v>
      </c>
      <c r="M69" s="226">
        <f>'Tabell 2a'!AP87</f>
        <v>19592</v>
      </c>
      <c r="N69" s="226">
        <f>'Tabell 2a'!AQ87</f>
        <v>6252.7</v>
      </c>
      <c r="O69" s="27"/>
    </row>
    <row r="70" spans="1:15" ht="18.7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 t="s">
        <v>125</v>
      </c>
      <c r="M70" s="29">
        <f>'Tabell 2a'!AT87</f>
        <v>1672</v>
      </c>
      <c r="N70" s="29">
        <f>'Tabell 2a'!AU87</f>
        <v>0</v>
      </c>
      <c r="O70" s="27"/>
    </row>
    <row r="71" spans="1:15" ht="18.7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 t="s">
        <v>476</v>
      </c>
      <c r="M71" s="29">
        <f>'Tabell 2a'!AX87</f>
        <v>0</v>
      </c>
      <c r="N71" s="29">
        <f>'Tabell 2a'!AY87</f>
        <v>6485</v>
      </c>
      <c r="O71" s="27"/>
    </row>
    <row r="72" spans="1:15" ht="18.7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 t="s">
        <v>299</v>
      </c>
      <c r="M72" s="29">
        <f>'Tabell 2a'!BB87</f>
        <v>2331</v>
      </c>
      <c r="N72" s="29">
        <f>'Tabell 2a'!BC87</f>
        <v>2270</v>
      </c>
      <c r="O72" s="27"/>
    </row>
    <row r="73" spans="1:15" ht="18.7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 t="s">
        <v>379</v>
      </c>
      <c r="M73" s="29">
        <f>'Tabell 2a'!BF87</f>
        <v>0</v>
      </c>
      <c r="N73" s="29">
        <f>'Tabell 2a'!BG87</f>
        <v>0</v>
      </c>
      <c r="O73" s="27"/>
    </row>
    <row r="74" spans="1:15" ht="18.7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 t="s">
        <v>112</v>
      </c>
      <c r="M74" s="29">
        <f>'Tabell 2a'!BJ87</f>
        <v>76501</v>
      </c>
      <c r="N74" s="29">
        <f>'Tabell 2a'!BK87</f>
        <v>83372.505000000005</v>
      </c>
      <c r="O74" s="27"/>
    </row>
    <row r="75" spans="1:15" ht="18.7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 t="s">
        <v>94</v>
      </c>
      <c r="M75" s="29">
        <f>'Tabell 2a'!BV87</f>
        <v>131640.16699999999</v>
      </c>
      <c r="N75" s="29">
        <f>'Tabell 2a'!BW87</f>
        <v>162186.32499999998</v>
      </c>
      <c r="O75" s="27"/>
    </row>
    <row r="76" spans="1:15" ht="18.7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 t="s">
        <v>18</v>
      </c>
      <c r="M76" s="29">
        <f>'Tabell 2a'!BZ87</f>
        <v>104057.495</v>
      </c>
      <c r="N76" s="29">
        <f>'Tabell 2a'!CA87</f>
        <v>128440.82500000001</v>
      </c>
      <c r="O76" s="27"/>
    </row>
    <row r="77" spans="1:15" ht="18.7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 t="s">
        <v>325</v>
      </c>
      <c r="M77" s="29">
        <f>'Tabell 2a'!CH87</f>
        <v>8832.7999999999993</v>
      </c>
      <c r="N77" s="29">
        <f>'Tabell 2a'!CI87</f>
        <v>11707.462000000001</v>
      </c>
      <c r="O77" s="27"/>
    </row>
    <row r="78" spans="1:15" ht="18.7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O78" s="27"/>
    </row>
    <row r="79" spans="1:15" ht="18.7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O79" s="27"/>
    </row>
    <row r="80" spans="1:15" ht="18.7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O80" s="27"/>
    </row>
    <row r="81" spans="1:15" ht="18.75" customHeight="1">
      <c r="A81" s="28" t="s">
        <v>480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O81" s="27"/>
    </row>
    <row r="82" spans="1:15" ht="18.7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O82" s="27"/>
    </row>
    <row r="83" spans="1:15" ht="18.7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O83" s="27"/>
    </row>
    <row r="84" spans="1:15" ht="18.75" customHeight="1">
      <c r="B84" s="27"/>
      <c r="C84" s="27"/>
      <c r="D84" s="27"/>
      <c r="E84" s="27"/>
      <c r="F84" s="27"/>
      <c r="G84" s="27"/>
      <c r="H84" s="27"/>
      <c r="I84" s="27"/>
      <c r="J84" s="27"/>
      <c r="K84" s="27"/>
      <c r="O84" s="27"/>
    </row>
    <row r="85" spans="1:15" ht="18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 t="s">
        <v>36</v>
      </c>
      <c r="O85" s="27"/>
    </row>
    <row r="86" spans="1:15" ht="18.7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 t="s">
        <v>107</v>
      </c>
      <c r="O86" s="27"/>
    </row>
    <row r="87" spans="1:15" ht="18.7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M87" s="27">
        <v>2014</v>
      </c>
      <c r="N87" s="27">
        <v>2015</v>
      </c>
      <c r="O87" s="27"/>
    </row>
    <row r="88" spans="1:15" ht="18.7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 t="s">
        <v>105</v>
      </c>
      <c r="M88" s="29">
        <f>'Tabell 2b'!B87</f>
        <v>198038.33909000002</v>
      </c>
      <c r="N88" s="29">
        <f>'Tabell 2b'!C87</f>
        <v>297843.3</v>
      </c>
      <c r="O88" s="27"/>
    </row>
    <row r="89" spans="1:15" ht="18.7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 t="s">
        <v>350</v>
      </c>
      <c r="M89" s="29">
        <f>'Tabell 2b'!F87</f>
        <v>527290</v>
      </c>
      <c r="N89" s="29">
        <f>'Tabell 2b'!G87</f>
        <v>646194.66399999999</v>
      </c>
      <c r="O89" s="27"/>
    </row>
    <row r="90" spans="1:15" ht="18.7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 t="s">
        <v>124</v>
      </c>
      <c r="M90" s="29">
        <f>'Tabell 2b'!J87</f>
        <v>15301</v>
      </c>
      <c r="N90" s="29">
        <f>'Tabell 2b'!K87</f>
        <v>44529</v>
      </c>
      <c r="O90" s="27"/>
    </row>
    <row r="91" spans="1:15" ht="18.7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110" t="s">
        <v>121</v>
      </c>
      <c r="M91" s="29">
        <f>'Tabell 2b'!N87</f>
        <v>111089.645</v>
      </c>
      <c r="N91" s="29">
        <f>'Tabell 2b'!O87</f>
        <v>151008</v>
      </c>
      <c r="O91" s="27"/>
    </row>
    <row r="92" spans="1:15" ht="18.7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 t="s">
        <v>125</v>
      </c>
      <c r="M92" s="226">
        <f>'Tabell 2b'!V87</f>
        <v>44818</v>
      </c>
      <c r="N92" s="226">
        <f>'Tabell 2b'!W87</f>
        <v>62123</v>
      </c>
      <c r="O92" s="27"/>
    </row>
    <row r="93" spans="1:15" ht="18.7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 t="s">
        <v>112</v>
      </c>
      <c r="M93" s="226">
        <f>'Tabell 2b'!Z87</f>
        <v>3915515</v>
      </c>
      <c r="N93" s="226">
        <f>'Tabell 2b'!AA87</f>
        <v>5489865.61161</v>
      </c>
      <c r="O93" s="27"/>
    </row>
    <row r="94" spans="1:15" ht="18.7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 t="s">
        <v>19</v>
      </c>
      <c r="M94" s="29">
        <f>'Tabell 2b'!AD87</f>
        <v>90007</v>
      </c>
      <c r="N94" s="29">
        <f>'Tabell 2b'!AE87</f>
        <v>91161</v>
      </c>
      <c r="O94" s="27"/>
    </row>
    <row r="95" spans="1:15" ht="18.7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 t="s">
        <v>94</v>
      </c>
      <c r="M95" s="29">
        <f>'Tabell 2b'!AL87</f>
        <v>165677.65068000002</v>
      </c>
      <c r="N95" s="29">
        <f>'Tabell 2b'!AM87</f>
        <v>174692.01799999998</v>
      </c>
      <c r="O95" s="27"/>
    </row>
    <row r="96" spans="1:15" ht="18.7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 t="s">
        <v>47</v>
      </c>
      <c r="M96" s="29">
        <f>'Tabell 2b'!AP87</f>
        <v>369290.25400999998</v>
      </c>
      <c r="N96" s="29">
        <f>'Tabell 2b'!AQ87</f>
        <v>1538451.3119999999</v>
      </c>
      <c r="O96" s="27"/>
    </row>
    <row r="97" spans="1:15" ht="18.7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M97" s="29"/>
      <c r="N97" s="29"/>
      <c r="O97" s="27"/>
    </row>
    <row r="98" spans="1:15" ht="18.7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O98" s="27"/>
    </row>
    <row r="99" spans="1:15" ht="18.7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O99" s="27"/>
    </row>
    <row r="100" spans="1:15" ht="18.7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O100" s="27"/>
    </row>
    <row r="101" spans="1:15" ht="18.7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O101" s="27"/>
    </row>
    <row r="102" spans="1:15" ht="18.7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O102" s="27"/>
    </row>
    <row r="103" spans="1:15" ht="18.7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O103" s="27"/>
    </row>
    <row r="104" spans="1:15" ht="18.7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O104" s="27"/>
    </row>
    <row r="105" spans="1:15" ht="18.7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O105" s="27"/>
    </row>
    <row r="106" spans="1:15" ht="18.7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O106" s="27"/>
    </row>
    <row r="107" spans="1:15" ht="18.75" customHeight="1">
      <c r="A107" s="28" t="s">
        <v>481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O107" s="27"/>
    </row>
    <row r="108" spans="1:15" ht="18.7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 t="s">
        <v>174</v>
      </c>
      <c r="O108" s="27"/>
    </row>
    <row r="109" spans="1:15" ht="18.7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 t="s">
        <v>108</v>
      </c>
      <c r="O109" s="27"/>
    </row>
    <row r="110" spans="1:15" ht="18.7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M110" s="27">
        <v>2014</v>
      </c>
      <c r="N110" s="27">
        <v>2015</v>
      </c>
      <c r="O110" s="27"/>
    </row>
    <row r="111" spans="1:15" ht="18.7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 t="s">
        <v>105</v>
      </c>
      <c r="M111" s="29">
        <f>'Tabell 3a'!F42</f>
        <v>835085.99699999997</v>
      </c>
      <c r="N111" s="29">
        <f>'Tabell 3a'!G42</f>
        <v>893959.11699999997</v>
      </c>
      <c r="O111" s="27"/>
    </row>
    <row r="112" spans="1:15" ht="18.7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 t="s">
        <v>350</v>
      </c>
      <c r="M112" s="29">
        <f>'Tabell 3a'!J42</f>
        <v>211201092</v>
      </c>
      <c r="N112" s="29">
        <f>'Tabell 3a'!K42</f>
        <v>204051672</v>
      </c>
      <c r="O112" s="27"/>
    </row>
    <row r="113" spans="1:15" ht="18.7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 t="s">
        <v>450</v>
      </c>
      <c r="M113" s="29">
        <f>'Tabell 3a'!N42</f>
        <v>304508</v>
      </c>
      <c r="N113" s="29">
        <f>'Tabell 3a'!O42</f>
        <v>377974</v>
      </c>
      <c r="O113" s="27"/>
    </row>
    <row r="114" spans="1:15" ht="18.7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 t="s">
        <v>124</v>
      </c>
      <c r="M114" s="226">
        <f>'Tabell 3a'!R42</f>
        <v>451614.23600000003</v>
      </c>
      <c r="N114" s="226">
        <f>'Tabell 3a'!S42</f>
        <v>585097</v>
      </c>
      <c r="O114" s="27"/>
    </row>
    <row r="115" spans="1:15" ht="18.7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 t="s">
        <v>106</v>
      </c>
      <c r="M115" s="29">
        <f>'Tabell 3a'!Z42</f>
        <v>1300272</v>
      </c>
      <c r="N115" s="29">
        <f>'Tabell 3a'!AA42</f>
        <v>1246980</v>
      </c>
      <c r="O115" s="27"/>
    </row>
    <row r="116" spans="1:15" ht="18.7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 t="s">
        <v>121</v>
      </c>
      <c r="M116" s="226">
        <f>'Tabell 3a'!AD42</f>
        <v>4186194.9730000002</v>
      </c>
      <c r="N116" s="226">
        <f>'Tabell 3a'!AE42</f>
        <v>4877540</v>
      </c>
      <c r="O116" s="27"/>
    </row>
    <row r="117" spans="1:15" ht="18.7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 t="s">
        <v>20</v>
      </c>
      <c r="M117" s="226">
        <f>'Tabell 3a'!AH42</f>
        <v>25863</v>
      </c>
      <c r="N117" s="226">
        <f>'Tabell 3a'!AI42</f>
        <v>29117</v>
      </c>
      <c r="O117" s="27"/>
    </row>
    <row r="118" spans="1:15" ht="18.7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 t="s">
        <v>120</v>
      </c>
      <c r="M118" s="29">
        <f>'Tabell 3a'!AL42</f>
        <v>162133.44</v>
      </c>
      <c r="N118" s="29">
        <f>'Tabell 3a'!AM42</f>
        <v>311920</v>
      </c>
      <c r="O118" s="27"/>
    </row>
    <row r="119" spans="1:15" ht="18.7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 t="s">
        <v>128</v>
      </c>
      <c r="M119" s="226">
        <f>'Tabell 3a'!AP42</f>
        <v>357104694.07209003</v>
      </c>
      <c r="N119" s="226">
        <f>'Tabell 3a'!AQ42</f>
        <v>388913820.93596995</v>
      </c>
      <c r="O119" s="27"/>
    </row>
    <row r="120" spans="1:15" ht="18.7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 t="s">
        <v>125</v>
      </c>
      <c r="M120" s="29">
        <f>'Tabell 3a'!AT42</f>
        <v>1254754</v>
      </c>
      <c r="N120" s="29">
        <f>'Tabell 3a'!AU42</f>
        <v>1379522</v>
      </c>
      <c r="O120" s="27"/>
    </row>
    <row r="121" spans="1:15" ht="18.7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 t="s">
        <v>112</v>
      </c>
      <c r="M121" s="29">
        <f>'Tabell 3a'!BJ42</f>
        <v>45189000</v>
      </c>
      <c r="N121" s="29">
        <f>'Tabell 3a'!BK42</f>
        <v>47126733.776330188</v>
      </c>
      <c r="O121" s="27"/>
    </row>
    <row r="122" spans="1:15" ht="18.7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 t="s">
        <v>328</v>
      </c>
      <c r="M122" s="29">
        <f>'Tabell 3a'!BN42</f>
        <v>57875524</v>
      </c>
      <c r="N122" s="29">
        <f>'Tabell 3a'!BO42</f>
        <v>60552187</v>
      </c>
      <c r="O122" s="27"/>
    </row>
    <row r="123" spans="1:15" ht="18.7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 t="s">
        <v>353</v>
      </c>
      <c r="M123" s="29">
        <f>'Tabell 3a'!BR42</f>
        <v>8444246.0427499991</v>
      </c>
      <c r="N123" s="29">
        <f>'Tabell 3a'!BS42</f>
        <v>8556698.3527799994</v>
      </c>
      <c r="O123" s="27"/>
    </row>
    <row r="124" spans="1:15" ht="18.7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 t="s">
        <v>94</v>
      </c>
      <c r="M124" s="29">
        <f>'Tabell 3a'!BV42</f>
        <v>16117636.38015</v>
      </c>
      <c r="N124" s="29">
        <f>'Tabell 3a'!BW42</f>
        <v>16536094.94031</v>
      </c>
      <c r="O124" s="27"/>
    </row>
    <row r="125" spans="1:15" ht="18.7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 t="s">
        <v>18</v>
      </c>
      <c r="M125" s="29">
        <f>'Tabell 3a'!BZ42</f>
        <v>172892286.76091942</v>
      </c>
      <c r="N125" s="29">
        <f>'Tabell 3a'!CA42</f>
        <v>173057918.17500004</v>
      </c>
      <c r="O125" s="27"/>
    </row>
    <row r="126" spans="1:15" ht="18.7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O126" s="27"/>
    </row>
    <row r="127" spans="1:15" ht="18.7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O127" s="27"/>
    </row>
    <row r="128" spans="1:15" ht="18.7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O128" s="27"/>
    </row>
    <row r="129" spans="1:15" ht="18.7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O129" s="27"/>
    </row>
    <row r="130" spans="1:15" ht="18.7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O130" s="27"/>
    </row>
    <row r="131" spans="1:15" ht="18.7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O131" s="27"/>
    </row>
    <row r="132" spans="1:15" ht="18.75" customHeight="1">
      <c r="A132" s="28" t="s">
        <v>482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O132" s="27"/>
    </row>
    <row r="133" spans="1:15" ht="18.75" customHeight="1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 t="s">
        <v>174</v>
      </c>
      <c r="O133" s="27"/>
    </row>
    <row r="134" spans="1:15" ht="18.7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 t="s">
        <v>107</v>
      </c>
      <c r="O134" s="27"/>
    </row>
    <row r="135" spans="1:15" ht="18.7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M135" s="27">
        <v>2014</v>
      </c>
      <c r="N135" s="27">
        <v>2015</v>
      </c>
      <c r="O135" s="27"/>
    </row>
    <row r="136" spans="1:15" ht="18.7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 t="s">
        <v>105</v>
      </c>
      <c r="M136" s="29">
        <f>+'Tabell 3b'!B42</f>
        <v>10675331.241</v>
      </c>
      <c r="N136" s="29">
        <f>+'Tabell 3b'!C42</f>
        <v>12330572.925000001</v>
      </c>
      <c r="O136" s="27"/>
    </row>
    <row r="137" spans="1:15" ht="18.75" customHeight="1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 t="s">
        <v>350</v>
      </c>
      <c r="M137" s="29">
        <f>'Tabell 3b'!F42</f>
        <v>42866368.769999996</v>
      </c>
      <c r="N137" s="29">
        <f>'Tabell 3b'!G42</f>
        <v>49679142.280000001</v>
      </c>
      <c r="O137" s="27"/>
    </row>
    <row r="138" spans="1:15" ht="18.75" customHeight="1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 t="s">
        <v>124</v>
      </c>
      <c r="M138" s="29">
        <f>'Tabell 3b'!J42</f>
        <v>1971562</v>
      </c>
      <c r="N138" s="29">
        <f>'Tabell 3b'!K42</f>
        <v>2345808</v>
      </c>
      <c r="O138" s="27"/>
    </row>
    <row r="139" spans="1:15" ht="18.75" customHeight="1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110" t="s">
        <v>121</v>
      </c>
      <c r="M139" s="29">
        <f>'Tabell 3b'!N42</f>
        <v>13009567.626139998</v>
      </c>
      <c r="N139" s="29">
        <f>'Tabell 3b'!O42</f>
        <v>15155471</v>
      </c>
      <c r="O139" s="27"/>
    </row>
    <row r="140" spans="1:15" ht="18.75" customHeight="1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 t="s">
        <v>128</v>
      </c>
      <c r="M140" s="29">
        <f>'Tabell 3b'!R42</f>
        <v>1920558.2551500003</v>
      </c>
      <c r="N140" s="29">
        <f>'Tabell 3b'!S42</f>
        <v>1969739.4111500003</v>
      </c>
      <c r="O140" s="27"/>
    </row>
    <row r="141" spans="1:15" ht="18.75" customHeight="1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 t="s">
        <v>125</v>
      </c>
      <c r="M141" s="226">
        <f>'Tabell 3b'!V42</f>
        <v>841905</v>
      </c>
      <c r="N141" s="226">
        <f>'Tabell 3b'!W42</f>
        <v>1182480</v>
      </c>
      <c r="O141" s="27"/>
    </row>
    <row r="142" spans="1:15" ht="18.75" customHeight="1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 t="s">
        <v>112</v>
      </c>
      <c r="M142" s="29">
        <f>+'Tabell 3b'!Z42</f>
        <v>31663855</v>
      </c>
      <c r="N142" s="29">
        <f>+'Tabell 3b'!AA42</f>
        <v>39157649.860661596</v>
      </c>
      <c r="O142" s="27"/>
    </row>
    <row r="143" spans="1:15" ht="18.7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 t="s">
        <v>19</v>
      </c>
      <c r="M143" s="29">
        <f>+'Tabell 3b'!AD42</f>
        <v>1456079</v>
      </c>
      <c r="N143" s="29">
        <f>+'Tabell 3b'!AE42</f>
        <v>1610956</v>
      </c>
      <c r="O143" s="27"/>
    </row>
    <row r="144" spans="1:15" ht="18.7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 t="s">
        <v>353</v>
      </c>
      <c r="M144" s="29">
        <f>'Tabell 3b'!AH42</f>
        <v>559243.53747999994</v>
      </c>
      <c r="N144" s="29">
        <f>'Tabell 3b'!AI42</f>
        <v>554655.76254000003</v>
      </c>
      <c r="O144" s="27"/>
    </row>
    <row r="145" spans="1:17" ht="18.7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 t="s">
        <v>94</v>
      </c>
      <c r="M145" s="29">
        <f>+'Tabell 3b'!AL42</f>
        <v>13190434.44796</v>
      </c>
      <c r="N145" s="29">
        <f>+'Tabell 3b'!AM42</f>
        <v>15766545.6006</v>
      </c>
      <c r="O145" s="27"/>
    </row>
    <row r="146" spans="1:17" ht="18.7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 t="s">
        <v>47</v>
      </c>
      <c r="M146" s="29">
        <f>+'Tabell 3b'!AP42</f>
        <v>41820452.407600001</v>
      </c>
      <c r="N146" s="29">
        <f>+'Tabell 3b'!AQ42</f>
        <v>53833907.767999999</v>
      </c>
      <c r="O146" s="27"/>
    </row>
    <row r="147" spans="1:17" ht="18.7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O147" s="27"/>
    </row>
    <row r="148" spans="1:17" ht="18.7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O148" s="27"/>
    </row>
    <row r="149" spans="1:17" ht="18.7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O149" s="27"/>
    </row>
    <row r="150" spans="1:17" ht="18.7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O150" s="27"/>
      <c r="Q150" s="27"/>
    </row>
    <row r="151" spans="1:17" ht="18.7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O151" s="27"/>
      <c r="Q151" s="27"/>
    </row>
    <row r="152" spans="1:17" ht="18.7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O152" s="27"/>
      <c r="Q152" s="27"/>
    </row>
    <row r="153" spans="1:17" ht="18.7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O153" s="27"/>
      <c r="Q153" s="27"/>
    </row>
    <row r="154" spans="1:17" ht="18.7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O154" s="27"/>
      <c r="Q154" s="27"/>
    </row>
    <row r="155" spans="1:17" ht="18.7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O155" s="27"/>
      <c r="Q155" s="27"/>
    </row>
    <row r="156" spans="1:17" ht="18.7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O156" s="27"/>
      <c r="Q156" s="27"/>
    </row>
    <row r="157" spans="1:17" ht="18.7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O157" s="27"/>
      <c r="Q157" s="27"/>
    </row>
    <row r="158" spans="1:17" ht="18.7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O158" s="27"/>
      <c r="Q158" s="27"/>
    </row>
    <row r="159" spans="1:17" ht="18.75" customHeight="1">
      <c r="A159" s="28" t="s">
        <v>483</v>
      </c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O159" s="27"/>
      <c r="Q159" s="27"/>
    </row>
    <row r="160" spans="1:17" ht="18.7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 t="s">
        <v>37</v>
      </c>
      <c r="O160" s="27"/>
      <c r="Q160" s="27"/>
    </row>
    <row r="161" spans="1:17" ht="18.7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 t="s">
        <v>108</v>
      </c>
      <c r="O161" s="27"/>
      <c r="Q161" s="27"/>
    </row>
    <row r="162" spans="1:17" ht="18.7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M162" s="27">
        <v>2014</v>
      </c>
      <c r="N162" s="27">
        <v>2015</v>
      </c>
      <c r="O162" s="27"/>
      <c r="Q162" s="27"/>
    </row>
    <row r="163" spans="1:17" ht="18.7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 t="s">
        <v>105</v>
      </c>
      <c r="M163" s="29">
        <f>'Tabell 3b'!B57-'Tabell 3b'!B76</f>
        <v>-86112.11599999998</v>
      </c>
      <c r="N163" s="29">
        <f>'Tabell 3a'!G57-'Tabell 3a'!G76</f>
        <v>-4357.2679999999964</v>
      </c>
      <c r="O163" s="27"/>
      <c r="Q163" s="27"/>
    </row>
    <row r="164" spans="1:17" ht="18.7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 t="s">
        <v>350</v>
      </c>
      <c r="M164" s="29">
        <f>'Tabell 3a'!J57-'Tabell 3a'!J76</f>
        <v>-23944996</v>
      </c>
      <c r="N164" s="29">
        <f>'Tabell 3a'!K57-'Tabell 3a'!K76</f>
        <v>-13223570</v>
      </c>
      <c r="O164" s="27"/>
      <c r="Q164" s="27"/>
    </row>
    <row r="165" spans="1:17" ht="18.7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110" t="s">
        <v>121</v>
      </c>
      <c r="M165" s="226">
        <f>'Tabell 3a'!AD57-'Tabell 3a'!AD76</f>
        <v>225594.21588999999</v>
      </c>
      <c r="N165" s="226">
        <f>'Tabell 3a'!AE57-'Tabell 3a'!AE76</f>
        <v>219040.41500000001</v>
      </c>
      <c r="O165" s="27"/>
      <c r="Q165" s="27"/>
    </row>
    <row r="166" spans="1:17" ht="18.7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110" t="s">
        <v>128</v>
      </c>
      <c r="M166" s="226">
        <f>'Tabell 3a'!AP57-'Tabell 3a'!AP76</f>
        <v>25815769.479430001</v>
      </c>
      <c r="N166" s="226">
        <f>'Tabell 3a'!AQ57-'Tabell 3a'!AQ76</f>
        <v>9108692.8528799992</v>
      </c>
      <c r="O166" s="27"/>
      <c r="Q166" s="27"/>
    </row>
    <row r="167" spans="1:17" ht="18.7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110" t="s">
        <v>125</v>
      </c>
      <c r="M167" s="226">
        <f>'Tabell 3a'!AT57-'Tabell 3a'!AT76</f>
        <v>88952</v>
      </c>
      <c r="N167" s="226">
        <f>'Tabell 3a'!AU57-'Tabell 3a'!AU76</f>
        <v>2807</v>
      </c>
      <c r="O167" s="27"/>
      <c r="Q167" s="27"/>
    </row>
    <row r="168" spans="1:17" ht="18.7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 t="s">
        <v>112</v>
      </c>
      <c r="M168" s="29">
        <f>'Tabell 3a'!BJ57-'Tabell 3a'!BJ76</f>
        <v>-92220</v>
      </c>
      <c r="N168" s="29">
        <f>'Tabell 3a'!BK57-'Tabell 3a'!BK76</f>
        <v>-273970.86333999975</v>
      </c>
      <c r="O168" s="27"/>
      <c r="Q168" s="27"/>
    </row>
    <row r="169" spans="1:17" ht="18.7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 t="s">
        <v>353</v>
      </c>
      <c r="M169" s="29">
        <f>'Tabell 3a'!BR57-'Tabell 3a'!BR76</f>
        <v>85543.4853</v>
      </c>
      <c r="N169" s="29">
        <f>'Tabell 3a'!BS57-'Tabell 3a'!BS76</f>
        <v>-26528.197459999999</v>
      </c>
      <c r="O169" s="27"/>
      <c r="Q169" s="27"/>
    </row>
    <row r="170" spans="1:17" ht="18.7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 t="s">
        <v>94</v>
      </c>
      <c r="M170" s="29">
        <f>'Tabell 3a'!BV57-'Tabell 3a'!BV76</f>
        <v>-121161.43132</v>
      </c>
      <c r="N170" s="29">
        <f>'Tabell 3a'!BW57-'Tabell 3a'!BW76</f>
        <v>56365.878530000031</v>
      </c>
      <c r="O170" s="27"/>
      <c r="Q170" s="27"/>
    </row>
    <row r="171" spans="1:17" ht="18.7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 t="s">
        <v>18</v>
      </c>
      <c r="M171" s="29">
        <f>'Tabell 3a'!BZ57-'Tabell 3a'!BZ76</f>
        <v>-11087451.97212</v>
      </c>
      <c r="N171" s="29">
        <f>'Tabell 3a'!CA57-'Tabell 3a'!CA76</f>
        <v>-3542779.4470000002</v>
      </c>
      <c r="O171" s="27"/>
    </row>
    <row r="172" spans="1:17" ht="18.7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M172" s="29"/>
      <c r="N172" s="29"/>
      <c r="O172" s="27"/>
    </row>
    <row r="173" spans="1:17" ht="18.7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M173" s="29"/>
      <c r="N173" s="29"/>
      <c r="O173" s="27"/>
    </row>
    <row r="174" spans="1:17" ht="18.7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M174" s="29"/>
      <c r="N174" s="29"/>
      <c r="O174" s="27"/>
    </row>
    <row r="175" spans="1:17" ht="18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M175" s="29"/>
      <c r="N175" s="29"/>
      <c r="O175" s="27"/>
    </row>
    <row r="176" spans="1:17" ht="18.7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M176" s="29"/>
      <c r="N176" s="29"/>
      <c r="O176" s="27"/>
    </row>
    <row r="177" spans="1:15" ht="18.7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M177" s="29"/>
      <c r="N177" s="29"/>
      <c r="O177" s="27"/>
    </row>
    <row r="178" spans="1:15" ht="18.7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M178" s="29"/>
      <c r="N178" s="29"/>
      <c r="O178" s="27"/>
    </row>
    <row r="179" spans="1:15" ht="18.7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M179" s="29"/>
      <c r="N179" s="29"/>
      <c r="O179" s="27"/>
    </row>
    <row r="180" spans="1:15" ht="18.7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O180" s="27"/>
    </row>
    <row r="181" spans="1:15" ht="18.7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O181" s="27"/>
    </row>
    <row r="182" spans="1:15" ht="18.7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O182" s="27"/>
    </row>
    <row r="183" spans="1:15" ht="18.7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O183" s="27"/>
    </row>
    <row r="184" spans="1:15" ht="18.75" customHeight="1">
      <c r="A184" s="28" t="s">
        <v>484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O184" s="27"/>
    </row>
    <row r="185" spans="1:15" ht="18.75" customHeight="1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O185" s="27"/>
    </row>
    <row r="186" spans="1:15" ht="18.7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 t="s">
        <v>46</v>
      </c>
      <c r="O186" s="27"/>
    </row>
    <row r="187" spans="1:15" ht="18.7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 t="s">
        <v>107</v>
      </c>
      <c r="O187" s="27"/>
    </row>
    <row r="188" spans="1:15" ht="18.7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M188" s="27">
        <v>2014</v>
      </c>
      <c r="N188" s="27">
        <v>2015</v>
      </c>
      <c r="O188" s="27"/>
    </row>
    <row r="189" spans="1:15" ht="18.7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 t="s">
        <v>105</v>
      </c>
      <c r="M189" s="29">
        <f>+'Tabell 3b'!B57-'Tabell 3b'!B76</f>
        <v>-86112.11599999998</v>
      </c>
      <c r="N189" s="29">
        <f>+'Tabell 3b'!C57-'Tabell 3b'!C76</f>
        <v>60202.512999999977</v>
      </c>
      <c r="O189" s="27"/>
    </row>
    <row r="190" spans="1:15" ht="18.7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 t="s">
        <v>350</v>
      </c>
      <c r="M190" s="29">
        <f>'Tabell 3b'!F57-'Tabell 3b'!F76</f>
        <v>526340</v>
      </c>
      <c r="N190" s="29">
        <f>'Tabell 3b'!G57-'Tabell 3b'!G76</f>
        <v>106208</v>
      </c>
      <c r="O190" s="27"/>
    </row>
    <row r="191" spans="1:15" ht="18.7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 t="s">
        <v>124</v>
      </c>
      <c r="M191" s="29">
        <f>'Tabell 3b'!J57-'Tabell 3b'!J76</f>
        <v>52793</v>
      </c>
      <c r="N191" s="29">
        <f>'Tabell 3b'!K57-'Tabell 3b'!K76</f>
        <v>82162</v>
      </c>
      <c r="O191" s="27"/>
    </row>
    <row r="192" spans="1:15" ht="18.7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110" t="s">
        <v>121</v>
      </c>
      <c r="M192" s="29">
        <f>+'Tabell 3b'!N57-'Tabell 3b'!N76</f>
        <v>-23604.649000000092</v>
      </c>
      <c r="N192" s="29">
        <f>+'Tabell 3b'!O57-'Tabell 3b'!O76</f>
        <v>-82011.826000000001</v>
      </c>
      <c r="O192" s="27"/>
    </row>
    <row r="193" spans="1:15" ht="18.7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 t="s">
        <v>125</v>
      </c>
      <c r="M193" s="226">
        <f>'Tabell 3b'!V57-'Tabell 3b'!V76</f>
        <v>50664</v>
      </c>
      <c r="N193" s="226">
        <f>'Tabell 3b'!W57-'Tabell 3b'!W76</f>
        <v>130702</v>
      </c>
      <c r="O193" s="27"/>
    </row>
    <row r="194" spans="1:15" ht="18.7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 t="s">
        <v>112</v>
      </c>
      <c r="M194" s="29">
        <f>+'Tabell 3b'!Z57-'Tabell 3b'!Z76</f>
        <v>261791</v>
      </c>
      <c r="N194" s="29">
        <f>+'Tabell 3b'!AA57-'Tabell 3b'!AA76</f>
        <v>-129309.97355</v>
      </c>
      <c r="O194" s="27"/>
    </row>
    <row r="195" spans="1:15" ht="18.7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 t="s">
        <v>19</v>
      </c>
      <c r="M195" s="29">
        <f>+'Tabell 3b'!AD57-'Tabell 3b'!AD76</f>
        <v>-1550</v>
      </c>
      <c r="N195" s="29">
        <f>+'Tabell 3b'!AE57-'Tabell 3b'!AE76</f>
        <v>-6245</v>
      </c>
      <c r="O195" s="27"/>
    </row>
    <row r="196" spans="1:15" ht="18.7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 t="s">
        <v>353</v>
      </c>
      <c r="M196" s="29">
        <f>'Tabell 3b'!AH57-'Tabell 3b'!AH76</f>
        <v>61991.657000000007</v>
      </c>
      <c r="N196" s="29">
        <f>'Tabell 3b'!AI57-'Tabell 3b'!AI76</f>
        <v>24227.527000000002</v>
      </c>
      <c r="O196" s="27"/>
    </row>
    <row r="197" spans="1:15" ht="18.7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 t="s">
        <v>94</v>
      </c>
      <c r="M197" s="29">
        <f>+'Tabell 3b'!AL57-'Tabell 3b'!AL76</f>
        <v>128609.18114</v>
      </c>
      <c r="N197" s="29">
        <f>+'Tabell 3b'!AM57-'Tabell 3b'!AM76</f>
        <v>97268.581089999992</v>
      </c>
      <c r="O197" s="27"/>
    </row>
    <row r="198" spans="1:15" ht="18.7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 t="s">
        <v>47</v>
      </c>
      <c r="M198" s="29">
        <f>+'Tabell 3b'!AP57-'Tabell 3b'!AP76</f>
        <v>354430.89849999989</v>
      </c>
      <c r="N198" s="29">
        <f>+'Tabell 3b'!AQ57-'Tabell 3b'!AQ76</f>
        <v>-88254.657000000007</v>
      </c>
      <c r="O198" s="27"/>
    </row>
    <row r="199" spans="1:15" ht="18.7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O199" s="27"/>
    </row>
    <row r="200" spans="1:15" ht="18.7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O200" s="27"/>
    </row>
    <row r="201" spans="1:15" ht="18.7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O201" s="27"/>
    </row>
    <row r="202" spans="1:15" ht="18.7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O202" s="27"/>
    </row>
    <row r="203" spans="1:15" ht="18.7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O203" s="27"/>
    </row>
    <row r="204" spans="1:15" ht="18.7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O204" s="27"/>
    </row>
    <row r="205" spans="1:15" ht="18.7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O205" s="27"/>
    </row>
    <row r="206" spans="1:15" ht="18.7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O206" s="27"/>
    </row>
    <row r="207" spans="1:15" ht="18.7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O207" s="27"/>
    </row>
    <row r="208" spans="1:15" ht="18.7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O208" s="27"/>
    </row>
    <row r="209" spans="15:15" ht="18.75" customHeight="1">
      <c r="O209" s="27"/>
    </row>
    <row r="210" spans="15:15" ht="18.75" customHeight="1">
      <c r="O210" s="27"/>
    </row>
    <row r="211" spans="15:15" ht="18.75" customHeight="1">
      <c r="O211" s="27"/>
    </row>
    <row r="212" spans="15:15" ht="18.75" customHeight="1">
      <c r="O212" s="27"/>
    </row>
    <row r="213" spans="15:15" ht="18.75" customHeight="1">
      <c r="O213" s="27"/>
    </row>
    <row r="214" spans="15:15" ht="18.75" customHeight="1">
      <c r="O214" s="27"/>
    </row>
    <row r="215" spans="15:15" ht="18.75" customHeight="1">
      <c r="O215" s="27"/>
    </row>
    <row r="216" spans="15:15" ht="18.75" customHeight="1">
      <c r="O216" s="27"/>
    </row>
    <row r="217" spans="15:15" ht="18.75" customHeight="1">
      <c r="O217" s="27"/>
    </row>
    <row r="218" spans="15:15" ht="18.75" customHeight="1">
      <c r="O218" s="27"/>
    </row>
    <row r="219" spans="15:15" ht="18.75" customHeight="1">
      <c r="O219" s="27"/>
    </row>
    <row r="220" spans="15:15" ht="18.75" customHeight="1">
      <c r="O220" s="27"/>
    </row>
    <row r="221" spans="15:15" ht="18.75" customHeight="1">
      <c r="O221" s="27"/>
    </row>
    <row r="222" spans="15:15" ht="18.75" customHeight="1">
      <c r="O222" s="27"/>
    </row>
    <row r="223" spans="15:15" ht="18.75" customHeight="1">
      <c r="O223" s="27"/>
    </row>
    <row r="224" spans="15:15" ht="18.75" customHeight="1">
      <c r="O224" s="27"/>
    </row>
    <row r="225" spans="1:15" ht="18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O225" s="27"/>
    </row>
    <row r="226" spans="1:1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O226" s="27"/>
    </row>
    <row r="227" spans="1:1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O227" s="27"/>
    </row>
    <row r="228" spans="1:1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O228" s="27"/>
    </row>
    <row r="229" spans="1:1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O229" s="27"/>
    </row>
    <row r="230" spans="1:1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O230" s="27"/>
    </row>
    <row r="231" spans="1:1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O231" s="27"/>
    </row>
  </sheetData>
  <phoneticPr fontId="0" type="noConversion"/>
  <hyperlinks>
    <hyperlink ref="A1" location="Innhold!A1" display="Tilbake"/>
  </hyperlinks>
  <pageMargins left="0.78740157480314965" right="0.78740157480314965" top="1.5748031496062993" bottom="0.98425196850393704" header="0.51181102362204722" footer="0.51181102362204722"/>
  <pageSetup paperSize="9" scale="64" fitToHeight="4" orientation="portrait" r:id="rId1"/>
  <headerFooter alignWithMargins="0"/>
  <rowBreaks count="3" manualBreakCount="3">
    <brk id="53" max="9" man="1"/>
    <brk id="104" max="9" man="1"/>
    <brk id="156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111"/>
  <sheetViews>
    <sheetView showGridLines="0" zoomScale="60" zoomScaleNormal="60" workbookViewId="0">
      <pane xSplit="1" ySplit="7" topLeftCell="B8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2.75"/>
  <cols>
    <col min="1" max="1" width="38.42578125" customWidth="1"/>
    <col min="2" max="3" width="15.7109375" customWidth="1"/>
    <col min="4" max="4" width="8.7109375" customWidth="1"/>
    <col min="5" max="5" width="10.85546875" bestFit="1" customWidth="1"/>
    <col min="6" max="6" width="4.7109375" customWidth="1"/>
    <col min="7" max="8" width="15.7109375" customWidth="1"/>
    <col min="9" max="9" width="8.7109375" customWidth="1"/>
    <col min="10" max="10" width="10.85546875" bestFit="1" customWidth="1"/>
    <col min="11" max="11" width="4.7109375" customWidth="1"/>
    <col min="12" max="12" width="19" customWidth="1"/>
    <col min="13" max="13" width="18.28515625" customWidth="1"/>
    <col min="14" max="14" width="8.7109375" customWidth="1"/>
    <col min="15" max="15" width="10.85546875" bestFit="1" customWidth="1"/>
  </cols>
  <sheetData>
    <row r="1" spans="1:42" ht="20.25" customHeight="1">
      <c r="A1" s="66" t="s">
        <v>0</v>
      </c>
      <c r="B1" s="549" t="s">
        <v>445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41"/>
      <c r="S1" s="41"/>
    </row>
    <row r="2" spans="1:42" ht="20.100000000000001" customHeight="1">
      <c r="A2" s="66" t="s">
        <v>451</v>
      </c>
      <c r="B2" s="41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41"/>
      <c r="S2" s="41"/>
    </row>
    <row r="3" spans="1:42" ht="20.100000000000001" customHeight="1">
      <c r="A3" s="688" t="s">
        <v>86</v>
      </c>
      <c r="B3" s="68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41"/>
      <c r="S3" s="41"/>
    </row>
    <row r="4" spans="1:42" ht="18.75" customHeight="1">
      <c r="A4" s="136" t="s">
        <v>301</v>
      </c>
      <c r="B4" s="74"/>
      <c r="C4" s="75"/>
      <c r="D4" s="75"/>
      <c r="E4" s="76"/>
      <c r="F4" s="20"/>
      <c r="G4" s="74"/>
      <c r="H4" s="75"/>
      <c r="I4" s="75"/>
      <c r="J4" s="76"/>
      <c r="K4" s="20"/>
      <c r="L4" s="74"/>
      <c r="M4" s="75"/>
      <c r="N4" s="75"/>
      <c r="O4" s="76"/>
      <c r="P4" s="27"/>
      <c r="Q4" s="27"/>
      <c r="R4" s="27"/>
      <c r="S4" s="27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21" customHeight="1">
      <c r="A5" s="114"/>
      <c r="B5" s="685" t="s">
        <v>72</v>
      </c>
      <c r="C5" s="686"/>
      <c r="D5" s="686"/>
      <c r="E5" s="687"/>
      <c r="F5" s="107"/>
      <c r="G5" s="685" t="s">
        <v>73</v>
      </c>
      <c r="H5" s="686"/>
      <c r="I5" s="686"/>
      <c r="J5" s="687"/>
      <c r="K5" s="545"/>
      <c r="L5" s="685" t="s">
        <v>171</v>
      </c>
      <c r="M5" s="686"/>
      <c r="N5" s="686"/>
      <c r="O5" s="687"/>
      <c r="P5" s="27"/>
      <c r="Q5" s="27"/>
      <c r="R5" s="27"/>
      <c r="S5" s="2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8.75" customHeight="1">
      <c r="A6" s="83"/>
      <c r="B6" s="30"/>
      <c r="C6" s="48"/>
      <c r="D6" s="48" t="s">
        <v>4</v>
      </c>
      <c r="E6" s="49" t="s">
        <v>5</v>
      </c>
      <c r="F6" s="544"/>
      <c r="G6" s="30"/>
      <c r="H6" s="48"/>
      <c r="I6" s="48" t="s">
        <v>4</v>
      </c>
      <c r="J6" s="49" t="s">
        <v>5</v>
      </c>
      <c r="K6" s="544"/>
      <c r="L6" s="30"/>
      <c r="M6" s="48"/>
      <c r="N6" s="48" t="s">
        <v>4</v>
      </c>
      <c r="O6" s="49" t="s">
        <v>5</v>
      </c>
      <c r="P6" s="27"/>
      <c r="Q6" s="27"/>
      <c r="R6" s="27"/>
      <c r="S6" s="2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8.75" customHeight="1">
      <c r="A7" s="197" t="s">
        <v>6</v>
      </c>
      <c r="B7" s="196">
        <v>2014</v>
      </c>
      <c r="C7" s="196">
        <v>2015</v>
      </c>
      <c r="D7" s="8" t="s">
        <v>7</v>
      </c>
      <c r="E7" s="18" t="s">
        <v>8</v>
      </c>
      <c r="F7" s="515"/>
      <c r="G7" s="196">
        <v>2014</v>
      </c>
      <c r="H7" s="196">
        <v>2015</v>
      </c>
      <c r="I7" s="8" t="s">
        <v>7</v>
      </c>
      <c r="J7" s="18" t="s">
        <v>8</v>
      </c>
      <c r="K7" s="544"/>
      <c r="L7" s="196">
        <v>2014</v>
      </c>
      <c r="M7" s="196">
        <v>2015</v>
      </c>
      <c r="N7" s="8" t="s">
        <v>7</v>
      </c>
      <c r="O7" s="18" t="s">
        <v>8</v>
      </c>
      <c r="P7" s="27"/>
      <c r="Q7" s="27"/>
      <c r="R7" s="27"/>
      <c r="S7" s="27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8.75" customHeight="1">
      <c r="A8" s="77" t="s">
        <v>108</v>
      </c>
      <c r="B8" s="31"/>
      <c r="C8" s="21"/>
      <c r="D8" s="21"/>
      <c r="E8" s="20"/>
      <c r="F8" s="20"/>
      <c r="G8" s="31"/>
      <c r="H8" s="21"/>
      <c r="I8" s="21"/>
      <c r="J8" s="20"/>
      <c r="K8" s="20"/>
      <c r="L8" s="31"/>
      <c r="M8" s="21"/>
      <c r="N8" s="21"/>
      <c r="O8" s="20"/>
      <c r="P8" s="27"/>
      <c r="Q8" s="27"/>
      <c r="R8" s="27"/>
      <c r="S8" s="27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8.75" customHeight="1">
      <c r="A9" s="20" t="s">
        <v>374</v>
      </c>
      <c r="B9" s="11">
        <f>'Tabell 2a'!B48</f>
        <v>117183.94906</v>
      </c>
      <c r="C9" s="11">
        <f>'Tabell 2a'!C48</f>
        <v>107796.07081</v>
      </c>
      <c r="D9" s="21">
        <f>'Tabell 2a'!D48</f>
        <v>-8</v>
      </c>
      <c r="E9" s="33">
        <f>100/C$31*C9</f>
        <v>0.17391472700901783</v>
      </c>
      <c r="F9" s="538"/>
      <c r="G9" s="11">
        <f>'Tabell 2a'!B87</f>
        <v>32256.00604</v>
      </c>
      <c r="H9" s="511">
        <f>'Tabell 2a'!C87</f>
        <v>4749.2426599999999</v>
      </c>
      <c r="I9" s="21">
        <f>'Tabell 2a'!D87</f>
        <v>-85.3</v>
      </c>
      <c r="J9" s="33">
        <f>100/H$31*H9</f>
        <v>0.17389422289992743</v>
      </c>
      <c r="K9" s="36"/>
      <c r="L9" s="21">
        <f>'Tabell 3a'!B42</f>
        <v>0</v>
      </c>
      <c r="M9" s="21">
        <f>'Tabell 3a'!C42</f>
        <v>0</v>
      </c>
      <c r="N9" s="21">
        <f>'Tabell 3a'!D42</f>
        <v>0</v>
      </c>
      <c r="O9" s="33">
        <f t="shared" ref="O9:O30" si="0">100/M$31*M9</f>
        <v>0</v>
      </c>
      <c r="P9" s="27"/>
      <c r="Q9" s="27"/>
      <c r="R9" s="27"/>
      <c r="S9" s="27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s="138" customFormat="1" ht="18.75" customHeight="1">
      <c r="A10" s="20" t="s">
        <v>109</v>
      </c>
      <c r="B10" s="11">
        <f>'Tabell 2a'!F48</f>
        <v>360420.33899999998</v>
      </c>
      <c r="C10" s="11">
        <f>'Tabell 2a'!G48</f>
        <v>380538.26800000004</v>
      </c>
      <c r="D10" s="11">
        <f>'Tabell 2a'!H48</f>
        <v>5.6</v>
      </c>
      <c r="E10" s="32">
        <f>100/C$31*C10</f>
        <v>0.61394824967558081</v>
      </c>
      <c r="F10" s="539"/>
      <c r="G10" s="11">
        <f>'Tabell 2a'!F87</f>
        <v>28834.787775839999</v>
      </c>
      <c r="H10" s="11">
        <f>'Tabell 2a'!G87</f>
        <v>21906.855</v>
      </c>
      <c r="I10" s="11">
        <f>'Tabell 2a'!H87</f>
        <v>-24</v>
      </c>
      <c r="J10" s="33">
        <f>100/H$31*H10</f>
        <v>0.80212273811386792</v>
      </c>
      <c r="K10" s="36"/>
      <c r="L10" s="11">
        <f>'Tabell 3a'!F42</f>
        <v>835085.99699999997</v>
      </c>
      <c r="M10" s="11">
        <f>'Tabell 3a'!G42</f>
        <v>893959.11699999997</v>
      </c>
      <c r="N10" s="171">
        <f>'Tabell 3a'!H42</f>
        <v>7</v>
      </c>
      <c r="O10" s="32">
        <f t="shared" si="0"/>
        <v>9.8399762074274921E-2</v>
      </c>
      <c r="P10" s="27"/>
      <c r="Q10" s="27"/>
      <c r="R10" s="27"/>
      <c r="S10" s="2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s="138" customFormat="1" ht="18.75" customHeight="1">
      <c r="A11" s="20" t="s">
        <v>349</v>
      </c>
      <c r="B11" s="11">
        <f>'Tabell 2a'!J48</f>
        <v>14620644</v>
      </c>
      <c r="C11" s="11">
        <f>'Tabell 2a'!K48</f>
        <v>11032332</v>
      </c>
      <c r="D11" s="11">
        <f>'Tabell 2a'!L48</f>
        <v>-24.5</v>
      </c>
      <c r="E11" s="32">
        <f>100/C$31*C11</f>
        <v>17.799210988262288</v>
      </c>
      <c r="F11" s="539"/>
      <c r="G11" s="11">
        <f>'Tabell 2a'!J87</f>
        <v>3173243</v>
      </c>
      <c r="H11" s="11">
        <f>'Tabell 2a'!K87</f>
        <v>2098027</v>
      </c>
      <c r="I11" s="11">
        <f>'Tabell 2a'!L87</f>
        <v>-33.9</v>
      </c>
      <c r="J11" s="33">
        <f>100/H$31*H11</f>
        <v>76.819569120114409</v>
      </c>
      <c r="K11" s="36"/>
      <c r="L11" s="11">
        <f>'Tabell 3a'!J42</f>
        <v>211201092</v>
      </c>
      <c r="M11" s="11">
        <f>'Tabell 3a'!K42</f>
        <v>204051672</v>
      </c>
      <c r="N11" s="171">
        <f>'Tabell 3a'!L42</f>
        <v>-3.4</v>
      </c>
      <c r="O11" s="32">
        <f t="shared" si="0"/>
        <v>22.460351478979309</v>
      </c>
      <c r="P11" s="27"/>
      <c r="Q11" s="27"/>
      <c r="R11" s="27"/>
      <c r="S11" s="27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s="138" customFormat="1" ht="18.75" customHeight="1">
      <c r="A12" s="20" t="s">
        <v>447</v>
      </c>
      <c r="B12" s="11">
        <f>'Tabell 2a'!N48</f>
        <v>187363</v>
      </c>
      <c r="C12" s="11">
        <f>'Tabell 2a'!O48</f>
        <v>222483</v>
      </c>
      <c r="D12" s="11">
        <f>'Tabell 2a'!P48</f>
        <v>18.7</v>
      </c>
      <c r="E12" s="32">
        <f>'Tabell 2a'!Q48</f>
        <v>0.3589469441548313</v>
      </c>
      <c r="F12" s="539"/>
      <c r="G12" s="11">
        <f>'Tabell 2a'!N87</f>
        <v>30082</v>
      </c>
      <c r="H12" s="11">
        <f>'Tabell 2a'!O87</f>
        <v>34634</v>
      </c>
      <c r="I12" s="11">
        <f>'Tabell 2a'!P87</f>
        <v>15.1</v>
      </c>
      <c r="J12" s="33">
        <f>100/H$31*H12</f>
        <v>1.2681290359495099</v>
      </c>
      <c r="K12" s="36"/>
      <c r="L12" s="234">
        <f>'Tabell 3a'!N42</f>
        <v>304508</v>
      </c>
      <c r="M12" s="234">
        <f>'Tabell 3a'!O42</f>
        <v>377974</v>
      </c>
      <c r="N12" s="171">
        <f>'Tabell 3a'!P42</f>
        <v>24.1</v>
      </c>
      <c r="O12" s="32">
        <f t="shared" si="0"/>
        <v>4.1604309372754E-2</v>
      </c>
      <c r="P12" s="27"/>
      <c r="Q12" s="27"/>
      <c r="R12" s="27"/>
      <c r="S12" s="2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38" customFormat="1" ht="18.75" customHeight="1">
      <c r="A13" s="20" t="s">
        <v>122</v>
      </c>
      <c r="B13" s="234">
        <f>'Tabell 2a'!R48</f>
        <v>367901</v>
      </c>
      <c r="C13" s="234">
        <f>'Tabell 2a'!S48</f>
        <v>422198</v>
      </c>
      <c r="D13" s="234">
        <f>'Tabell 2a'!T48</f>
        <v>14.8</v>
      </c>
      <c r="E13" s="32">
        <f t="shared" ref="E13:E30" si="1">100/C$31*C13</f>
        <v>0.68116072656464299</v>
      </c>
      <c r="F13" s="539"/>
      <c r="G13" s="234">
        <f>'Tabell 2a'!R87</f>
        <v>29548</v>
      </c>
      <c r="H13" s="234">
        <f>'Tabell 2a'!S87</f>
        <v>10344</v>
      </c>
      <c r="I13" s="158">
        <f>'Tabell 2a'!T87</f>
        <v>-65</v>
      </c>
      <c r="J13" s="33">
        <f t="shared" ref="J13:J30" si="2">100/H$31*H13</f>
        <v>0.37874709094709624</v>
      </c>
      <c r="K13" s="36"/>
      <c r="L13" s="234">
        <f>'Tabell 3a'!R42</f>
        <v>451614.23600000003</v>
      </c>
      <c r="M13" s="234">
        <f>'Tabell 3a'!S42</f>
        <v>585097</v>
      </c>
      <c r="N13" s="171">
        <f>'Tabell 3a'!T42</f>
        <v>29.6</v>
      </c>
      <c r="O13" s="235">
        <f t="shared" si="0"/>
        <v>6.4402727703678692E-2</v>
      </c>
      <c r="P13" s="27"/>
      <c r="Q13" s="27"/>
      <c r="R13" s="27"/>
      <c r="S13" s="27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138" customFormat="1" ht="18.75" customHeight="1">
      <c r="A14" s="20" t="s">
        <v>455</v>
      </c>
      <c r="B14" s="234">
        <f>'Tabell 2a'!V48</f>
        <v>3474</v>
      </c>
      <c r="C14" s="234">
        <f>'Tabell 2a'!W48</f>
        <v>3484</v>
      </c>
      <c r="D14" s="158">
        <f>'Tabell 2a'!X48</f>
        <v>0.3</v>
      </c>
      <c r="E14" s="32">
        <f t="shared" si="1"/>
        <v>5.620973977496853E-3</v>
      </c>
      <c r="F14" s="539"/>
      <c r="G14" s="234">
        <f>'Tabell 2a'!V87</f>
        <v>0</v>
      </c>
      <c r="H14" s="234">
        <f>'Tabell 2a'!W87</f>
        <v>0</v>
      </c>
      <c r="I14" s="158">
        <f>'Tabell 2a'!X87</f>
        <v>0</v>
      </c>
      <c r="J14" s="33">
        <f t="shared" si="2"/>
        <v>0</v>
      </c>
      <c r="K14" s="36"/>
      <c r="L14" s="234">
        <f>'Tabell 3a'!V42</f>
        <v>0</v>
      </c>
      <c r="M14" s="234">
        <f>'Tabell 3a'!W42</f>
        <v>0</v>
      </c>
      <c r="N14" s="171">
        <f>'Tabell 3a'!X42</f>
        <v>0</v>
      </c>
      <c r="O14" s="235">
        <f t="shared" si="0"/>
        <v>0</v>
      </c>
      <c r="P14" s="27"/>
      <c r="Q14" s="27"/>
      <c r="R14" s="27"/>
      <c r="S14" s="27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138" customFormat="1" ht="18.75" customHeight="1">
      <c r="A15" s="20" t="s">
        <v>74</v>
      </c>
      <c r="B15" s="11">
        <f>'Tabell 2a'!Z48</f>
        <v>1529370</v>
      </c>
      <c r="C15" s="11">
        <f>'Tabell 2a'!AA48</f>
        <v>1534905</v>
      </c>
      <c r="D15" s="11">
        <f>'Tabell 2a'!AB48</f>
        <v>0.4</v>
      </c>
      <c r="E15" s="32">
        <f t="shared" si="1"/>
        <v>2.4763665507835269</v>
      </c>
      <c r="F15" s="539"/>
      <c r="G15" s="11">
        <f>'Tabell 2a'!Z87</f>
        <v>59578</v>
      </c>
      <c r="H15" s="11">
        <f>'Tabell 2a'!AA87</f>
        <v>55314</v>
      </c>
      <c r="I15" s="171">
        <f>'Tabell 2a'!AB87</f>
        <v>-7.2</v>
      </c>
      <c r="J15" s="33">
        <f t="shared" si="2"/>
        <v>2.0253302966596753</v>
      </c>
      <c r="K15" s="36"/>
      <c r="L15" s="11">
        <f>'Tabell 3a'!Z42</f>
        <v>1300272</v>
      </c>
      <c r="M15" s="11">
        <f>'Tabell 3a'!AA42</f>
        <v>1246980</v>
      </c>
      <c r="N15" s="171">
        <f>'Tabell 3a'!AB42</f>
        <v>-4.0999999999999996</v>
      </c>
      <c r="O15" s="32">
        <f t="shared" si="0"/>
        <v>0.13725743490726025</v>
      </c>
      <c r="P15" s="27"/>
      <c r="Q15" s="27"/>
      <c r="R15" s="27"/>
      <c r="S15" s="27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138" customFormat="1" ht="18.75" customHeight="1">
      <c r="A16" s="20" t="s">
        <v>91</v>
      </c>
      <c r="B16" s="11">
        <f>'Tabell 2a'!AD48</f>
        <v>399732.97100000002</v>
      </c>
      <c r="C16" s="11">
        <f>'Tabell 2a'!AE48</f>
        <v>442159</v>
      </c>
      <c r="D16" s="11">
        <f>'Tabell 2a'!AF48</f>
        <v>10.6</v>
      </c>
      <c r="E16" s="32">
        <f t="shared" si="1"/>
        <v>0.71336516444202958</v>
      </c>
      <c r="F16" s="539"/>
      <c r="G16" s="11">
        <f>'Tabell 2a'!AD87</f>
        <v>78359.327000000005</v>
      </c>
      <c r="H16" s="11">
        <f>'Tabell 2a'!AE87</f>
        <v>72471</v>
      </c>
      <c r="I16" s="171">
        <f>'Tabell 2a'!AF87</f>
        <v>-7.5</v>
      </c>
      <c r="J16" s="33">
        <f t="shared" si="2"/>
        <v>2.6535363909538874</v>
      </c>
      <c r="K16" s="36"/>
      <c r="L16" s="11">
        <f>'Tabell 3a'!AD42</f>
        <v>4186194.9730000002</v>
      </c>
      <c r="M16" s="11">
        <f>'Tabell 3a'!AE42</f>
        <v>4877540</v>
      </c>
      <c r="N16" s="171">
        <f>'Tabell 3a'!AF42</f>
        <v>16.5</v>
      </c>
      <c r="O16" s="32">
        <f t="shared" si="0"/>
        <v>0.53688000533894542</v>
      </c>
      <c r="P16" s="27"/>
      <c r="Q16" s="27"/>
      <c r="R16" s="27"/>
      <c r="S16" s="27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s="138" customFormat="1" ht="18.75" customHeight="1">
      <c r="A17" s="20" t="s">
        <v>3</v>
      </c>
      <c r="B17" s="11">
        <f>'Tabell 2a'!AH48</f>
        <v>34956</v>
      </c>
      <c r="C17" s="11">
        <f>'Tabell 2a'!AI48</f>
        <v>40133</v>
      </c>
      <c r="D17" s="171">
        <f>'Tabell 2a'!AJ48</f>
        <v>14.8</v>
      </c>
      <c r="E17" s="32">
        <f t="shared" si="1"/>
        <v>6.4749296394627204E-2</v>
      </c>
      <c r="F17" s="539"/>
      <c r="G17" s="11">
        <f>'Tabell 2a'!AH87</f>
        <v>2999</v>
      </c>
      <c r="H17" s="11">
        <f>'Tabell 2a'!AI87</f>
        <v>2739</v>
      </c>
      <c r="I17" s="171">
        <f>'Tabell 2a'!AJ87</f>
        <v>-8.6999999999999993</v>
      </c>
      <c r="J17" s="33">
        <f t="shared" si="2"/>
        <v>0.10028889038129317</v>
      </c>
      <c r="K17" s="36"/>
      <c r="L17" s="11">
        <f>'Tabell 3a'!AH42</f>
        <v>25863</v>
      </c>
      <c r="M17" s="11">
        <f>'Tabell 3a'!AI42</f>
        <v>29117</v>
      </c>
      <c r="N17" s="171">
        <f>'Tabell 3a'!AJ42</f>
        <v>12.6</v>
      </c>
      <c r="O17" s="32">
        <f t="shared" si="0"/>
        <v>3.2049629763065139E-3</v>
      </c>
      <c r="P17" s="27"/>
      <c r="Q17" s="27"/>
      <c r="R17" s="27"/>
      <c r="S17" s="27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s="138" customFormat="1" ht="18.75" customHeight="1">
      <c r="A18" s="20" t="s">
        <v>117</v>
      </c>
      <c r="B18" s="11">
        <f>'Tabell 2a'!AL48</f>
        <v>370746.99817000004</v>
      </c>
      <c r="C18" s="11">
        <f>'Tabell 2a'!AM48</f>
        <v>390668.43200000003</v>
      </c>
      <c r="D18" s="171">
        <f>'Tabell 2a'!AN48</f>
        <v>5.4</v>
      </c>
      <c r="E18" s="32">
        <f t="shared" si="1"/>
        <v>0.63029193171684816</v>
      </c>
      <c r="F18" s="539"/>
      <c r="G18" s="11">
        <f>'Tabell 2a'!AL87</f>
        <v>33375.982000000004</v>
      </c>
      <c r="H18" s="11">
        <f>'Tabell 2a'!AM87</f>
        <v>30210.170999999998</v>
      </c>
      <c r="I18" s="171">
        <f>'Tabell 2a'!AN87</f>
        <v>-9.5</v>
      </c>
      <c r="J18" s="33">
        <f t="shared" si="2"/>
        <v>1.1061498823728082</v>
      </c>
      <c r="K18" s="36"/>
      <c r="L18" s="11">
        <f>'Tabell 3a'!AL42</f>
        <v>162133.44</v>
      </c>
      <c r="M18" s="11">
        <f>'Tabell 3a'!AM42</f>
        <v>311920</v>
      </c>
      <c r="N18" s="171">
        <f>'Tabell 3a'!AN42</f>
        <v>92.4</v>
      </c>
      <c r="O18" s="32">
        <f t="shared" si="0"/>
        <v>3.4333621306093617E-2</v>
      </c>
      <c r="P18" s="27"/>
      <c r="Q18" s="27"/>
      <c r="R18" s="27"/>
      <c r="S18" s="27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s="138" customFormat="1" ht="18.75" customHeight="1">
      <c r="A19" s="20" t="s">
        <v>128</v>
      </c>
      <c r="B19" s="234">
        <f>'Tabell 2a'!AP48</f>
        <v>32144659.606079999</v>
      </c>
      <c r="C19" s="234">
        <f>'Tabell 2a'!AQ48</f>
        <v>29434379.388160001</v>
      </c>
      <c r="D19" s="158">
        <f>'Tabell 2a'!AR48</f>
        <v>-8.4</v>
      </c>
      <c r="E19" s="235">
        <f t="shared" si="1"/>
        <v>47.488484668374603</v>
      </c>
      <c r="F19" s="540"/>
      <c r="G19" s="234">
        <f>'Tabell 2a'!AP87</f>
        <v>19592</v>
      </c>
      <c r="H19" s="234">
        <f>'Tabell 2a'!AQ87</f>
        <v>6252.7</v>
      </c>
      <c r="I19" s="158">
        <f>'Tabell 2a'!AR87</f>
        <v>-68.099999999999994</v>
      </c>
      <c r="J19" s="236">
        <f t="shared" si="2"/>
        <v>0.22894353592081482</v>
      </c>
      <c r="K19" s="537"/>
      <c r="L19" s="234">
        <f>'Tabell 3a'!AP42</f>
        <v>357104694.07209003</v>
      </c>
      <c r="M19" s="234">
        <f>'Tabell 3a'!AQ42</f>
        <v>388913820.93596995</v>
      </c>
      <c r="N19" s="158">
        <f>'Tabell 3a'!AR42</f>
        <v>8.9</v>
      </c>
      <c r="O19" s="32">
        <f t="shared" si="0"/>
        <v>42.808476047452857</v>
      </c>
      <c r="P19" s="27"/>
      <c r="Q19" s="27"/>
      <c r="R19" s="27"/>
      <c r="S19" s="2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s="138" customFormat="1" ht="18.75" customHeight="1">
      <c r="A20" s="229" t="s">
        <v>123</v>
      </c>
      <c r="B20" s="234">
        <f>'Tabell 2a'!AT48</f>
        <v>99624</v>
      </c>
      <c r="C20" s="234">
        <f>'Tabell 2a'!AU48</f>
        <v>123611</v>
      </c>
      <c r="D20" s="171">
        <f>'Tabell 2a'!AV48</f>
        <v>24.1</v>
      </c>
      <c r="E20" s="32">
        <f t="shared" si="1"/>
        <v>0.19943002707587931</v>
      </c>
      <c r="F20" s="539"/>
      <c r="G20" s="11">
        <f>'Tabell 2a'!AT87</f>
        <v>1672</v>
      </c>
      <c r="H20" s="11">
        <f>'Tabell 2a'!AU87</f>
        <v>0</v>
      </c>
      <c r="I20" s="171">
        <f>'Tabell 2a'!AV87</f>
        <v>-100</v>
      </c>
      <c r="J20" s="33">
        <f t="shared" si="2"/>
        <v>0</v>
      </c>
      <c r="K20" s="36"/>
      <c r="L20" s="11">
        <f>'Tabell 3a'!AT42</f>
        <v>1254754</v>
      </c>
      <c r="M20" s="11">
        <f>'Tabell 3a'!AU42</f>
        <v>1379522</v>
      </c>
      <c r="N20" s="171">
        <f>'Tabell 3a'!AR42</f>
        <v>8.9</v>
      </c>
      <c r="O20" s="32">
        <f t="shared" si="0"/>
        <v>0.15184658223719183</v>
      </c>
      <c r="P20" s="27"/>
      <c r="Q20" s="27"/>
      <c r="R20" s="27"/>
      <c r="S20" s="27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s="138" customFormat="1" ht="18.75" customHeight="1">
      <c r="A21" s="229" t="s">
        <v>475</v>
      </c>
      <c r="B21" s="234">
        <f>'Tabell 2a'!AX48</f>
        <v>0</v>
      </c>
      <c r="C21" s="234">
        <f>'Tabell 2a'!AY48</f>
        <v>115950</v>
      </c>
      <c r="D21" s="171" t="str">
        <f>'Tabell 2a'!AZ48</f>
        <v xml:space="preserve">    ---- </v>
      </c>
      <c r="E21" s="32">
        <f t="shared" ref="E21" si="3">100/C$31*C21</f>
        <v>0.18707001512363952</v>
      </c>
      <c r="F21" s="539"/>
      <c r="G21" s="11">
        <f>'Tabell 2a'!AX87</f>
        <v>0</v>
      </c>
      <c r="H21" s="11">
        <f>'Tabell 2a'!AY87</f>
        <v>6485</v>
      </c>
      <c r="I21" s="171" t="str">
        <f>'Tabell 2a'!AZ87</f>
        <v xml:space="preserve">    ---- </v>
      </c>
      <c r="J21" s="33">
        <f t="shared" ref="J21" si="4">100/H$31*H21</f>
        <v>0.237449234802003</v>
      </c>
      <c r="K21" s="36"/>
      <c r="L21" s="11">
        <f>'Tabell 3a'!AX42</f>
        <v>0</v>
      </c>
      <c r="M21" s="11">
        <f>'Tabell 3a'!AY42</f>
        <v>0</v>
      </c>
      <c r="N21" s="171">
        <f>'Tabell 3a'!AZ42</f>
        <v>0</v>
      </c>
      <c r="O21" s="32">
        <f t="shared" ref="O21" si="5">100/M$31*M21</f>
        <v>0</v>
      </c>
      <c r="P21" s="27"/>
      <c r="Q21" s="27"/>
      <c r="R21" s="27"/>
      <c r="S21" s="27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s="138" customFormat="1" ht="18.75" customHeight="1">
      <c r="A22" s="229" t="s">
        <v>298</v>
      </c>
      <c r="B22" s="234">
        <f>'Tabell 2a'!BB48</f>
        <v>30845</v>
      </c>
      <c r="C22" s="234">
        <f>'Tabell 2a'!BC48</f>
        <v>39880</v>
      </c>
      <c r="D22" s="171">
        <f>'Tabell 2a'!BD48</f>
        <v>29.3</v>
      </c>
      <c r="E22" s="32">
        <f t="shared" si="1"/>
        <v>6.434111430039452E-2</v>
      </c>
      <c r="F22" s="539"/>
      <c r="G22" s="11">
        <f>'Tabell 2a'!BB87</f>
        <v>2331</v>
      </c>
      <c r="H22" s="11">
        <f>'Tabell 2a'!BC87</f>
        <v>2270</v>
      </c>
      <c r="I22" s="171">
        <f>'Tabell 2a'!BD87</f>
        <v>-2.6</v>
      </c>
      <c r="J22" s="33">
        <f t="shared" si="2"/>
        <v>8.3116385967701906E-2</v>
      </c>
      <c r="K22" s="36"/>
      <c r="L22" s="11">
        <f>'Tabell 3a'!BB42</f>
        <v>0</v>
      </c>
      <c r="M22" s="11">
        <f>'Tabell 3a'!BC42</f>
        <v>0</v>
      </c>
      <c r="N22" s="171">
        <f>'Tabell 3a'!BD42</f>
        <v>0</v>
      </c>
      <c r="O22" s="32">
        <f t="shared" si="0"/>
        <v>0</v>
      </c>
      <c r="P22" s="27"/>
      <c r="Q22" s="27"/>
      <c r="R22" s="27"/>
      <c r="S22" s="27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s="138" customFormat="1" ht="18.75" customHeight="1">
      <c r="A23" s="20" t="s">
        <v>303</v>
      </c>
      <c r="B23" s="11">
        <f>'Tabell 2a'!BF48</f>
        <v>4717</v>
      </c>
      <c r="C23" s="11">
        <f>'Tabell 2a'!BG48</f>
        <v>2346</v>
      </c>
      <c r="D23" s="171">
        <f>'Tabell 2a'!BH48</f>
        <v>-50.3</v>
      </c>
      <c r="E23" s="32">
        <f t="shared" si="1"/>
        <v>3.7849612374304298E-3</v>
      </c>
      <c r="F23" s="539"/>
      <c r="G23" s="11">
        <f>'Tabell 2a'!BF87</f>
        <v>0</v>
      </c>
      <c r="H23" s="11">
        <f>'Tabell 2a'!BG87</f>
        <v>0</v>
      </c>
      <c r="I23" s="171">
        <f>'Tabell 2a'!BH87</f>
        <v>0</v>
      </c>
      <c r="J23" s="33">
        <f t="shared" si="2"/>
        <v>0</v>
      </c>
      <c r="K23" s="36"/>
      <c r="L23" s="11">
        <f>'Tabell 3a'!BF42</f>
        <v>0</v>
      </c>
      <c r="M23" s="11">
        <f>'Tabell 3a'!BG42</f>
        <v>0</v>
      </c>
      <c r="N23" s="171">
        <f>'Tabell 3a'!BH42</f>
        <v>0</v>
      </c>
      <c r="O23" s="32">
        <f t="shared" si="0"/>
        <v>0</v>
      </c>
      <c r="P23" s="27"/>
      <c r="Q23" s="27"/>
      <c r="R23" s="110"/>
      <c r="S23" s="110"/>
      <c r="T23" s="586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s="138" customFormat="1" ht="18.75" customHeight="1">
      <c r="A24" s="229" t="s">
        <v>333</v>
      </c>
      <c r="B24" s="11">
        <f>'Tabell 2a'!BJ48</f>
        <v>2766992</v>
      </c>
      <c r="C24" s="11">
        <f>'Tabell 2a'!BK48</f>
        <v>2657396.2051484552</v>
      </c>
      <c r="D24" s="171">
        <f>'Tabell 2a'!BL48</f>
        <v>-4</v>
      </c>
      <c r="E24" s="32">
        <f t="shared" si="1"/>
        <v>4.2873578981166345</v>
      </c>
      <c r="F24" s="539"/>
      <c r="G24" s="11">
        <f>'Tabell 2a'!BJ87</f>
        <v>76501</v>
      </c>
      <c r="H24" s="11">
        <f>'Tabell 2a'!BK87</f>
        <v>83372.505000000005</v>
      </c>
      <c r="I24" s="171">
        <f>'Tabell 2a'!BL87</f>
        <v>9</v>
      </c>
      <c r="J24" s="33">
        <f t="shared" si="2"/>
        <v>3.0526966099886153</v>
      </c>
      <c r="K24" s="36"/>
      <c r="L24" s="11">
        <f>'Tabell 3a'!BJ42</f>
        <v>45189000</v>
      </c>
      <c r="M24" s="11">
        <f>'Tabell 3a'!BK42</f>
        <v>47126733.776330188</v>
      </c>
      <c r="N24" s="171">
        <f>'Tabell 3a'!BL42</f>
        <v>4.3</v>
      </c>
      <c r="O24" s="32">
        <f t="shared" si="0"/>
        <v>5.1873282600333797</v>
      </c>
      <c r="P24" s="27"/>
      <c r="Q24" s="27"/>
      <c r="R24" s="27"/>
      <c r="S24" s="27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s="138" customFormat="1" ht="18.75" customHeight="1">
      <c r="A25" s="229" t="s">
        <v>329</v>
      </c>
      <c r="B25" s="11">
        <f>'Tabell 2a'!BN48</f>
        <v>4288471</v>
      </c>
      <c r="C25" s="11">
        <f>'Tabell 2a'!BO48</f>
        <v>4084610</v>
      </c>
      <c r="D25" s="11">
        <f>'Tabell 2a'!BP48</f>
        <v>-4.8</v>
      </c>
      <c r="E25" s="32">
        <f t="shared" si="1"/>
        <v>6.58997890878973</v>
      </c>
      <c r="F25" s="539"/>
      <c r="G25" s="11">
        <f>'Tabell 2a'!BN87</f>
        <v>0</v>
      </c>
      <c r="H25" s="11">
        <f>'Tabell 2a'!BO87</f>
        <v>0</v>
      </c>
      <c r="I25" s="11">
        <f>'Tabell 2a'!BP87</f>
        <v>0</v>
      </c>
      <c r="J25" s="33">
        <f t="shared" si="2"/>
        <v>0</v>
      </c>
      <c r="K25" s="36"/>
      <c r="L25" s="11">
        <f>'Tabell 3a'!BN42</f>
        <v>57875524</v>
      </c>
      <c r="M25" s="11">
        <f>'Tabell 3a'!BO42</f>
        <v>60552187</v>
      </c>
      <c r="N25" s="11">
        <f>'Tabell 3a'!BP42</f>
        <v>4.5999999999999996</v>
      </c>
      <c r="O25" s="32">
        <f t="shared" si="0"/>
        <v>6.6650931575845247</v>
      </c>
      <c r="P25" s="27"/>
      <c r="Q25" s="27"/>
      <c r="R25" s="27"/>
      <c r="S25" s="27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s="138" customFormat="1" ht="18.75" customHeight="1">
      <c r="A26" s="85" t="s">
        <v>352</v>
      </c>
      <c r="B26" s="11">
        <f>'Tabell 2a'!BR48</f>
        <v>0</v>
      </c>
      <c r="C26" s="11">
        <f>'Tabell 2a'!BS48</f>
        <v>0</v>
      </c>
      <c r="D26" s="11">
        <f>'Tabell 2a'!BT48</f>
        <v>0</v>
      </c>
      <c r="E26" s="32">
        <f t="shared" si="1"/>
        <v>0</v>
      </c>
      <c r="F26" s="539"/>
      <c r="G26" s="11">
        <f>'Tabell 2b'!AH87</f>
        <v>0</v>
      </c>
      <c r="H26" s="11">
        <f>'Tabell 2b'!AI87</f>
        <v>0</v>
      </c>
      <c r="I26" s="11">
        <f>'Tabell 2b'!AJ87</f>
        <v>0</v>
      </c>
      <c r="J26" s="33">
        <f t="shared" si="2"/>
        <v>0</v>
      </c>
      <c r="K26" s="36"/>
      <c r="L26" s="11">
        <f>'Tabell 3a'!BR42</f>
        <v>8444246.0427499991</v>
      </c>
      <c r="M26" s="11">
        <f>'Tabell 3a'!BS42</f>
        <v>8556698.3527799994</v>
      </c>
      <c r="N26" s="11">
        <f>'Tabell 3a'!BT42</f>
        <v>1.3</v>
      </c>
      <c r="O26" s="32">
        <f t="shared" si="0"/>
        <v>0.94185188790338403</v>
      </c>
      <c r="P26" s="27"/>
      <c r="Q26" s="27"/>
      <c r="R26" s="27"/>
      <c r="S26" s="27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s="138" customFormat="1" ht="18.75" customHeight="1">
      <c r="A27" s="20" t="s">
        <v>94</v>
      </c>
      <c r="B27" s="11">
        <f>'Tabell 2a'!BV48</f>
        <v>2278499.5252800002</v>
      </c>
      <c r="C27" s="11">
        <f>'Tabell 2a'!BW48</f>
        <v>2449137.9735400002</v>
      </c>
      <c r="D27" s="171">
        <f>'Tabell 2a'!BX48</f>
        <v>7.5</v>
      </c>
      <c r="E27" s="32">
        <f t="shared" si="1"/>
        <v>3.9513607395429728</v>
      </c>
      <c r="F27" s="539"/>
      <c r="G27" s="11">
        <f>'Tabell 2a'!BV87</f>
        <v>131640.16699999999</v>
      </c>
      <c r="H27" s="11">
        <f>'Tabell 2a'!BW87</f>
        <v>162186.32499999998</v>
      </c>
      <c r="I27" s="171">
        <f>'Tabell 2a'!BX87</f>
        <v>23.2</v>
      </c>
      <c r="J27" s="33">
        <f t="shared" si="2"/>
        <v>5.9384762940013829</v>
      </c>
      <c r="K27" s="36"/>
      <c r="L27" s="11">
        <f>'Tabell 3a'!BV42</f>
        <v>16117636.38015</v>
      </c>
      <c r="M27" s="11">
        <f>'Tabell 3a'!BW42</f>
        <v>16536094.94031</v>
      </c>
      <c r="N27" s="171">
        <f>'Tabell 3a'!BX42</f>
        <v>2.6</v>
      </c>
      <c r="O27" s="32">
        <f t="shared" si="0"/>
        <v>1.820159084259471</v>
      </c>
      <c r="P27" s="27"/>
      <c r="Q27" s="27"/>
      <c r="R27" s="27"/>
      <c r="S27" s="27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s="138" customFormat="1" ht="18.75" customHeight="1">
      <c r="A28" s="20" t="s">
        <v>111</v>
      </c>
      <c r="B28" s="11">
        <f>'Tabell 2a'!BZ48</f>
        <v>9429042.2034599986</v>
      </c>
      <c r="C28" s="11">
        <f>'Tabell 2a'!CA48</f>
        <v>7918141.5200000005</v>
      </c>
      <c r="D28" s="171">
        <f>'Tabell 2a'!CB48</f>
        <v>-16</v>
      </c>
      <c r="E28" s="32">
        <f t="shared" si="1"/>
        <v>12.774875842151946</v>
      </c>
      <c r="F28" s="539"/>
      <c r="G28" s="11">
        <f>'Tabell 2a'!BZ87</f>
        <v>104057.495</v>
      </c>
      <c r="H28" s="11">
        <f>'Tabell 2a'!CA87</f>
        <v>128440.82500000001</v>
      </c>
      <c r="I28" s="171">
        <f>'Tabell 2a'!CB87</f>
        <v>23.4</v>
      </c>
      <c r="J28" s="33">
        <f t="shared" si="2"/>
        <v>4.7028798170528887</v>
      </c>
      <c r="K28" s="36"/>
      <c r="L28" s="11">
        <f>'Tabell 3a'!BZ42</f>
        <v>172892286.76091942</v>
      </c>
      <c r="M28" s="11">
        <f>'Tabell 3a'!CA42</f>
        <v>173057918.17500004</v>
      </c>
      <c r="N28" s="171">
        <f>'Tabell 3a'!CB42</f>
        <v>0.1</v>
      </c>
      <c r="O28" s="32">
        <f t="shared" si="0"/>
        <v>19.048810677870566</v>
      </c>
      <c r="P28" s="27"/>
      <c r="Q28" s="27"/>
      <c r="R28" s="27"/>
      <c r="S28" s="2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s="138" customFormat="1" ht="18.75" customHeight="1">
      <c r="A29" s="20" t="s">
        <v>50</v>
      </c>
      <c r="B29" s="11">
        <f>'Tabell 2a'!CD48</f>
        <v>23184</v>
      </c>
      <c r="C29" s="11">
        <f>'Tabell 2a'!CE48</f>
        <v>24710</v>
      </c>
      <c r="D29" s="171">
        <f>'Tabell 2a'!CF48</f>
        <v>6.6</v>
      </c>
      <c r="E29" s="32">
        <f t="shared" si="1"/>
        <v>3.9866322326046852E-2</v>
      </c>
      <c r="F29" s="539"/>
      <c r="G29" s="11">
        <f>'Tabell 2a'!CD87</f>
        <v>0</v>
      </c>
      <c r="H29" s="11">
        <f>'Tabell 2a'!CE87</f>
        <v>0</v>
      </c>
      <c r="I29" s="171">
        <f>'Tabell 2a'!CF87</f>
        <v>0</v>
      </c>
      <c r="J29" s="33">
        <f t="shared" si="2"/>
        <v>0</v>
      </c>
      <c r="K29" s="36"/>
      <c r="L29" s="11">
        <f>'Tabell 3a'!CD42</f>
        <v>0</v>
      </c>
      <c r="M29" s="11">
        <f>'Tabell 3a'!CE42</f>
        <v>0</v>
      </c>
      <c r="N29" s="171">
        <f>'Tabell 3a'!CF42</f>
        <v>0</v>
      </c>
      <c r="O29" s="32">
        <f t="shared" si="0"/>
        <v>0</v>
      </c>
      <c r="P29" s="27"/>
      <c r="Q29" s="27"/>
      <c r="R29" s="27"/>
      <c r="S29" s="27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s="138" customFormat="1" ht="18.75" customHeight="1">
      <c r="A30" s="20" t="s">
        <v>449</v>
      </c>
      <c r="B30" s="11">
        <f>'Tabell 2a'!CH48</f>
        <v>545559.61028999998</v>
      </c>
      <c r="C30" s="11">
        <f>'Tabell 2a'!CI48</f>
        <v>555281.85226000007</v>
      </c>
      <c r="D30" s="171">
        <f>'Tabell 2a'!CJ48</f>
        <v>1.8</v>
      </c>
      <c r="E30" s="32">
        <f t="shared" si="1"/>
        <v>0.89587394997982561</v>
      </c>
      <c r="F30" s="539"/>
      <c r="G30" s="11">
        <f>'Tabell 2a'!CH87</f>
        <v>8832.7999999999993</v>
      </c>
      <c r="H30" s="11">
        <f>'Tabell 2a'!CI87</f>
        <v>11707.462000000001</v>
      </c>
      <c r="I30" s="171">
        <f>'Tabell 2a'!CJ87</f>
        <v>32.5</v>
      </c>
      <c r="J30" s="33">
        <f t="shared" si="2"/>
        <v>0.42867045387409841</v>
      </c>
      <c r="K30" s="36"/>
      <c r="L30" s="11">
        <f>'Tabell 3a'!CH42</f>
        <v>0</v>
      </c>
      <c r="M30" s="11">
        <f>'Tabell 3a'!CI42</f>
        <v>0</v>
      </c>
      <c r="N30" s="171">
        <f>'Tabell 3a'!CJ42</f>
        <v>0</v>
      </c>
      <c r="O30" s="32">
        <f t="shared" si="0"/>
        <v>0</v>
      </c>
      <c r="P30" s="27"/>
      <c r="Q30" s="27"/>
      <c r="R30" s="27"/>
      <c r="S30" s="27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s="139" customFormat="1" ht="18.75" customHeight="1">
      <c r="A31" s="77" t="s">
        <v>113</v>
      </c>
      <c r="B31" s="10">
        <f>+'Tabell 2a'!CL48</f>
        <v>69603386.202340007</v>
      </c>
      <c r="C31" s="10">
        <f>+'Tabell 2a'!CM48</f>
        <v>61982140.709918462</v>
      </c>
      <c r="D31" s="173">
        <f>+'Tabell 2a'!CN48</f>
        <v>-10.9</v>
      </c>
      <c r="E31" s="34">
        <f>SUM(E9:E30)</f>
        <v>100</v>
      </c>
      <c r="F31" s="541"/>
      <c r="G31" s="10">
        <f>+'Tabell 2a'!CL87</f>
        <v>3812902.5648158398</v>
      </c>
      <c r="H31" s="10">
        <f>+'Tabell 2a'!CM87</f>
        <v>2731110.0856600003</v>
      </c>
      <c r="I31" s="173">
        <f>+'Tabell 2a'!CN87</f>
        <v>-28.4</v>
      </c>
      <c r="J31" s="35">
        <f>SUM(J9:J30)</f>
        <v>100</v>
      </c>
      <c r="K31" s="47"/>
      <c r="L31" s="10">
        <f>+'Tabell 3a'!CL42</f>
        <v>877344904.90190947</v>
      </c>
      <c r="M31" s="10">
        <f>+'Tabell 3a'!CM42</f>
        <v>908497234.29739022</v>
      </c>
      <c r="N31" s="173">
        <f>+'Tabell 3a'!CN42</f>
        <v>3.6</v>
      </c>
      <c r="O31" s="34">
        <f>SUM(O9:O30)</f>
        <v>100</v>
      </c>
      <c r="P31" s="28"/>
      <c r="Q31" s="28"/>
      <c r="R31" s="28"/>
      <c r="S31" s="28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</row>
    <row r="32" spans="1:42" ht="18.75" customHeight="1">
      <c r="A32" s="20"/>
      <c r="B32" s="21"/>
      <c r="C32" s="21"/>
      <c r="D32" s="171"/>
      <c r="E32" s="20"/>
      <c r="F32" s="15"/>
      <c r="G32" s="21"/>
      <c r="H32" s="21"/>
      <c r="I32" s="171"/>
      <c r="J32" s="20"/>
      <c r="K32" s="21"/>
      <c r="L32" s="21"/>
      <c r="M32" s="21"/>
      <c r="N32" s="171"/>
      <c r="O32" s="20"/>
      <c r="P32" s="27"/>
      <c r="Q32" s="27"/>
      <c r="R32" s="27"/>
      <c r="S32" s="27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8.75" customHeight="1">
      <c r="A33" s="77" t="s">
        <v>107</v>
      </c>
      <c r="B33" s="21"/>
      <c r="C33" s="21"/>
      <c r="D33" s="171"/>
      <c r="E33" s="20"/>
      <c r="F33" s="15"/>
      <c r="G33" s="21"/>
      <c r="H33" s="21"/>
      <c r="I33" s="171"/>
      <c r="J33" s="20"/>
      <c r="K33" s="21"/>
      <c r="L33" s="21"/>
      <c r="M33" s="21"/>
      <c r="N33" s="171"/>
      <c r="O33" s="20"/>
      <c r="P33" s="27"/>
      <c r="Q33" s="27"/>
      <c r="R33" s="27"/>
      <c r="S33" s="27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s="138" customFormat="1" ht="18.75" customHeight="1">
      <c r="A34" s="229" t="s">
        <v>109</v>
      </c>
      <c r="B34" s="11">
        <f>'Tabell 2b'!B48</f>
        <v>1097349.6740000001</v>
      </c>
      <c r="C34" s="11">
        <f>'Tabell 2b'!C48</f>
        <v>1318736.672</v>
      </c>
      <c r="D34" s="171">
        <f>'Tabell 2b'!D48</f>
        <v>20.2</v>
      </c>
      <c r="E34" s="33">
        <f t="shared" ref="E34:E44" si="6">100/C$45*C34</f>
        <v>4.5785178211885489</v>
      </c>
      <c r="F34" s="538"/>
      <c r="G34" s="11">
        <f>'Tabell 2b'!B87</f>
        <v>198038.33909000002</v>
      </c>
      <c r="H34" s="11">
        <f>'Tabell 2b'!C87</f>
        <v>297843.3</v>
      </c>
      <c r="I34" s="171">
        <f>'Tabell 2b'!D87</f>
        <v>50.4</v>
      </c>
      <c r="J34" s="32">
        <f t="shared" ref="J34:J44" si="7">100/H$45*H34</f>
        <v>3.5057430660301092</v>
      </c>
      <c r="K34" s="536"/>
      <c r="L34" s="11">
        <f>'Tabell 3b'!B42</f>
        <v>10675331.241</v>
      </c>
      <c r="M34" s="11">
        <f>'Tabell 3b'!C42</f>
        <v>12330572.925000001</v>
      </c>
      <c r="N34" s="171">
        <f>'Tabell 3b'!D42</f>
        <v>15.5</v>
      </c>
      <c r="O34" s="32">
        <f t="shared" ref="O34:O44" si="8">100/M$45*M34</f>
        <v>6.3695276399428984</v>
      </c>
      <c r="P34" s="27"/>
      <c r="Q34" s="27"/>
      <c r="R34" s="27"/>
      <c r="S34" s="27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s="138" customFormat="1" ht="18.75" customHeight="1">
      <c r="A35" s="20" t="s">
        <v>349</v>
      </c>
      <c r="B35" s="11">
        <f>'Tabell 2b'!F48</f>
        <v>5361212</v>
      </c>
      <c r="C35" s="11">
        <f>'Tabell 2b'!G48</f>
        <v>6671259</v>
      </c>
      <c r="D35" s="171">
        <f>'Tabell 2b'!H48</f>
        <v>24.4</v>
      </c>
      <c r="E35" s="33">
        <f t="shared" si="6"/>
        <v>23.161923733371768</v>
      </c>
      <c r="F35" s="538"/>
      <c r="G35" s="11">
        <f>'Tabell 2b'!F87</f>
        <v>527290</v>
      </c>
      <c r="H35" s="11">
        <f>'Tabell 2b'!G87</f>
        <v>646194.66399999999</v>
      </c>
      <c r="I35" s="171">
        <f>'Tabell 2b'!H87</f>
        <v>22.6</v>
      </c>
      <c r="J35" s="32">
        <f t="shared" si="7"/>
        <v>7.6059876539900557</v>
      </c>
      <c r="K35" s="536"/>
      <c r="L35" s="11">
        <f>'Tabell 3b'!F42</f>
        <v>42866368.769999996</v>
      </c>
      <c r="M35" s="11">
        <f>'Tabell 3b'!G42</f>
        <v>49679142.280000001</v>
      </c>
      <c r="N35" s="171">
        <f>'Tabell 3b'!H42</f>
        <v>15.9</v>
      </c>
      <c r="O35" s="32">
        <f t="shared" si="8"/>
        <v>25.662446652381792</v>
      </c>
      <c r="P35" s="27"/>
      <c r="Q35" s="27"/>
      <c r="R35" s="27"/>
      <c r="S35" s="27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s="138" customFormat="1" ht="18.75" customHeight="1">
      <c r="A36" s="229" t="s">
        <v>122</v>
      </c>
      <c r="B36" s="11">
        <f>'Tabell 2b'!J48</f>
        <v>262080</v>
      </c>
      <c r="C36" s="11">
        <f>'Tabell 2b'!K48</f>
        <v>288724</v>
      </c>
      <c r="D36" s="11">
        <f>'Tabell 2b'!L48</f>
        <v>10.199999999999999</v>
      </c>
      <c r="E36" s="33">
        <f t="shared" si="6"/>
        <v>1.0024199732005652</v>
      </c>
      <c r="F36" s="538"/>
      <c r="G36" s="11">
        <f>'Tabell 2b'!J87</f>
        <v>15301</v>
      </c>
      <c r="H36" s="11">
        <f>'Tabell 2b'!K87</f>
        <v>44529</v>
      </c>
      <c r="I36" s="11">
        <f>'Tabell 2b'!L87</f>
        <v>191</v>
      </c>
      <c r="J36" s="32">
        <f t="shared" si="7"/>
        <v>0.52412538065235892</v>
      </c>
      <c r="K36" s="536"/>
      <c r="L36" s="11">
        <f>'Tabell 3b'!J42</f>
        <v>1971562</v>
      </c>
      <c r="M36" s="11">
        <f>'Tabell 3b'!K42</f>
        <v>2345808</v>
      </c>
      <c r="N36" s="11">
        <f>'Tabell 3b'!L42</f>
        <v>19</v>
      </c>
      <c r="O36" s="32">
        <f t="shared" si="8"/>
        <v>1.2117595009478579</v>
      </c>
      <c r="P36" s="27"/>
      <c r="Q36" s="27"/>
      <c r="R36" s="27"/>
      <c r="S36" s="27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s="138" customFormat="1" ht="18.75" customHeight="1">
      <c r="A37" s="229" t="s">
        <v>91</v>
      </c>
      <c r="B37" s="11">
        <f>'Tabell 2b'!N48</f>
        <v>1486777.2310000001</v>
      </c>
      <c r="C37" s="11">
        <f>'Tabell 2b'!O48</f>
        <v>1703498</v>
      </c>
      <c r="D37" s="11">
        <f>'Tabell 2b'!P48</f>
        <v>14.6</v>
      </c>
      <c r="E37" s="33">
        <f t="shared" si="6"/>
        <v>5.9143694999626515</v>
      </c>
      <c r="F37" s="538"/>
      <c r="G37" s="11">
        <f>'Tabell 2b'!N87</f>
        <v>111089.645</v>
      </c>
      <c r="H37" s="11">
        <f>'Tabell 2b'!O87</f>
        <v>151008</v>
      </c>
      <c r="I37" s="171">
        <f>'Tabell 2b'!P87</f>
        <v>35.9</v>
      </c>
      <c r="J37" s="32">
        <f t="shared" si="7"/>
        <v>1.7774287651092866</v>
      </c>
      <c r="K37" s="536"/>
      <c r="L37" s="11">
        <f>'Tabell 3b'!N42</f>
        <v>13009567.626139998</v>
      </c>
      <c r="M37" s="11">
        <f>'Tabell 3b'!O42</f>
        <v>15155471</v>
      </c>
      <c r="N37" s="171">
        <f>'Tabell 3b'!P42</f>
        <v>16.5</v>
      </c>
      <c r="O37" s="32">
        <f t="shared" si="8"/>
        <v>7.8287677318816087</v>
      </c>
      <c r="P37" s="27"/>
      <c r="Q37" s="27"/>
      <c r="R37" s="27"/>
      <c r="S37" s="27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s="138" customFormat="1" ht="18.75" customHeight="1">
      <c r="A38" s="229" t="s">
        <v>128</v>
      </c>
      <c r="B38" s="11">
        <f>'Tabell 2b'!R48</f>
        <v>138007.87</v>
      </c>
      <c r="C38" s="11">
        <f>'Tabell 2b'!S48</f>
        <v>108686.046</v>
      </c>
      <c r="D38" s="171">
        <f>'Tabell 2b'!T48</f>
        <v>-21.2</v>
      </c>
      <c r="E38" s="33">
        <f t="shared" si="6"/>
        <v>0.37734675094067488</v>
      </c>
      <c r="F38" s="538"/>
      <c r="G38" s="11">
        <f>'Tabell 2b'!R87</f>
        <v>0</v>
      </c>
      <c r="H38" s="11">
        <f>'Tabell 2b'!S87</f>
        <v>0</v>
      </c>
      <c r="I38" s="11">
        <f>'Tabell 2b'!T87</f>
        <v>0</v>
      </c>
      <c r="J38" s="32">
        <f t="shared" si="7"/>
        <v>0</v>
      </c>
      <c r="K38" s="536"/>
      <c r="L38" s="11">
        <f>'Tabell 3b'!R42</f>
        <v>1920558.2551500003</v>
      </c>
      <c r="M38" s="11">
        <f>'Tabell 3b'!S42</f>
        <v>1969739.4111500003</v>
      </c>
      <c r="N38" s="171">
        <f>'Tabell 3b'!T42</f>
        <v>2.6</v>
      </c>
      <c r="O38" s="32">
        <f t="shared" si="8"/>
        <v>1.0174960806052549</v>
      </c>
      <c r="P38" s="27"/>
      <c r="Q38" s="27"/>
      <c r="R38" s="27"/>
      <c r="S38" s="27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s="138" customFormat="1" ht="18.75" customHeight="1">
      <c r="A39" s="229" t="s">
        <v>123</v>
      </c>
      <c r="B39" s="11">
        <f>'Tabell 2b'!V48</f>
        <v>161211</v>
      </c>
      <c r="C39" s="11">
        <f>'Tabell 2b'!W48</f>
        <v>212431</v>
      </c>
      <c r="D39" s="171">
        <f>'Tabell 2b'!X48</f>
        <v>31.8</v>
      </c>
      <c r="E39" s="33">
        <f t="shared" si="6"/>
        <v>0.73753853966753469</v>
      </c>
      <c r="F39" s="538"/>
      <c r="G39" s="11">
        <f>'Tabell 2b'!V87</f>
        <v>44818</v>
      </c>
      <c r="H39" s="11">
        <f>'Tabell 2b'!W87</f>
        <v>62123</v>
      </c>
      <c r="I39" s="171">
        <f>'Tabell 2b'!X87</f>
        <v>38.6</v>
      </c>
      <c r="J39" s="32">
        <f t="shared" si="7"/>
        <v>0.73121428781842157</v>
      </c>
      <c r="K39" s="536"/>
      <c r="L39" s="11">
        <f>'Tabell 3b'!V42</f>
        <v>841905</v>
      </c>
      <c r="M39" s="11">
        <f>'Tabell 3b'!W42</f>
        <v>1182480</v>
      </c>
      <c r="N39" s="171">
        <f>'Tabell 3b'!X42</f>
        <v>40.5</v>
      </c>
      <c r="O39" s="32">
        <f t="shared" si="8"/>
        <v>0.6108263654488445</v>
      </c>
      <c r="P39" s="27"/>
      <c r="Q39" s="27"/>
      <c r="R39" s="110"/>
      <c r="S39" s="110"/>
      <c r="T39" s="586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s="138" customFormat="1" ht="18.75" customHeight="1">
      <c r="A40" s="20" t="s">
        <v>112</v>
      </c>
      <c r="B40" s="11">
        <f>'Tabell 2b'!Z48</f>
        <v>6697963</v>
      </c>
      <c r="C40" s="11">
        <f>'Tabell 2b'!AA48</f>
        <v>8718284.4820399992</v>
      </c>
      <c r="D40" s="171">
        <f>'Tabell 2b'!AB48</f>
        <v>30.2</v>
      </c>
      <c r="E40" s="33">
        <f t="shared" si="6"/>
        <v>30.268985248339039</v>
      </c>
      <c r="F40" s="538"/>
      <c r="G40" s="11">
        <f>'Tabell 2b'!Z87</f>
        <v>3915515</v>
      </c>
      <c r="H40" s="11">
        <f>'Tabell 2b'!AA87</f>
        <v>5489865.61161</v>
      </c>
      <c r="I40" s="171">
        <f>'Tabell 2b'!AB87</f>
        <v>40.200000000000003</v>
      </c>
      <c r="J40" s="32">
        <f t="shared" si="7"/>
        <v>64.618066954465334</v>
      </c>
      <c r="K40" s="536"/>
      <c r="L40" s="11">
        <f>'Tabell 3b'!Z42</f>
        <v>31663855</v>
      </c>
      <c r="M40" s="11">
        <f>'Tabell 3b'!AA42</f>
        <v>39157649.860661596</v>
      </c>
      <c r="N40" s="171">
        <f>'Tabell 3b'!AB42</f>
        <v>23.7</v>
      </c>
      <c r="O40" s="32">
        <f t="shared" si="8"/>
        <v>20.227424517883072</v>
      </c>
      <c r="P40" s="27"/>
      <c r="Q40" s="27"/>
      <c r="R40" s="27"/>
      <c r="S40" s="27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s="138" customFormat="1" ht="18.75" customHeight="1">
      <c r="A41" s="229" t="s">
        <v>19</v>
      </c>
      <c r="B41" s="11">
        <f>'Tabell 2b'!AD48</f>
        <v>119599</v>
      </c>
      <c r="C41" s="11">
        <f>'Tabell 2b'!AE48</f>
        <v>155206</v>
      </c>
      <c r="D41" s="171">
        <f>'Tabell 2b'!AF48</f>
        <v>29.8</v>
      </c>
      <c r="E41" s="33">
        <f t="shared" si="6"/>
        <v>0.53885923705880678</v>
      </c>
      <c r="F41" s="538"/>
      <c r="G41" s="11">
        <f>'Tabell 2b'!AD87</f>
        <v>90007</v>
      </c>
      <c r="H41" s="11">
        <f>'Tabell 2b'!AE87</f>
        <v>91161</v>
      </c>
      <c r="I41" s="171">
        <f>'Tabell 2b'!AF87</f>
        <v>1.3</v>
      </c>
      <c r="J41" s="32">
        <f t="shared" si="7"/>
        <v>1.0730039710222483</v>
      </c>
      <c r="K41" s="536"/>
      <c r="L41" s="11">
        <f>'Tabell 3b'!AD42</f>
        <v>1456079</v>
      </c>
      <c r="M41" s="11">
        <f>'Tabell 3b'!AE42</f>
        <v>1610956</v>
      </c>
      <c r="N41" s="171">
        <f>'Tabell 3b'!AF42</f>
        <v>10.6</v>
      </c>
      <c r="O41" s="32">
        <f t="shared" si="8"/>
        <v>0.83216155738617881</v>
      </c>
      <c r="P41" s="27"/>
      <c r="Q41" s="27"/>
      <c r="R41" s="27"/>
      <c r="S41" s="27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s="138" customFormat="1" ht="18.75" customHeight="1">
      <c r="A42" s="229" t="s">
        <v>352</v>
      </c>
      <c r="B42" s="11">
        <f>'Tabell 2b'!AH48</f>
        <v>5.9</v>
      </c>
      <c r="C42" s="11">
        <f>'Tabell 2b'!AI48</f>
        <v>14.59357003</v>
      </c>
      <c r="D42" s="171">
        <f>'Tabell 2b'!AJ48</f>
        <v>147.30000000000001</v>
      </c>
      <c r="E42" s="33">
        <f t="shared" si="6"/>
        <v>5.0667371186230354E-5</v>
      </c>
      <c r="F42" s="538"/>
      <c r="G42" s="11">
        <f>'Tabell 2b'!AH87</f>
        <v>0</v>
      </c>
      <c r="H42" s="11">
        <f>'Tabell 2b'!AI87</f>
        <v>0</v>
      </c>
      <c r="I42" s="171">
        <f>'Tabell 2b'!AJ87</f>
        <v>0</v>
      </c>
      <c r="J42" s="32">
        <f t="shared" si="7"/>
        <v>0</v>
      </c>
      <c r="K42" s="536"/>
      <c r="L42" s="11">
        <f>'Tabell 3b'!AH42</f>
        <v>559243.53747999994</v>
      </c>
      <c r="M42" s="11">
        <f>'Tabell 3b'!AI42</f>
        <v>554655.76254000003</v>
      </c>
      <c r="N42" s="171">
        <f>'Tabell 3b'!AJ42</f>
        <v>-0.8</v>
      </c>
      <c r="O42" s="32">
        <f t="shared" si="8"/>
        <v>0.28651508990221025</v>
      </c>
      <c r="P42" s="27"/>
      <c r="Q42" s="27"/>
      <c r="R42" s="27"/>
      <c r="S42" s="27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s="138" customFormat="1" ht="18.75" customHeight="1">
      <c r="A43" s="20" t="s">
        <v>94</v>
      </c>
      <c r="B43" s="11">
        <f>'Tabell 2b'!AL48</f>
        <v>1500599.17141</v>
      </c>
      <c r="C43" s="11">
        <f>'Tabell 2b'!AM48</f>
        <v>1662297.2335399999</v>
      </c>
      <c r="D43" s="171">
        <f>'Tabell 2b'!AN48</f>
        <v>10.8</v>
      </c>
      <c r="E43" s="33">
        <f t="shared" si="6"/>
        <v>5.771324684808123</v>
      </c>
      <c r="F43" s="538"/>
      <c r="G43" s="11">
        <f>'Tabell 2b'!AL87</f>
        <v>165677.65068000002</v>
      </c>
      <c r="H43" s="11">
        <f>'Tabell 2b'!AM87</f>
        <v>174692.01799999998</v>
      </c>
      <c r="I43" s="171">
        <f>'Tabell 2b'!AN87</f>
        <v>5.4</v>
      </c>
      <c r="J43" s="32">
        <f t="shared" si="7"/>
        <v>2.0561997896018038</v>
      </c>
      <c r="K43" s="536"/>
      <c r="L43" s="11">
        <f>'Tabell 3b'!AL42</f>
        <v>13190434.44796</v>
      </c>
      <c r="M43" s="11">
        <f>'Tabell 3b'!AM42</f>
        <v>15766545.6006</v>
      </c>
      <c r="N43" s="171">
        <f>'Tabell 3b'!AN42</f>
        <v>19.5</v>
      </c>
      <c r="O43" s="32">
        <f t="shared" si="8"/>
        <v>8.1444267513175426</v>
      </c>
      <c r="P43" s="27"/>
      <c r="Q43" s="27"/>
      <c r="R43" s="27"/>
      <c r="S43" s="27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s="138" customFormat="1" ht="18.75" customHeight="1">
      <c r="A44" s="20" t="s">
        <v>111</v>
      </c>
      <c r="B44" s="11">
        <f>'Tabell 2b'!AP48</f>
        <v>5727695.6385000004</v>
      </c>
      <c r="C44" s="11">
        <f>'Tabell 2b'!AQ48</f>
        <v>7963561.2149999999</v>
      </c>
      <c r="D44" s="171">
        <f>'Tabell 2b'!AR48</f>
        <v>39</v>
      </c>
      <c r="E44" s="33">
        <f t="shared" si="6"/>
        <v>27.648663844091107</v>
      </c>
      <c r="F44" s="538"/>
      <c r="G44" s="11">
        <f>'Tabell 2b'!AP87</f>
        <v>369290.25400999998</v>
      </c>
      <c r="H44" s="11">
        <f>'Tabell 2b'!AQ87</f>
        <v>1538451.3119999999</v>
      </c>
      <c r="I44" s="171">
        <f>'Tabell 2b'!AR87</f>
        <v>316.60000000000002</v>
      </c>
      <c r="J44" s="32">
        <f t="shared" si="7"/>
        <v>18.108230131310403</v>
      </c>
      <c r="K44" s="536"/>
      <c r="L44" s="11">
        <f>'Tabell 3b'!AP42</f>
        <v>41820452.407600001</v>
      </c>
      <c r="M44" s="11">
        <f>'Tabell 3b'!AQ42</f>
        <v>53833907.767999999</v>
      </c>
      <c r="N44" s="171">
        <f>'Tabell 3b'!AR42</f>
        <v>28.7</v>
      </c>
      <c r="O44" s="32">
        <f t="shared" si="8"/>
        <v>27.808648112302752</v>
      </c>
      <c r="P44" s="27"/>
      <c r="Q44" s="27"/>
      <c r="R44" s="27"/>
      <c r="S44" s="27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s="139" customFormat="1" ht="18.75" customHeight="1">
      <c r="A45" s="77" t="s">
        <v>114</v>
      </c>
      <c r="B45" s="10">
        <f>+'Tabell 2b'!AT48</f>
        <v>22552500.484910004</v>
      </c>
      <c r="C45" s="10">
        <f>+'Tabell 2b'!AU48</f>
        <v>28802698.242150027</v>
      </c>
      <c r="D45" s="173">
        <f>+'Tabell 2b'!AV48</f>
        <v>27.7</v>
      </c>
      <c r="E45" s="35">
        <f>SUM(E34:E44)</f>
        <v>99.999999999999986</v>
      </c>
      <c r="F45" s="542"/>
      <c r="G45" s="10">
        <f>+'Tabell 2b'!AT87</f>
        <v>5437026.8887800006</v>
      </c>
      <c r="H45" s="10">
        <f>+'Tabell 2b'!AU87</f>
        <v>8495867.9056099989</v>
      </c>
      <c r="I45" s="173">
        <f>+'Tabell 2b'!AV87</f>
        <v>56.3</v>
      </c>
      <c r="J45" s="35">
        <f>SUM(J34:J44)</f>
        <v>100.00000000000003</v>
      </c>
      <c r="K45" s="47"/>
      <c r="L45" s="10">
        <f>+'Tabell 3b'!AT42</f>
        <v>159975357.28533</v>
      </c>
      <c r="M45" s="10">
        <f>+'Tabell 3b'!AU42</f>
        <v>193586928.60795158</v>
      </c>
      <c r="N45" s="173">
        <f>+'Tabell 3b'!AV42</f>
        <v>21</v>
      </c>
      <c r="O45" s="35">
        <f>SUM(O34:O44)</f>
        <v>100</v>
      </c>
      <c r="P45" s="28"/>
      <c r="Q45" s="28"/>
      <c r="R45" s="28"/>
      <c r="S45" s="28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</row>
    <row r="46" spans="1:42" ht="18.75" customHeight="1">
      <c r="A46" s="77"/>
      <c r="B46" s="10"/>
      <c r="C46" s="10"/>
      <c r="D46" s="173"/>
      <c r="E46" s="33"/>
      <c r="F46" s="538"/>
      <c r="G46" s="10"/>
      <c r="H46" s="10"/>
      <c r="I46" s="173"/>
      <c r="J46" s="34"/>
      <c r="K46" s="37"/>
      <c r="L46" s="10"/>
      <c r="M46" s="10"/>
      <c r="N46" s="173"/>
      <c r="O46" s="34"/>
      <c r="P46" s="27"/>
      <c r="Q46" s="27"/>
      <c r="R46" s="27"/>
      <c r="S46" s="27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8.75" customHeight="1">
      <c r="A47" s="476"/>
      <c r="B47" s="38"/>
      <c r="C47" s="21"/>
      <c r="D47" s="170"/>
      <c r="E47" s="20"/>
      <c r="F47" s="15"/>
      <c r="G47" s="21"/>
      <c r="H47" s="21"/>
      <c r="I47" s="170"/>
      <c r="J47" s="20"/>
      <c r="K47" s="21"/>
      <c r="L47" s="21"/>
      <c r="M47" s="21"/>
      <c r="N47" s="170"/>
      <c r="O47" s="20"/>
      <c r="P47" s="27"/>
      <c r="Q47" s="27"/>
      <c r="R47" s="27"/>
      <c r="S47" s="27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8.75" customHeight="1">
      <c r="A48" s="77" t="s">
        <v>76</v>
      </c>
      <c r="B48" s="21"/>
      <c r="C48" s="21"/>
      <c r="D48" s="170"/>
      <c r="E48" s="20"/>
      <c r="F48" s="15"/>
      <c r="G48" s="21"/>
      <c r="H48" s="21"/>
      <c r="I48" s="170"/>
      <c r="J48" s="20"/>
      <c r="K48" s="21"/>
      <c r="L48" s="21"/>
      <c r="M48" s="21"/>
      <c r="N48" s="170"/>
      <c r="O48" s="20"/>
      <c r="P48" s="27"/>
      <c r="Q48" s="27"/>
      <c r="R48" s="27"/>
      <c r="S48" s="27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8.75" customHeight="1">
      <c r="A49" s="20" t="s">
        <v>374</v>
      </c>
      <c r="B49" s="11">
        <f>B9</f>
        <v>117183.94906</v>
      </c>
      <c r="C49" s="510">
        <f>C9</f>
        <v>107796.07081</v>
      </c>
      <c r="D49" s="170">
        <f t="shared" ref="D49:D71" si="9">IF(B49=0, "    ---- ", IF(ABS(ROUND(100/B49*C49-100,1))&lt;999,ROUND(100/B49*C49-100,1),IF(ROUND(100/B49*C49-100,1)&gt;999,999,-999)))</f>
        <v>-8</v>
      </c>
      <c r="E49" s="33">
        <f t="shared" ref="E49:E71" si="10">100/C$72*C49</f>
        <v>0.11873796556153271</v>
      </c>
      <c r="F49" s="538"/>
      <c r="G49" s="21">
        <f>G9</f>
        <v>32256.00604</v>
      </c>
      <c r="H49" s="510">
        <f>H9</f>
        <v>4749.2426599999999</v>
      </c>
      <c r="I49" s="170">
        <f t="shared" ref="I49:I71" si="11">IF(G49=0, "    ---- ", IF(ABS(ROUND(100/G49*H49-100,1))&lt;999,ROUND(100/G49*H49-100,1),IF(ROUND(100/G49*H49-100,1)&gt;999,999,-999)))</f>
        <v>-85.3</v>
      </c>
      <c r="J49" s="33">
        <f>100/H$72*H49</f>
        <v>4.23020572739429E-2</v>
      </c>
      <c r="K49" s="36"/>
      <c r="L49" s="21">
        <f>L9</f>
        <v>0</v>
      </c>
      <c r="M49" s="21">
        <f>M9</f>
        <v>0</v>
      </c>
      <c r="N49" s="170" t="str">
        <f t="shared" ref="N49:N71" si="12">IF(L49=0, "    ---- ", IF(ABS(ROUND(100/L49*M49-100,1))&lt;999,ROUND(100/L49*M49-100,1),IF(ROUND(100/L49*M49-100,1)&gt;999,999,-999)))</f>
        <v xml:space="preserve">    ---- </v>
      </c>
      <c r="O49" s="33">
        <f>100/M$72*M49</f>
        <v>0</v>
      </c>
      <c r="P49" s="27"/>
      <c r="Q49" s="27"/>
      <c r="R49" s="27"/>
      <c r="S49" s="27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s="138" customFormat="1" ht="18.75" customHeight="1">
      <c r="A50" s="229" t="s">
        <v>109</v>
      </c>
      <c r="B50" s="11">
        <f>B10+B34</f>
        <v>1457770.013</v>
      </c>
      <c r="C50" s="11">
        <f>C10+C34</f>
        <v>1699274.94</v>
      </c>
      <c r="D50" s="171">
        <f t="shared" si="9"/>
        <v>16.600000000000001</v>
      </c>
      <c r="E50" s="33">
        <f t="shared" si="10"/>
        <v>1.8717607032350008</v>
      </c>
      <c r="F50" s="538"/>
      <c r="G50" s="11">
        <f>G10+G34</f>
        <v>226873.12686584002</v>
      </c>
      <c r="H50" s="11">
        <f>H10+H34</f>
        <v>319750.15499999997</v>
      </c>
      <c r="I50" s="171">
        <f t="shared" si="11"/>
        <v>40.9</v>
      </c>
      <c r="J50" s="33">
        <f>100/H$72*H50</f>
        <v>2.8480518555272387</v>
      </c>
      <c r="K50" s="36"/>
      <c r="L50" s="11">
        <f>L10+L34</f>
        <v>11510417.238</v>
      </c>
      <c r="M50" s="11">
        <f>M10+M34</f>
        <v>13224532.042000001</v>
      </c>
      <c r="N50" s="171">
        <f t="shared" si="12"/>
        <v>14.9</v>
      </c>
      <c r="O50" s="33">
        <f>100/M$72*M50</f>
        <v>1.1999566355383569</v>
      </c>
      <c r="P50" s="27"/>
      <c r="Q50" s="27"/>
      <c r="R50" s="27"/>
      <c r="S50" s="27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s="138" customFormat="1" ht="18.75" customHeight="1">
      <c r="A51" s="20" t="s">
        <v>349</v>
      </c>
      <c r="B51" s="11">
        <f>+B11+B35</f>
        <v>19981856</v>
      </c>
      <c r="C51" s="11">
        <f>+C11+C35</f>
        <v>17703591</v>
      </c>
      <c r="D51" s="171">
        <f t="shared" si="9"/>
        <v>-11.4</v>
      </c>
      <c r="E51" s="33">
        <f t="shared" si="10"/>
        <v>19.500602968902037</v>
      </c>
      <c r="F51" s="538"/>
      <c r="G51" s="11">
        <f>+G11+G35</f>
        <v>3700533</v>
      </c>
      <c r="H51" s="11">
        <f>+H11+H35</f>
        <v>2744221.6639999999</v>
      </c>
      <c r="I51" s="171">
        <f t="shared" si="11"/>
        <v>-25.8</v>
      </c>
      <c r="J51" s="33">
        <f>100/H$72*H51</f>
        <v>24.443101840351716</v>
      </c>
      <c r="K51" s="36"/>
      <c r="L51" s="11">
        <f>+L11+L35</f>
        <v>254067460.76999998</v>
      </c>
      <c r="M51" s="11">
        <f>+M11+M35</f>
        <v>253730814.28</v>
      </c>
      <c r="N51" s="171">
        <f t="shared" si="12"/>
        <v>-0.1</v>
      </c>
      <c r="O51" s="33">
        <f>100/M$72*M51</f>
        <v>23.022816479923687</v>
      </c>
      <c r="P51" s="27"/>
      <c r="Q51" s="27"/>
      <c r="R51" s="27"/>
      <c r="S51" s="27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s="138" customFormat="1" ht="18.75" customHeight="1">
      <c r="A52" s="20" t="s">
        <v>447</v>
      </c>
      <c r="B52" s="11">
        <f>B12</f>
        <v>187363</v>
      </c>
      <c r="C52" s="11">
        <f>C12</f>
        <v>222483</v>
      </c>
      <c r="D52" s="171">
        <f t="shared" si="9"/>
        <v>18.7</v>
      </c>
      <c r="E52" s="33">
        <f t="shared" si="10"/>
        <v>0.24506624957220441</v>
      </c>
      <c r="F52" s="538"/>
      <c r="G52" s="11">
        <f>'Tabell 2a'!N87</f>
        <v>30082</v>
      </c>
      <c r="H52" s="11">
        <f>'Tabell 2a'!O87</f>
        <v>34634</v>
      </c>
      <c r="I52" s="171">
        <f t="shared" si="11"/>
        <v>15.1</v>
      </c>
      <c r="J52" s="33">
        <f>100/H$72*H52</f>
        <v>0.30848907005011583</v>
      </c>
      <c r="K52" s="36"/>
      <c r="L52" s="11">
        <f>'Tabell 3a'!N42</f>
        <v>304508</v>
      </c>
      <c r="M52" s="11">
        <f>'Tabell 3a'!O42</f>
        <v>377974</v>
      </c>
      <c r="N52" s="171">
        <f t="shared" si="12"/>
        <v>24.1</v>
      </c>
      <c r="O52" s="33">
        <f>100/M$72*M52</f>
        <v>3.4296291764467024E-2</v>
      </c>
      <c r="P52" s="27"/>
      <c r="Q52" s="27"/>
      <c r="R52" s="27"/>
      <c r="S52" s="27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s="138" customFormat="1" ht="18.75" customHeight="1">
      <c r="A53" s="229" t="s">
        <v>122</v>
      </c>
      <c r="B53" s="234">
        <f>B13+B36</f>
        <v>629981</v>
      </c>
      <c r="C53" s="234">
        <f>C13+C36</f>
        <v>710922</v>
      </c>
      <c r="D53" s="158">
        <f t="shared" si="9"/>
        <v>12.8</v>
      </c>
      <c r="E53" s="236">
        <f t="shared" si="10"/>
        <v>0.78308449759474075</v>
      </c>
      <c r="F53" s="543"/>
      <c r="G53" s="234">
        <f>G13+G36</f>
        <v>44849</v>
      </c>
      <c r="H53" s="234">
        <f>H13+H36</f>
        <v>54873</v>
      </c>
      <c r="I53" s="158">
        <f t="shared" si="11"/>
        <v>22.4</v>
      </c>
      <c r="J53" s="236">
        <f t="shared" ref="J53:J71" si="13">100/H$72*H53</f>
        <v>0.48876019925102515</v>
      </c>
      <c r="K53" s="537"/>
      <c r="L53" s="234">
        <f>L13+L36</f>
        <v>2423176.236</v>
      </c>
      <c r="M53" s="234">
        <f>M13+M36</f>
        <v>2930905</v>
      </c>
      <c r="N53" s="171">
        <f t="shared" si="12"/>
        <v>21</v>
      </c>
      <c r="O53" s="33">
        <f t="shared" ref="O53:O71" si="14">100/M$72*M53</f>
        <v>0.26594203044107589</v>
      </c>
      <c r="P53" s="27"/>
      <c r="Q53" s="27"/>
      <c r="R53" s="27"/>
      <c r="S53" s="27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s="138" customFormat="1" ht="18.75" customHeight="1">
      <c r="A54" s="229" t="s">
        <v>455</v>
      </c>
      <c r="B54" s="234">
        <f>B14</f>
        <v>3474</v>
      </c>
      <c r="C54" s="234">
        <f>C14</f>
        <v>3484</v>
      </c>
      <c r="D54" s="158">
        <f t="shared" si="9"/>
        <v>0.3</v>
      </c>
      <c r="E54" s="236">
        <f t="shared" si="10"/>
        <v>3.8376451841693983E-3</v>
      </c>
      <c r="F54" s="543"/>
      <c r="G54" s="234">
        <f>G14</f>
        <v>0</v>
      </c>
      <c r="H54" s="234">
        <f>H14</f>
        <v>0</v>
      </c>
      <c r="I54" s="158" t="str">
        <f t="shared" si="11"/>
        <v xml:space="preserve">    ---- </v>
      </c>
      <c r="J54" s="236">
        <f t="shared" si="13"/>
        <v>0</v>
      </c>
      <c r="K54" s="537"/>
      <c r="L54" s="234">
        <f>L14</f>
        <v>0</v>
      </c>
      <c r="M54" s="234">
        <f>M14</f>
        <v>0</v>
      </c>
      <c r="N54" s="171" t="str">
        <f t="shared" si="12"/>
        <v xml:space="preserve">    ---- </v>
      </c>
      <c r="O54" s="33">
        <f t="shared" si="14"/>
        <v>0</v>
      </c>
      <c r="P54" s="27"/>
      <c r="Q54" s="27"/>
      <c r="R54" s="27"/>
      <c r="S54" s="27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s="138" customFormat="1" ht="18.75" customHeight="1">
      <c r="A55" s="20" t="s">
        <v>74</v>
      </c>
      <c r="B55" s="11">
        <f>+B15</f>
        <v>1529370</v>
      </c>
      <c r="C55" s="11">
        <f>+C15</f>
        <v>1534905</v>
      </c>
      <c r="D55" s="171">
        <f t="shared" si="9"/>
        <v>0.4</v>
      </c>
      <c r="E55" s="33">
        <f t="shared" si="10"/>
        <v>1.6907063092444117</v>
      </c>
      <c r="F55" s="538"/>
      <c r="G55" s="11">
        <f>+G15</f>
        <v>59578</v>
      </c>
      <c r="H55" s="11">
        <f>+H15</f>
        <v>55314</v>
      </c>
      <c r="I55" s="171">
        <f t="shared" si="11"/>
        <v>-7.2</v>
      </c>
      <c r="J55" s="33">
        <f t="shared" si="13"/>
        <v>0.49268823759173375</v>
      </c>
      <c r="K55" s="36"/>
      <c r="L55" s="11">
        <f>+L15</f>
        <v>1300272</v>
      </c>
      <c r="M55" s="11">
        <f>+M15</f>
        <v>1246980</v>
      </c>
      <c r="N55" s="171">
        <f t="shared" si="12"/>
        <v>-4.0999999999999996</v>
      </c>
      <c r="O55" s="33">
        <f t="shared" si="14"/>
        <v>0.113147438459934</v>
      </c>
      <c r="P55" s="27"/>
      <c r="Q55" s="27"/>
      <c r="R55" s="27"/>
      <c r="S55" s="27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s="138" customFormat="1" ht="18.75" customHeight="1">
      <c r="A56" s="20" t="s">
        <v>91</v>
      </c>
      <c r="B56" s="11">
        <f>B16+B37</f>
        <v>1886510.202</v>
      </c>
      <c r="C56" s="11">
        <f>C16+C37</f>
        <v>2145657</v>
      </c>
      <c r="D56" s="171">
        <f t="shared" si="9"/>
        <v>13.7</v>
      </c>
      <c r="E56" s="33">
        <f t="shared" si="10"/>
        <v>2.3634530002667504</v>
      </c>
      <c r="F56" s="538"/>
      <c r="G56" s="11">
        <f>G16+G37</f>
        <v>189448.97200000001</v>
      </c>
      <c r="H56" s="11">
        <f>H16+H37</f>
        <v>223479</v>
      </c>
      <c r="I56" s="171">
        <f t="shared" si="11"/>
        <v>18</v>
      </c>
      <c r="J56" s="33">
        <f t="shared" si="13"/>
        <v>1.990553470166017</v>
      </c>
      <c r="K56" s="36"/>
      <c r="L56" s="11">
        <f>L16+L37</f>
        <v>17195762.59914</v>
      </c>
      <c r="M56" s="11">
        <f>M16+M37</f>
        <v>20033011</v>
      </c>
      <c r="N56" s="171">
        <f t="shared" si="12"/>
        <v>16.5</v>
      </c>
      <c r="O56" s="33">
        <f t="shared" si="14"/>
        <v>1.8177387602765727</v>
      </c>
      <c r="P56" s="27"/>
      <c r="Q56" s="27"/>
      <c r="R56" s="27"/>
      <c r="S56" s="27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s="138" customFormat="1" ht="18.75" customHeight="1">
      <c r="A57" s="20" t="s">
        <v>3</v>
      </c>
      <c r="B57" s="11">
        <f>+B17</f>
        <v>34956</v>
      </c>
      <c r="C57" s="11">
        <f>+C17</f>
        <v>40133</v>
      </c>
      <c r="D57" s="171">
        <f t="shared" si="9"/>
        <v>14.8</v>
      </c>
      <c r="E57" s="33">
        <f t="shared" si="10"/>
        <v>4.4206720486874414E-2</v>
      </c>
      <c r="F57" s="538"/>
      <c r="G57" s="11">
        <f>+G17</f>
        <v>2999</v>
      </c>
      <c r="H57" s="11">
        <f>+H17</f>
        <v>2739</v>
      </c>
      <c r="I57" s="171">
        <f t="shared" si="11"/>
        <v>-8.6999999999999993</v>
      </c>
      <c r="J57" s="33">
        <f t="shared" si="13"/>
        <v>2.439659187120365E-2</v>
      </c>
      <c r="K57" s="36"/>
      <c r="L57" s="11">
        <f>+L17</f>
        <v>25863</v>
      </c>
      <c r="M57" s="11">
        <f>+M17</f>
        <v>29117</v>
      </c>
      <c r="N57" s="171">
        <f t="shared" si="12"/>
        <v>12.6</v>
      </c>
      <c r="O57" s="33">
        <f t="shared" si="14"/>
        <v>2.6419942305713788E-3</v>
      </c>
      <c r="P57" s="27"/>
      <c r="Q57" s="27"/>
      <c r="R57" s="27"/>
      <c r="S57" s="27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s="138" customFormat="1" ht="18.75" customHeight="1">
      <c r="A58" s="20" t="s">
        <v>117</v>
      </c>
      <c r="B58" s="11">
        <f>+B18</f>
        <v>370746.99817000004</v>
      </c>
      <c r="C58" s="11">
        <f>+C18</f>
        <v>390668.43200000003</v>
      </c>
      <c r="D58" s="171">
        <f t="shared" si="9"/>
        <v>5.4</v>
      </c>
      <c r="E58" s="33">
        <f t="shared" si="10"/>
        <v>0.43032342901027842</v>
      </c>
      <c r="F58" s="538"/>
      <c r="G58" s="11">
        <f>+G18</f>
        <v>33375.982000000004</v>
      </c>
      <c r="H58" s="11">
        <f>+H18</f>
        <v>30210.170999999998</v>
      </c>
      <c r="I58" s="171">
        <f t="shared" si="11"/>
        <v>-9.5</v>
      </c>
      <c r="J58" s="33">
        <f t="shared" si="13"/>
        <v>0.26908551013007381</v>
      </c>
      <c r="K58" s="36"/>
      <c r="L58" s="11">
        <f>+L18</f>
        <v>162133.44</v>
      </c>
      <c r="M58" s="11">
        <f>+M18</f>
        <v>311920</v>
      </c>
      <c r="N58" s="171">
        <f t="shared" si="12"/>
        <v>92.4</v>
      </c>
      <c r="O58" s="33">
        <f t="shared" si="14"/>
        <v>2.8302738620044114E-2</v>
      </c>
      <c r="P58" s="27"/>
      <c r="Q58" s="27"/>
      <c r="R58" s="27"/>
      <c r="S58" s="27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s="138" customFormat="1" ht="18.75" customHeight="1">
      <c r="A59" s="20" t="s">
        <v>128</v>
      </c>
      <c r="B59" s="234">
        <f>B19+B38</f>
        <v>32282667.47608</v>
      </c>
      <c r="C59" s="234">
        <f>C19+C38</f>
        <v>29543065.434160002</v>
      </c>
      <c r="D59" s="158">
        <f t="shared" si="9"/>
        <v>-8.5</v>
      </c>
      <c r="E59" s="236">
        <f t="shared" si="10"/>
        <v>32.541849250575645</v>
      </c>
      <c r="F59" s="543"/>
      <c r="G59" s="234">
        <f>G19+G38</f>
        <v>19592</v>
      </c>
      <c r="H59" s="234">
        <f>H19+H38</f>
        <v>6252.7</v>
      </c>
      <c r="I59" s="158">
        <f t="shared" si="11"/>
        <v>-68.099999999999994</v>
      </c>
      <c r="J59" s="236">
        <f t="shared" si="13"/>
        <v>5.5693526832082903E-2</v>
      </c>
      <c r="K59" s="537"/>
      <c r="L59" s="234">
        <f>L19+L38</f>
        <v>359025252.32724005</v>
      </c>
      <c r="M59" s="234">
        <f>M19+M38</f>
        <v>390883560.34711993</v>
      </c>
      <c r="N59" s="171">
        <f t="shared" si="12"/>
        <v>8.9</v>
      </c>
      <c r="O59" s="33">
        <f t="shared" si="14"/>
        <v>35.467668759222796</v>
      </c>
      <c r="P59" s="27"/>
      <c r="Q59" s="27"/>
      <c r="R59" s="27"/>
      <c r="S59" s="27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s="138" customFormat="1" ht="18.75" customHeight="1">
      <c r="A60" s="20" t="s">
        <v>123</v>
      </c>
      <c r="B60" s="11">
        <f>B20+B39</f>
        <v>260835</v>
      </c>
      <c r="C60" s="11">
        <f>+C20+C39</f>
        <v>336042</v>
      </c>
      <c r="D60" s="171">
        <f t="shared" si="9"/>
        <v>28.8</v>
      </c>
      <c r="E60" s="33">
        <f t="shared" si="10"/>
        <v>0.37015211336930337</v>
      </c>
      <c r="F60" s="538"/>
      <c r="G60" s="11">
        <f>G20+G39</f>
        <v>46490</v>
      </c>
      <c r="H60" s="11">
        <f>H20+H39</f>
        <v>62123</v>
      </c>
      <c r="I60" s="171">
        <f t="shared" si="11"/>
        <v>33.6</v>
      </c>
      <c r="J60" s="33">
        <f t="shared" si="13"/>
        <v>0.55333679328761753</v>
      </c>
      <c r="K60" s="36"/>
      <c r="L60" s="11">
        <f>L20+L39</f>
        <v>2096659</v>
      </c>
      <c r="M60" s="11">
        <f>M20+M39</f>
        <v>2562002</v>
      </c>
      <c r="N60" s="171">
        <f t="shared" si="12"/>
        <v>22.2</v>
      </c>
      <c r="O60" s="33">
        <f t="shared" si="14"/>
        <v>0.23246881556177951</v>
      </c>
      <c r="P60" s="27"/>
      <c r="Q60" s="27"/>
      <c r="R60" s="110"/>
      <c r="S60" s="110"/>
      <c r="T60" s="586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s="138" customFormat="1" ht="18.75" customHeight="1">
      <c r="A61" s="20" t="s">
        <v>475</v>
      </c>
      <c r="B61" s="11">
        <f>B21</f>
        <v>0</v>
      </c>
      <c r="C61" s="11">
        <f t="shared" ref="C61" si="15">C21</f>
        <v>115950</v>
      </c>
      <c r="D61" s="171" t="str">
        <f t="shared" si="9"/>
        <v xml:space="preserve">    ---- </v>
      </c>
      <c r="E61" s="33">
        <f t="shared" si="10"/>
        <v>0.12771956346281335</v>
      </c>
      <c r="F61" s="538"/>
      <c r="G61" s="11">
        <f>G21</f>
        <v>0</v>
      </c>
      <c r="H61" s="11">
        <f t="shared" ref="H61" si="16">H21</f>
        <v>6485</v>
      </c>
      <c r="I61" s="171" t="str">
        <f t="shared" ref="I61" si="17">IF(G61=0, "    ---- ", IF(ABS(ROUND(100/G61*H61-100,1))&lt;999,ROUND(100/G61*H61-100,1),IF(ROUND(100/G61*H61-100,1)&gt;999,999,-999)))</f>
        <v xml:space="preserve">    ---- </v>
      </c>
      <c r="J61" s="33">
        <f t="shared" ref="J61" si="18">100/H$72*H61</f>
        <v>5.7762649976179511E-2</v>
      </c>
      <c r="K61" s="36"/>
      <c r="L61" s="11">
        <f>L21</f>
        <v>0</v>
      </c>
      <c r="M61" s="11">
        <f t="shared" ref="M61" si="19">M21</f>
        <v>0</v>
      </c>
      <c r="N61" s="171" t="str">
        <f t="shared" ref="N61" si="20">IF(L61=0, "    ---- ", IF(ABS(ROUND(100/L61*M61-100,1))&lt;999,ROUND(100/L61*M61-100,1),IF(ROUND(100/L61*M61-100,1)&gt;999,999,-999)))</f>
        <v xml:space="preserve">    ---- </v>
      </c>
      <c r="O61" s="33">
        <f t="shared" ref="O61" si="21">100/M$72*M61</f>
        <v>0</v>
      </c>
      <c r="P61" s="27"/>
      <c r="Q61" s="27"/>
      <c r="R61" s="110"/>
      <c r="S61" s="110"/>
      <c r="T61" s="586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s="138" customFormat="1" ht="18.75" customHeight="1">
      <c r="A62" s="20" t="s">
        <v>298</v>
      </c>
      <c r="B62" s="11">
        <f>B22</f>
        <v>30845</v>
      </c>
      <c r="C62" s="11">
        <f>C22</f>
        <v>39880</v>
      </c>
      <c r="D62" s="171">
        <f t="shared" si="9"/>
        <v>29.3</v>
      </c>
      <c r="E62" s="33">
        <f t="shared" si="10"/>
        <v>4.3928039593764526E-2</v>
      </c>
      <c r="F62" s="538"/>
      <c r="G62" s="11">
        <f>G22</f>
        <v>2331</v>
      </c>
      <c r="H62" s="11">
        <f>H22</f>
        <v>2270</v>
      </c>
      <c r="I62" s="171">
        <f t="shared" si="11"/>
        <v>-2.6</v>
      </c>
      <c r="J62" s="33">
        <f t="shared" si="13"/>
        <v>2.0219154270767536E-2</v>
      </c>
      <c r="K62" s="36"/>
      <c r="L62" s="11">
        <f>L22</f>
        <v>0</v>
      </c>
      <c r="M62" s="11">
        <f>M22</f>
        <v>0</v>
      </c>
      <c r="N62" s="171" t="str">
        <f t="shared" si="12"/>
        <v xml:space="preserve">    ---- </v>
      </c>
      <c r="O62" s="33">
        <f t="shared" si="14"/>
        <v>0</v>
      </c>
      <c r="P62" s="27"/>
      <c r="Q62" s="27"/>
      <c r="R62" s="27"/>
      <c r="S62" s="27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s="138" customFormat="1" ht="18.75" customHeight="1">
      <c r="A63" s="20" t="s">
        <v>303</v>
      </c>
      <c r="B63" s="11">
        <f>B23</f>
        <v>4717</v>
      </c>
      <c r="C63" s="11">
        <f>C23</f>
        <v>2346</v>
      </c>
      <c r="D63" s="171">
        <f t="shared" si="9"/>
        <v>-50.3</v>
      </c>
      <c r="E63" s="33">
        <f t="shared" si="10"/>
        <v>2.5841319179280733E-3</v>
      </c>
      <c r="F63" s="538"/>
      <c r="G63" s="11">
        <f>G23</f>
        <v>0</v>
      </c>
      <c r="H63" s="11">
        <f>H23</f>
        <v>0</v>
      </c>
      <c r="I63" s="171" t="str">
        <f t="shared" si="11"/>
        <v xml:space="preserve">    ---- </v>
      </c>
      <c r="J63" s="33">
        <f t="shared" si="13"/>
        <v>0</v>
      </c>
      <c r="K63" s="36"/>
      <c r="L63" s="11">
        <f>L23</f>
        <v>0</v>
      </c>
      <c r="M63" s="11">
        <f>M23</f>
        <v>0</v>
      </c>
      <c r="N63" s="171" t="str">
        <f t="shared" si="12"/>
        <v xml:space="preserve">    ---- </v>
      </c>
      <c r="O63" s="33">
        <f t="shared" si="14"/>
        <v>0</v>
      </c>
      <c r="P63" s="27"/>
      <c r="Q63" s="27"/>
      <c r="R63" s="27"/>
      <c r="S63" s="27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s="138" customFormat="1" ht="18.75" customHeight="1">
      <c r="A64" s="229" t="s">
        <v>112</v>
      </c>
      <c r="B64" s="11">
        <f>+B24+B40</f>
        <v>9464955</v>
      </c>
      <c r="C64" s="11">
        <f>+C24+C40</f>
        <v>11375680.687188454</v>
      </c>
      <c r="D64" s="171">
        <f t="shared" si="9"/>
        <v>20.2</v>
      </c>
      <c r="E64" s="33">
        <f t="shared" si="10"/>
        <v>12.530374915567624</v>
      </c>
      <c r="F64" s="538"/>
      <c r="G64" s="11">
        <f>+G24+G40</f>
        <v>3992016</v>
      </c>
      <c r="H64" s="11">
        <f>+H24+H40</f>
        <v>5573238.1166099999</v>
      </c>
      <c r="I64" s="171">
        <f t="shared" si="11"/>
        <v>39.6</v>
      </c>
      <c r="J64" s="33">
        <f t="shared" si="13"/>
        <v>49.641480734563658</v>
      </c>
      <c r="K64" s="36"/>
      <c r="L64" s="11">
        <f>+L24+L40</f>
        <v>76852855</v>
      </c>
      <c r="M64" s="11">
        <f>+M24+M40</f>
        <v>86284383.636991784</v>
      </c>
      <c r="N64" s="171">
        <f t="shared" si="12"/>
        <v>12.3</v>
      </c>
      <c r="O64" s="33">
        <f t="shared" si="14"/>
        <v>7.8292009395658821</v>
      </c>
      <c r="P64" s="27"/>
      <c r="Q64" s="27"/>
      <c r="R64" s="27"/>
      <c r="S64" s="27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256" s="138" customFormat="1" ht="18.75" customHeight="1">
      <c r="A65" s="229" t="s">
        <v>329</v>
      </c>
      <c r="B65" s="11">
        <f>B25</f>
        <v>4288471</v>
      </c>
      <c r="C65" s="11">
        <f>C25</f>
        <v>4084610</v>
      </c>
      <c r="D65" s="171">
        <f t="shared" si="9"/>
        <v>-4.8</v>
      </c>
      <c r="E65" s="33">
        <f t="shared" si="10"/>
        <v>4.4992204063462014</v>
      </c>
      <c r="F65" s="538"/>
      <c r="G65" s="11">
        <f>G25</f>
        <v>0</v>
      </c>
      <c r="H65" s="11">
        <f>H25</f>
        <v>0</v>
      </c>
      <c r="I65" s="171" t="str">
        <f t="shared" si="11"/>
        <v xml:space="preserve">    ---- </v>
      </c>
      <c r="J65" s="33">
        <f t="shared" si="13"/>
        <v>0</v>
      </c>
      <c r="K65" s="36"/>
      <c r="L65" s="11">
        <f>L25</f>
        <v>57875524</v>
      </c>
      <c r="M65" s="11">
        <f>M25</f>
        <v>60552187</v>
      </c>
      <c r="N65" s="171">
        <f t="shared" si="12"/>
        <v>4.5999999999999996</v>
      </c>
      <c r="O65" s="33">
        <f t="shared" si="14"/>
        <v>5.4943341931682266</v>
      </c>
      <c r="P65" s="27"/>
      <c r="Q65" s="27"/>
      <c r="R65" s="27"/>
      <c r="S65" s="27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256" s="138" customFormat="1" ht="18.75" customHeight="1">
      <c r="A66" s="229" t="s">
        <v>19</v>
      </c>
      <c r="B66" s="11">
        <f>B41</f>
        <v>119599</v>
      </c>
      <c r="C66" s="11">
        <f>C41</f>
        <v>155206</v>
      </c>
      <c r="D66" s="171">
        <f t="shared" si="9"/>
        <v>29.8</v>
      </c>
      <c r="E66" s="33">
        <f t="shared" si="10"/>
        <v>0.17096026362060723</v>
      </c>
      <c r="F66" s="538"/>
      <c r="G66" s="11">
        <f>G41</f>
        <v>90007</v>
      </c>
      <c r="H66" s="11">
        <f>H41</f>
        <v>91161</v>
      </c>
      <c r="I66" s="171">
        <f t="shared" si="11"/>
        <v>1.3</v>
      </c>
      <c r="J66" s="33">
        <f t="shared" si="13"/>
        <v>0.81198163985790284</v>
      </c>
      <c r="K66" s="36"/>
      <c r="L66" s="11">
        <f>L41</f>
        <v>1456079</v>
      </c>
      <c r="M66" s="11">
        <f>M41</f>
        <v>1610956</v>
      </c>
      <c r="N66" s="171">
        <f t="shared" si="12"/>
        <v>10.6</v>
      </c>
      <c r="O66" s="33">
        <f t="shared" si="14"/>
        <v>0.14617359129389518</v>
      </c>
      <c r="P66" s="27"/>
      <c r="Q66" s="27"/>
      <c r="R66" s="27"/>
      <c r="S66" s="27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256" s="138" customFormat="1" ht="18.75" customHeight="1">
      <c r="A67" s="229" t="s">
        <v>352</v>
      </c>
      <c r="B67" s="11">
        <f>B26+B42</f>
        <v>5.9</v>
      </c>
      <c r="C67" s="11">
        <f>C26+C42</f>
        <v>14.59357003</v>
      </c>
      <c r="D67" s="171">
        <f t="shared" si="9"/>
        <v>147.30000000000001</v>
      </c>
      <c r="E67" s="33">
        <f t="shared" si="10"/>
        <v>1.6074897745542008E-5</v>
      </c>
      <c r="F67" s="538"/>
      <c r="G67" s="11">
        <f>G26+G42</f>
        <v>0</v>
      </c>
      <c r="H67" s="11">
        <f>H26+H42</f>
        <v>0</v>
      </c>
      <c r="I67" s="171" t="str">
        <f t="shared" si="11"/>
        <v xml:space="preserve">    ---- </v>
      </c>
      <c r="J67" s="33">
        <f t="shared" si="13"/>
        <v>0</v>
      </c>
      <c r="K67" s="36"/>
      <c r="L67" s="11">
        <f>L26+L42</f>
        <v>9003489.5802299995</v>
      </c>
      <c r="M67" s="11">
        <f>M26+M42</f>
        <v>9111354.1153199989</v>
      </c>
      <c r="N67" s="171">
        <f t="shared" si="12"/>
        <v>1.2</v>
      </c>
      <c r="O67" s="33">
        <f t="shared" si="14"/>
        <v>0.82673850346423827</v>
      </c>
      <c r="P67" s="27"/>
      <c r="Q67" s="27"/>
      <c r="R67" s="27"/>
      <c r="S67" s="27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256" s="138" customFormat="1" ht="18.75" customHeight="1">
      <c r="A68" s="20" t="s">
        <v>94</v>
      </c>
      <c r="B68" s="11">
        <f>+B27+B43</f>
        <v>3779098.6966900001</v>
      </c>
      <c r="C68" s="11">
        <f>+C27+C43</f>
        <v>4111435.2070800001</v>
      </c>
      <c r="D68" s="171">
        <f t="shared" si="9"/>
        <v>8.8000000000000007</v>
      </c>
      <c r="E68" s="33">
        <f t="shared" si="10"/>
        <v>4.5287685196541547</v>
      </c>
      <c r="F68" s="538"/>
      <c r="G68" s="11">
        <f>+G27+G43</f>
        <v>297317.81767999998</v>
      </c>
      <c r="H68" s="11">
        <f>+H27+H43</f>
        <v>336878.34299999999</v>
      </c>
      <c r="I68" s="171">
        <f t="shared" si="11"/>
        <v>13.3</v>
      </c>
      <c r="J68" s="33">
        <f t="shared" si="13"/>
        <v>3.0006146200870227</v>
      </c>
      <c r="K68" s="36"/>
      <c r="L68" s="11">
        <f>+L27+L43</f>
        <v>29308070.828110002</v>
      </c>
      <c r="M68" s="11">
        <f>+M27+M43</f>
        <v>32302640.540909998</v>
      </c>
      <c r="N68" s="171">
        <f t="shared" si="12"/>
        <v>10.199999999999999</v>
      </c>
      <c r="O68" s="33">
        <f t="shared" si="14"/>
        <v>2.9310502435451915</v>
      </c>
      <c r="P68" s="27"/>
      <c r="Q68" s="27"/>
      <c r="R68" s="27"/>
      <c r="S68" s="27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256" s="138" customFormat="1" ht="18.75" customHeight="1">
      <c r="A69" s="20" t="s">
        <v>111</v>
      </c>
      <c r="B69" s="11">
        <f>+B28+B44</f>
        <v>15156737.841959998</v>
      </c>
      <c r="C69" s="11">
        <f>+C28+C44</f>
        <v>15881702.734999999</v>
      </c>
      <c r="D69" s="171">
        <f t="shared" si="9"/>
        <v>4.8</v>
      </c>
      <c r="E69" s="33">
        <f t="shared" si="10"/>
        <v>17.493783013026036</v>
      </c>
      <c r="F69" s="538"/>
      <c r="G69" s="11">
        <f>+G28+G44</f>
        <v>473347.74900999997</v>
      </c>
      <c r="H69" s="11">
        <f>+H28+H44</f>
        <v>1666892.1369999999</v>
      </c>
      <c r="I69" s="171">
        <f t="shared" si="11"/>
        <v>252.1</v>
      </c>
      <c r="J69" s="33">
        <f t="shared" si="13"/>
        <v>14.847202321908535</v>
      </c>
      <c r="K69" s="36"/>
      <c r="L69" s="11">
        <f>+L28+L44</f>
        <v>214712739.16851944</v>
      </c>
      <c r="M69" s="11">
        <f>+M28+M44</f>
        <v>226891825.94300005</v>
      </c>
      <c r="N69" s="171">
        <f t="shared" si="12"/>
        <v>5.7</v>
      </c>
      <c r="O69" s="33">
        <f t="shared" si="14"/>
        <v>20.587522584923295</v>
      </c>
      <c r="P69" s="27"/>
      <c r="Q69" s="27"/>
      <c r="R69" s="27"/>
      <c r="S69" s="27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256" s="138" customFormat="1" ht="18.75" customHeight="1">
      <c r="A70" s="20" t="s">
        <v>50</v>
      </c>
      <c r="B70" s="11">
        <f>+B29</f>
        <v>23184</v>
      </c>
      <c r="C70" s="11">
        <f>+C29</f>
        <v>24710</v>
      </c>
      <c r="D70" s="171">
        <f t="shared" si="9"/>
        <v>6.6</v>
      </c>
      <c r="E70" s="33">
        <f t="shared" si="10"/>
        <v>2.7218201062234739E-2</v>
      </c>
      <c r="F70" s="538"/>
      <c r="G70" s="11">
        <f>+G29</f>
        <v>0</v>
      </c>
      <c r="H70" s="11">
        <f>+H29</f>
        <v>0</v>
      </c>
      <c r="I70" s="171" t="str">
        <f t="shared" si="11"/>
        <v xml:space="preserve">    ---- </v>
      </c>
      <c r="J70" s="33">
        <f t="shared" si="13"/>
        <v>0</v>
      </c>
      <c r="K70" s="36"/>
      <c r="L70" s="11">
        <f>+L29</f>
        <v>0</v>
      </c>
      <c r="M70" s="11">
        <f>+M29</f>
        <v>0</v>
      </c>
      <c r="N70" s="171" t="str">
        <f t="shared" si="12"/>
        <v xml:space="preserve">    ---- </v>
      </c>
      <c r="O70" s="33">
        <f t="shared" si="14"/>
        <v>0</v>
      </c>
      <c r="P70" s="27"/>
      <c r="Q70" s="27"/>
      <c r="R70" s="27"/>
      <c r="S70" s="27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256" s="138" customFormat="1" ht="18.75" customHeight="1">
      <c r="A71" s="20" t="s">
        <v>449</v>
      </c>
      <c r="B71" s="11">
        <f>+B30</f>
        <v>545559.61028999998</v>
      </c>
      <c r="C71" s="11">
        <f>+C30</f>
        <v>555281.85226000007</v>
      </c>
      <c r="D71" s="171">
        <f t="shared" si="9"/>
        <v>1.8</v>
      </c>
      <c r="E71" s="33">
        <f t="shared" si="10"/>
        <v>0.61164601784794848</v>
      </c>
      <c r="F71" s="538"/>
      <c r="G71" s="11">
        <f>+G30</f>
        <v>8832.7999999999993</v>
      </c>
      <c r="H71" s="11">
        <f>+H30</f>
        <v>11707.462000000001</v>
      </c>
      <c r="I71" s="171">
        <f t="shared" si="11"/>
        <v>32.5</v>
      </c>
      <c r="J71" s="33">
        <f t="shared" si="13"/>
        <v>0.10427972700314921</v>
      </c>
      <c r="K71" s="36"/>
      <c r="L71" s="11">
        <f>+L30</f>
        <v>0</v>
      </c>
      <c r="M71" s="11">
        <f>+M30</f>
        <v>0</v>
      </c>
      <c r="N71" s="171" t="str">
        <f t="shared" si="12"/>
        <v xml:space="preserve">    ---- </v>
      </c>
      <c r="O71" s="33">
        <f t="shared" si="14"/>
        <v>0</v>
      </c>
      <c r="P71" s="27"/>
      <c r="Q71" s="27"/>
      <c r="R71" s="27"/>
      <c r="S71" s="27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256" s="139" customFormat="1" ht="18.75" customHeight="1">
      <c r="A72" s="477" t="s">
        <v>24</v>
      </c>
      <c r="B72" s="86">
        <f>SUM(B49:B71)</f>
        <v>92155886.687250003</v>
      </c>
      <c r="C72" s="86">
        <f>SUM(C49:C71)</f>
        <v>90784838.952068478</v>
      </c>
      <c r="D72" s="201">
        <f>IF(B72=0, "    ---- ", IF(ABS(ROUND(100/B72*C72-100,1))&lt;999,ROUND(100/B72*C72-100,1),IF(ROUND(100/B72*C72-100,1)&gt;999,999,-999)))</f>
        <v>-1.5</v>
      </c>
      <c r="E72" s="87">
        <f>SUM(E49:E71)</f>
        <v>100</v>
      </c>
      <c r="F72" s="542"/>
      <c r="G72" s="86">
        <f>SUM(G49:G71)</f>
        <v>9249929.4535958413</v>
      </c>
      <c r="H72" s="86">
        <f>SUM(H49:H71)</f>
        <v>11226977.99127</v>
      </c>
      <c r="I72" s="201">
        <f>IF(G72=0, "    ---- ", IF(ABS(ROUND(100/G72*H72-100,1))&lt;999,ROUND(100/G72*H72-100,1),IF(ROUND(100/G72*H72-100,1)&gt;999,999,-999)))</f>
        <v>21.4</v>
      </c>
      <c r="J72" s="87">
        <f>SUM(J49:J71)</f>
        <v>99.999999999999986</v>
      </c>
      <c r="K72" s="47"/>
      <c r="L72" s="86">
        <f>SUM(L49:L71)</f>
        <v>1037320262.1872394</v>
      </c>
      <c r="M72" s="86">
        <f>SUM(M49:M71)</f>
        <v>1102084162.9053416</v>
      </c>
      <c r="N72" s="201">
        <f>IF(L72=0, "    ---- ", IF(ABS(ROUND(100/L72*M72-100,1))&lt;999,ROUND(100/L72*M72-100,1),IF(ROUND(100/L72*M72-100,1)&gt;999,999,-999)))</f>
        <v>6.2</v>
      </c>
      <c r="O72" s="87">
        <f>SUM(O49:O71)</f>
        <v>100.00000000000001</v>
      </c>
      <c r="P72" s="28"/>
      <c r="Q72" s="28"/>
      <c r="R72" s="28"/>
      <c r="S72" s="28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</row>
    <row r="73" spans="1:256" ht="18.75" customHeight="1">
      <c r="A73" s="15" t="s">
        <v>38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</row>
    <row r="74" spans="1:256" ht="18.7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256" ht="18.7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256" ht="18.75" customHeight="1">
      <c r="A76" s="27"/>
      <c r="B76" s="29"/>
      <c r="C76" s="29"/>
      <c r="D76" s="27"/>
      <c r="E76" s="27"/>
      <c r="F76" s="27"/>
      <c r="G76" s="29"/>
      <c r="H76" s="29"/>
      <c r="I76" s="27"/>
      <c r="J76" s="27"/>
      <c r="K76" s="27"/>
      <c r="L76" s="29"/>
      <c r="M76" s="29"/>
      <c r="N76" s="27"/>
      <c r="O76" s="27"/>
      <c r="P76" s="27"/>
      <c r="Q76" s="27"/>
      <c r="R76" s="27"/>
      <c r="S76" s="27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256" ht="18.7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256" ht="18.7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256" ht="18.7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256" ht="18.7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8.7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8.7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8.7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8.7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8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8.7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8.7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8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</row>
    <row r="89" spans="1:42" ht="18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</row>
    <row r="90" spans="1:42" ht="18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</row>
    <row r="91" spans="1:42" ht="18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</row>
    <row r="92" spans="1:42" ht="18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</row>
    <row r="93" spans="1:42" ht="18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</row>
    <row r="94" spans="1:42" ht="18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</row>
    <row r="95" spans="1:42" ht="18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</row>
    <row r="96" spans="1:42" ht="18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</row>
    <row r="97" spans="1:19" ht="18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</row>
    <row r="98" spans="1:19" ht="18.7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1"/>
      <c r="Q98" s="41"/>
      <c r="R98" s="41"/>
      <c r="S98" s="41"/>
    </row>
    <row r="99" spans="1:19" ht="27.95" customHeight="1">
      <c r="A99" s="39"/>
      <c r="B99" s="43"/>
      <c r="C99" s="43"/>
      <c r="D99" s="43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8"/>
      <c r="P99" s="27"/>
      <c r="Q99" s="27"/>
      <c r="R99" s="44"/>
      <c r="S99" s="41"/>
    </row>
    <row r="100" spans="1:19" ht="27.9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40"/>
      <c r="S100" s="41"/>
    </row>
    <row r="101" spans="1:19" ht="18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</row>
    <row r="102" spans="1:19" ht="18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</row>
    <row r="103" spans="1:19" ht="18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</row>
    <row r="104" spans="1:19" ht="18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</row>
    <row r="105" spans="1:19" ht="18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</row>
    <row r="106" spans="1:19" ht="18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</row>
    <row r="107" spans="1:19" ht="18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</row>
    <row r="108" spans="1:19" ht="18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1:19" ht="18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1:19" ht="18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</row>
    <row r="111" spans="1:19" ht="18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</row>
  </sheetData>
  <mergeCells count="4">
    <mergeCell ref="G5:J5"/>
    <mergeCell ref="L5:O5"/>
    <mergeCell ref="B5:E5"/>
    <mergeCell ref="A3:B3"/>
  </mergeCells>
  <phoneticPr fontId="0" type="noConversion"/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2" orientation="portrait" r:id="rId1"/>
  <headerFooter alignWithMargins="0"/>
  <colBreaks count="3" manualBreakCount="3">
    <brk id="15" max="1048575" man="1"/>
    <brk id="27" max="1048575" man="1"/>
    <brk id="3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W128"/>
  <sheetViews>
    <sheetView showGridLines="0" zoomScale="60" zoomScaleNormal="60" workbookViewId="0">
      <pane xSplit="1" ySplit="7" topLeftCell="B8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8"/>
  <cols>
    <col min="1" max="1" width="51" style="41" customWidth="1"/>
    <col min="2" max="3" width="16.7109375" style="41" customWidth="1"/>
    <col min="4" max="4" width="12.42578125" style="41" customWidth="1"/>
    <col min="5" max="5" width="4.7109375" style="41" customWidth="1"/>
    <col min="6" max="7" width="16.7109375" style="41" customWidth="1"/>
    <col min="8" max="8" width="12.42578125" style="41" customWidth="1"/>
    <col min="9" max="9" width="4.7109375" style="41" customWidth="1"/>
    <col min="10" max="10" width="18.85546875" style="41" customWidth="1"/>
    <col min="11" max="11" width="18" style="41" bestFit="1" customWidth="1"/>
    <col min="12" max="12" width="12.42578125" style="41" customWidth="1"/>
    <col min="13" max="13" width="11.42578125" style="41"/>
    <col min="14" max="15" width="17.140625" style="41" bestFit="1" customWidth="1"/>
    <col min="16" max="16384" width="11.42578125" style="41"/>
  </cols>
  <sheetData>
    <row r="1" spans="1:13" ht="18.75" customHeight="1">
      <c r="A1" s="66" t="s">
        <v>0</v>
      </c>
      <c r="B1" s="549" t="s">
        <v>445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>
      <c r="A2" s="66" t="s">
        <v>452</v>
      </c>
      <c r="B2" s="549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>
      <c r="A3" s="28" t="s">
        <v>90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8.75" customHeight="1">
      <c r="A4" s="136" t="s">
        <v>301</v>
      </c>
      <c r="B4" s="31"/>
      <c r="C4" s="103"/>
      <c r="D4" s="520"/>
      <c r="E4" s="15"/>
      <c r="F4" s="74"/>
      <c r="G4" s="75"/>
      <c r="H4" s="76"/>
      <c r="I4" s="15"/>
      <c r="J4" s="74"/>
      <c r="K4" s="75"/>
      <c r="L4" s="76"/>
      <c r="M4" s="27"/>
    </row>
    <row r="5" spans="1:13" ht="18.75" customHeight="1">
      <c r="A5" s="106"/>
      <c r="B5" s="685" t="s">
        <v>108</v>
      </c>
      <c r="C5" s="686"/>
      <c r="D5" s="687"/>
      <c r="E5" s="107"/>
      <c r="F5" s="685" t="s">
        <v>107</v>
      </c>
      <c r="G5" s="686"/>
      <c r="H5" s="687"/>
      <c r="I5" s="522"/>
      <c r="J5" s="685" t="s">
        <v>116</v>
      </c>
      <c r="K5" s="686"/>
      <c r="L5" s="687"/>
      <c r="M5" s="27"/>
    </row>
    <row r="6" spans="1:13" ht="18.75" customHeight="1">
      <c r="A6" s="99"/>
      <c r="B6" s="108"/>
      <c r="C6" s="105"/>
      <c r="D6" s="49" t="s">
        <v>25</v>
      </c>
      <c r="E6" s="515"/>
      <c r="F6" s="108"/>
      <c r="G6" s="105"/>
      <c r="H6" s="49" t="s">
        <v>25</v>
      </c>
      <c r="I6" s="517"/>
      <c r="J6" s="108"/>
      <c r="K6" s="105"/>
      <c r="L6" s="49" t="s">
        <v>25</v>
      </c>
      <c r="M6" s="27"/>
    </row>
    <row r="7" spans="1:13" ht="18.75" customHeight="1">
      <c r="A7" s="198" t="s">
        <v>348</v>
      </c>
      <c r="B7" s="196">
        <v>2014</v>
      </c>
      <c r="C7" s="199">
        <v>2015</v>
      </c>
      <c r="D7" s="521" t="s">
        <v>7</v>
      </c>
      <c r="E7" s="515"/>
      <c r="F7" s="196">
        <v>2014</v>
      </c>
      <c r="G7" s="199">
        <v>2015</v>
      </c>
      <c r="H7" s="521" t="s">
        <v>7</v>
      </c>
      <c r="I7" s="72"/>
      <c r="J7" s="196">
        <v>2014</v>
      </c>
      <c r="K7" s="196">
        <v>2015</v>
      </c>
      <c r="L7" s="18" t="s">
        <v>7</v>
      </c>
      <c r="M7" s="27"/>
    </row>
    <row r="8" spans="1:13" ht="18.75" customHeight="1">
      <c r="A8" s="99" t="s">
        <v>63</v>
      </c>
      <c r="B8" s="80"/>
      <c r="C8" s="78"/>
      <c r="D8" s="79"/>
      <c r="E8" s="516"/>
      <c r="F8" s="80"/>
      <c r="G8" s="78"/>
      <c r="H8" s="78"/>
      <c r="I8" s="100"/>
      <c r="J8" s="78"/>
      <c r="K8" s="78"/>
      <c r="L8" s="79"/>
      <c r="M8" s="27"/>
    </row>
    <row r="9" spans="1:13" ht="18.75" customHeight="1">
      <c r="A9" s="20" t="s">
        <v>53</v>
      </c>
      <c r="B9" s="171">
        <f>'Tabell 2a'!CL10</f>
        <v>7582140.2378700003</v>
      </c>
      <c r="C9" s="171">
        <f>'Tabell 2a'!CM10</f>
        <v>7146682.7678881381</v>
      </c>
      <c r="D9" s="171">
        <f>'Tabell 2a'!CN10</f>
        <v>-5.7</v>
      </c>
      <c r="E9" s="171"/>
      <c r="F9" s="171">
        <f>'Tabell 2b'!AT10</f>
        <v>5363576.7986500002</v>
      </c>
      <c r="G9" s="171">
        <f>'Tabell 2b'!AU10</f>
        <v>8165465.9014100004</v>
      </c>
      <c r="H9" s="171">
        <f>'Tabell 2b'!AV10</f>
        <v>52.2</v>
      </c>
      <c r="I9" s="171"/>
      <c r="J9" s="172">
        <f>+'Tabell 2b'!AW10</f>
        <v>12945717.036520001</v>
      </c>
      <c r="K9" s="172">
        <f>+'Tabell 2b'!AX10</f>
        <v>15312148.669298138</v>
      </c>
      <c r="L9" s="172">
        <f>+'Tabell 2b'!AY10</f>
        <v>18.3</v>
      </c>
      <c r="M9" s="27"/>
    </row>
    <row r="10" spans="1:13" ht="18.75" customHeight="1">
      <c r="A10" s="20" t="s">
        <v>54</v>
      </c>
      <c r="B10" s="171">
        <f>'Tabell 2a'!CL13</f>
        <v>1320418.8845299999</v>
      </c>
      <c r="C10" s="171">
        <f>'Tabell 2a'!CM13</f>
        <v>1358050.7513703166</v>
      </c>
      <c r="D10" s="171">
        <f>'Tabell 2a'!CN13</f>
        <v>2.8</v>
      </c>
      <c r="E10" s="171"/>
      <c r="F10" s="171">
        <f>'Tabell 2b'!AT13</f>
        <v>324500.50390000001</v>
      </c>
      <c r="G10" s="171">
        <f>'Tabell 2b'!AU13</f>
        <v>434852.32044002996</v>
      </c>
      <c r="H10" s="171">
        <f>'Tabell 2b'!AV13</f>
        <v>34</v>
      </c>
      <c r="I10" s="171"/>
      <c r="J10" s="172">
        <f>+'Tabell 2b'!AW13</f>
        <v>1644919.3884299998</v>
      </c>
      <c r="K10" s="172">
        <f>+'Tabell 2b'!AX13</f>
        <v>1792903.0718103466</v>
      </c>
      <c r="L10" s="172">
        <f>+'Tabell 2b'!AY13</f>
        <v>9</v>
      </c>
      <c r="M10" s="27"/>
    </row>
    <row r="11" spans="1:13" ht="18.75" customHeight="1">
      <c r="A11" s="20" t="s">
        <v>55</v>
      </c>
      <c r="B11" s="171">
        <f>'Tabell 2a'!CL19</f>
        <v>3833310.8448799998</v>
      </c>
      <c r="C11" s="171">
        <f>'Tabell 2a'!CM19</f>
        <v>3913797.9463799996</v>
      </c>
      <c r="D11" s="171">
        <f>'Tabell 2a'!CN19</f>
        <v>2.1</v>
      </c>
      <c r="E11" s="171"/>
      <c r="F11" s="171">
        <f>'Tabell 2b'!AT19</f>
        <v>0</v>
      </c>
      <c r="G11" s="171">
        <f>'Tabell 2b'!AU19</f>
        <v>0</v>
      </c>
      <c r="H11" s="171">
        <f>'Tabell 2b'!AV19</f>
        <v>0</v>
      </c>
      <c r="I11" s="171"/>
      <c r="J11" s="172">
        <f>+'Tabell 2b'!AW19</f>
        <v>3833310.8448799998</v>
      </c>
      <c r="K11" s="172">
        <f>+'Tabell 2b'!AX19</f>
        <v>3913797.9463799996</v>
      </c>
      <c r="L11" s="172">
        <f>+'Tabell 2b'!AY19</f>
        <v>2.1</v>
      </c>
      <c r="M11" s="27"/>
    </row>
    <row r="12" spans="1:13" ht="18.75" customHeight="1">
      <c r="A12" s="20" t="s">
        <v>56</v>
      </c>
      <c r="B12" s="171">
        <f>'Tabell 2a'!CL25</f>
        <v>16692095.726199999</v>
      </c>
      <c r="C12" s="171">
        <f>'Tabell 2a'!CM25</f>
        <v>15430397.02366</v>
      </c>
      <c r="D12" s="171">
        <f>'Tabell 2a'!CN25</f>
        <v>-7.6</v>
      </c>
      <c r="E12" s="171"/>
      <c r="F12" s="171">
        <f>'Tabell 2b'!AT25</f>
        <v>16726415.31236</v>
      </c>
      <c r="G12" s="171">
        <f>'Tabell 2b'!AU25</f>
        <v>20093693.974300005</v>
      </c>
      <c r="H12" s="171">
        <f>'Tabell 2b'!AV25</f>
        <v>20.100000000000001</v>
      </c>
      <c r="I12" s="171"/>
      <c r="J12" s="172">
        <f>+'Tabell 2b'!AW25</f>
        <v>33418511.038559999</v>
      </c>
      <c r="K12" s="172">
        <f>+'Tabell 2b'!AX25</f>
        <v>35524090.997960001</v>
      </c>
      <c r="L12" s="172">
        <f>+'Tabell 2b'!AY25</f>
        <v>6.3</v>
      </c>
      <c r="M12" s="27"/>
    </row>
    <row r="13" spans="1:13" ht="18.75" customHeight="1">
      <c r="A13" s="20" t="s">
        <v>381</v>
      </c>
      <c r="B13" s="171">
        <f>'Tabell 2a'!CL27</f>
        <v>181868.50523000001</v>
      </c>
      <c r="C13" s="171">
        <f>'Tabell 2a'!CM27</f>
        <v>171709.57206000001</v>
      </c>
      <c r="D13" s="171">
        <f>IF(B13=0, "    ---- ", IF(ABS(ROUND(100/B13*C13-100,1))&lt;999,ROUND(100/B13*C13-100,1),IF(ROUND(100/B13*C13-100,1)&gt;999,999,-999)))</f>
        <v>-5.6</v>
      </c>
      <c r="E13" s="171"/>
      <c r="F13" s="171">
        <f>'Tabell 2b'!AT27</f>
        <v>16726415.31236</v>
      </c>
      <c r="G13" s="171">
        <f>'Tabell 2b'!AU27</f>
        <v>20093693.974300005</v>
      </c>
      <c r="H13" s="171">
        <f>IF(F13=0, "    ---- ", IF(ABS(ROUND(100/F13*G13-100,1))&lt;999,ROUND(100/F13*G13-100,1),IF(ROUND(100/F13*G13-100,1)&gt;999,999,-999)))</f>
        <v>20.100000000000001</v>
      </c>
      <c r="I13" s="171"/>
      <c r="J13" s="172">
        <f>+'Tabell 2b'!AW27</f>
        <v>16908283.817589998</v>
      </c>
      <c r="K13" s="172">
        <f>+'Tabell 2b'!AX27</f>
        <v>20265403.546360005</v>
      </c>
      <c r="L13" s="172">
        <f>IF(J13=0, "    ---- ", IF(ABS(ROUND(100/J13*K13-100,1))&lt;999,ROUND(100/J13*K13-100,1),IF(ROUND(100/J13*K13-100,1)&gt;999,999,-999)))</f>
        <v>19.899999999999999</v>
      </c>
      <c r="M13" s="27"/>
    </row>
    <row r="14" spans="1:13" s="582" customFormat="1" ht="18.75" customHeight="1">
      <c r="A14" s="583" t="s">
        <v>470</v>
      </c>
      <c r="B14" s="588">
        <f>'Tabell 1.2'!CH34</f>
        <v>0</v>
      </c>
      <c r="C14" s="588">
        <f>'Tabell 1.2'!CI34</f>
        <v>0</v>
      </c>
      <c r="D14" s="588"/>
      <c r="E14" s="588"/>
      <c r="F14" s="588">
        <f>'Tabell 2b'!AT34</f>
        <v>0</v>
      </c>
      <c r="G14" s="588">
        <f>'Tabell 2b'!AU34</f>
        <v>0</v>
      </c>
      <c r="H14" s="589">
        <f>'Tabell 2b'!AV44</f>
        <v>10.5</v>
      </c>
      <c r="I14" s="588"/>
      <c r="J14" s="588">
        <f>'Tabell 1.2'!AW34</f>
        <v>0</v>
      </c>
      <c r="K14" s="588">
        <f>'Tabell 1.2'!AX34</f>
        <v>0</v>
      </c>
      <c r="L14" s="172">
        <f>+'Tabell 2b'!AY44</f>
        <v>50</v>
      </c>
      <c r="M14" s="581"/>
    </row>
    <row r="15" spans="1:13" ht="18.75" customHeight="1">
      <c r="A15" s="20" t="s">
        <v>65</v>
      </c>
      <c r="B15" s="171">
        <f>'Tabell 2a'!CL45</f>
        <v>40151010.678859994</v>
      </c>
      <c r="C15" s="171">
        <f>'Tabell 2a'!CM45</f>
        <v>34112706.766619995</v>
      </c>
      <c r="D15" s="171">
        <f>'Tabell 2a'!CN45</f>
        <v>-15</v>
      </c>
      <c r="E15" s="171"/>
      <c r="F15" s="171">
        <f>'Tabell 2b'!AT45</f>
        <v>138007.87</v>
      </c>
      <c r="G15" s="171">
        <f>'Tabell 2b'!AU45</f>
        <v>108686.046</v>
      </c>
      <c r="H15" s="171">
        <f>'Tabell 2b'!AV45</f>
        <v>-21.2</v>
      </c>
      <c r="I15" s="171"/>
      <c r="J15" s="172">
        <f>+'Tabell 2b'!AW45</f>
        <v>40289018.548859991</v>
      </c>
      <c r="K15" s="172">
        <f>+'Tabell 2b'!AX45</f>
        <v>34221392.812619992</v>
      </c>
      <c r="L15" s="172">
        <f>+'Tabell 2b'!AY45</f>
        <v>-15.1</v>
      </c>
      <c r="M15" s="27"/>
    </row>
    <row r="16" spans="1:13" ht="18.75" customHeight="1">
      <c r="A16" s="20" t="s">
        <v>57</v>
      </c>
      <c r="B16" s="171">
        <f>'Tabell 2a'!CL46</f>
        <v>24409.83</v>
      </c>
      <c r="C16" s="171">
        <f>'Tabell 2a'!CM46</f>
        <v>20505.454000000002</v>
      </c>
      <c r="D16" s="171">
        <f>'Tabell 2a'!CN46</f>
        <v>-16</v>
      </c>
      <c r="E16" s="171"/>
      <c r="F16" s="171">
        <f>'Tabell 2b'!AT46</f>
        <v>0</v>
      </c>
      <c r="G16" s="171">
        <f>'Tabell 2b'!AU46</f>
        <v>0</v>
      </c>
      <c r="H16" s="171">
        <f>'Tabell 2b'!AV46</f>
        <v>0</v>
      </c>
      <c r="I16" s="171"/>
      <c r="J16" s="172">
        <f>'Tabell 2b'!AW46</f>
        <v>24409.83</v>
      </c>
      <c r="K16" s="172">
        <f>'Tabell 2b'!AX46</f>
        <v>20505.454000000002</v>
      </c>
      <c r="L16" s="172">
        <f>'Tabell 2b'!AY46</f>
        <v>-16</v>
      </c>
      <c r="M16" s="27"/>
    </row>
    <row r="17" spans="1:23" s="244" customFormat="1" ht="18.75" customHeight="1">
      <c r="A17" s="77" t="s">
        <v>99</v>
      </c>
      <c r="B17" s="173">
        <f>'Tabell 2a'!CL48</f>
        <v>69603386.202340007</v>
      </c>
      <c r="C17" s="173">
        <f>'Tabell 2a'!CM48</f>
        <v>61982140.709918462</v>
      </c>
      <c r="D17" s="173">
        <f>'Tabell 2a'!CN48</f>
        <v>-10.9</v>
      </c>
      <c r="E17" s="173"/>
      <c r="F17" s="173">
        <f>'Tabell 2b'!AT48</f>
        <v>22552500.484910004</v>
      </c>
      <c r="G17" s="173">
        <f>'Tabell 2b'!AU48</f>
        <v>28802698.242150027</v>
      </c>
      <c r="H17" s="173">
        <f>'Tabell 2b'!AV48</f>
        <v>27.7</v>
      </c>
      <c r="I17" s="173"/>
      <c r="J17" s="174">
        <f>+'Tabell 2b'!AW48</f>
        <v>92155886.687250018</v>
      </c>
      <c r="K17" s="174">
        <f>+'Tabell 2b'!AX48</f>
        <v>90784838.952068493</v>
      </c>
      <c r="L17" s="174">
        <f>+'Tabell 2b'!AY48</f>
        <v>-1.5</v>
      </c>
      <c r="M17" s="28"/>
      <c r="N17" s="418"/>
      <c r="O17" s="418"/>
      <c r="Q17" s="587"/>
      <c r="R17" s="587"/>
      <c r="S17" s="587"/>
      <c r="T17" s="587"/>
      <c r="U17" s="587"/>
      <c r="V17" s="587"/>
      <c r="W17" s="587"/>
    </row>
    <row r="18" spans="1:23" ht="18.75" customHeight="1">
      <c r="A18" s="77"/>
      <c r="B18" s="171"/>
      <c r="C18" s="171"/>
      <c r="D18" s="172"/>
      <c r="E18" s="171"/>
      <c r="F18" s="171"/>
      <c r="G18" s="171"/>
      <c r="H18" s="172"/>
      <c r="I18" s="171"/>
      <c r="J18" s="171"/>
      <c r="K18" s="171"/>
      <c r="L18" s="172"/>
      <c r="M18" s="27"/>
    </row>
    <row r="19" spans="1:23" ht="18.75" customHeight="1">
      <c r="A19" s="99" t="s">
        <v>64</v>
      </c>
      <c r="B19" s="171"/>
      <c r="C19" s="171"/>
      <c r="D19" s="172"/>
      <c r="E19" s="171"/>
      <c r="F19" s="171"/>
      <c r="G19" s="171"/>
      <c r="H19" s="172"/>
      <c r="I19" s="172"/>
      <c r="J19" s="172"/>
      <c r="K19" s="172"/>
      <c r="L19" s="172"/>
      <c r="M19" s="27"/>
    </row>
    <row r="20" spans="1:23" ht="18.75" customHeight="1">
      <c r="A20" s="20" t="s">
        <v>53</v>
      </c>
      <c r="B20" s="171">
        <f>'Tabell 2a'!CL50</f>
        <v>3204691.3487758399</v>
      </c>
      <c r="C20" s="171">
        <f>'Tabell 2a'!CM50</f>
        <v>2196627.0260000001</v>
      </c>
      <c r="D20" s="171">
        <f>'Tabell 2a'!CN50</f>
        <v>-31.5</v>
      </c>
      <c r="E20" s="171"/>
      <c r="F20" s="171">
        <f>'Tabell 2b'!AT50</f>
        <v>4521074.70041</v>
      </c>
      <c r="G20" s="171">
        <f>'Tabell 2b'!AU50</f>
        <v>6426985.3549999995</v>
      </c>
      <c r="H20" s="171">
        <f>'Tabell 2b'!AV50</f>
        <v>42.2</v>
      </c>
      <c r="I20" s="171"/>
      <c r="J20" s="172">
        <f>+'Tabell 2b'!AW50</f>
        <v>7725766.0491858404</v>
      </c>
      <c r="K20" s="172">
        <f>+'Tabell 2b'!AX50</f>
        <v>8623612.3809999991</v>
      </c>
      <c r="L20" s="172">
        <f>+'Tabell 2b'!AY50</f>
        <v>11.6</v>
      </c>
      <c r="M20" s="27"/>
    </row>
    <row r="21" spans="1:23" ht="18.75" customHeight="1">
      <c r="A21" s="20" t="s">
        <v>54</v>
      </c>
      <c r="B21" s="171">
        <f>'Tabell 2a'!CL53</f>
        <v>300637.97700000001</v>
      </c>
      <c r="C21" s="171">
        <f>'Tabell 2a'!CM53</f>
        <v>276467.076</v>
      </c>
      <c r="D21" s="171">
        <f>'Tabell 2a'!CN53</f>
        <v>-8</v>
      </c>
      <c r="E21" s="171"/>
      <c r="F21" s="171">
        <f>'Tabell 2b'!AT53</f>
        <v>184411.00828000001</v>
      </c>
      <c r="G21" s="171">
        <f>'Tabell 2b'!AU53</f>
        <v>281720.50960999995</v>
      </c>
      <c r="H21" s="171">
        <f>'Tabell 2b'!AV53</f>
        <v>52.8</v>
      </c>
      <c r="I21" s="171"/>
      <c r="J21" s="172">
        <f>+'Tabell 2b'!AW53</f>
        <v>485048.98528000002</v>
      </c>
      <c r="K21" s="172">
        <f>+'Tabell 2b'!AX53</f>
        <v>558187.58560999995</v>
      </c>
      <c r="L21" s="172">
        <f>+'Tabell 2b'!AY53</f>
        <v>15.1</v>
      </c>
      <c r="M21" s="27"/>
    </row>
    <row r="22" spans="1:23" ht="18.75" customHeight="1">
      <c r="A22" s="20" t="s">
        <v>55</v>
      </c>
      <c r="B22" s="171">
        <f>'Tabell 2a'!CL58</f>
        <v>148912.60404000001</v>
      </c>
      <c r="C22" s="171">
        <f>'Tabell 2a'!CM58</f>
        <v>73044.613660000003</v>
      </c>
      <c r="D22" s="171">
        <f>'Tabell 2a'!CN58</f>
        <v>-50.9</v>
      </c>
      <c r="E22" s="171"/>
      <c r="F22" s="171">
        <f>'Tabell 2b'!AT58</f>
        <v>0</v>
      </c>
      <c r="G22" s="171">
        <f>'Tabell 2b'!AU58</f>
        <v>0</v>
      </c>
      <c r="H22" s="171">
        <f>'Tabell 2b'!AV58</f>
        <v>0</v>
      </c>
      <c r="I22" s="171"/>
      <c r="J22" s="172">
        <f>+'Tabell 2b'!AW58</f>
        <v>148912.60404000001</v>
      </c>
      <c r="K22" s="172">
        <f>+'Tabell 2b'!AX58</f>
        <v>73044.613660000003</v>
      </c>
      <c r="L22" s="172">
        <f>+'Tabell 2b'!AY58</f>
        <v>-50.9</v>
      </c>
      <c r="M22" s="27"/>
    </row>
    <row r="23" spans="1:23" ht="18.75" customHeight="1">
      <c r="A23" s="20" t="s">
        <v>56</v>
      </c>
      <c r="B23" s="171">
        <f>'Tabell 2a'!CL64</f>
        <v>156313.837</v>
      </c>
      <c r="C23" s="171">
        <f>'Tabell 2a'!CM64</f>
        <v>178693.58100000001</v>
      </c>
      <c r="D23" s="171">
        <f>'Tabell 2a'!CN64</f>
        <v>14.3</v>
      </c>
      <c r="E23" s="171"/>
      <c r="F23" s="171">
        <f>'Tabell 2b'!AT64</f>
        <v>731541.18009000004</v>
      </c>
      <c r="G23" s="171">
        <f>'Tabell 2b'!AU64</f>
        <v>1787162.041</v>
      </c>
      <c r="H23" s="171">
        <f>'Tabell 2b'!AV64</f>
        <v>144.30000000000001</v>
      </c>
      <c r="I23" s="171"/>
      <c r="J23" s="172">
        <f>+'Tabell 2b'!AW64</f>
        <v>887855.01708999998</v>
      </c>
      <c r="K23" s="172">
        <f>+'Tabell 2b'!AX64</f>
        <v>1965855.622</v>
      </c>
      <c r="L23" s="172">
        <f>+'Tabell 2b'!AY64</f>
        <v>121.4</v>
      </c>
      <c r="M23" s="27"/>
    </row>
    <row r="24" spans="1:23" ht="18.75" customHeight="1">
      <c r="A24" s="20" t="s">
        <v>381</v>
      </c>
      <c r="B24" s="171">
        <f>'Tabell 2a'!CL66</f>
        <v>3313.82</v>
      </c>
      <c r="C24" s="171">
        <f>'Tabell 2a'!CM66</f>
        <v>6224.8639999999996</v>
      </c>
      <c r="D24" s="171">
        <f>IF(B24=0, "    ---- ", IF(ABS(ROUND(100/B24*C24-100,1))&lt;999,ROUND(100/B24*C24-100,1),IF(ROUND(100/B24*C24-100,1)&gt;999,999,-999)))</f>
        <v>87.8</v>
      </c>
      <c r="E24" s="171"/>
      <c r="F24" s="171">
        <f>'Tabell 2b'!AT66</f>
        <v>731541.18009000004</v>
      </c>
      <c r="G24" s="171">
        <f>'Tabell 2b'!AU66</f>
        <v>1787162.041</v>
      </c>
      <c r="H24" s="171">
        <f>'Tabell 2b'!AV66</f>
        <v>144.30000000000001</v>
      </c>
      <c r="I24" s="171"/>
      <c r="J24" s="172">
        <f>+'Tabell 2b'!AW66</f>
        <v>734855.00008999999</v>
      </c>
      <c r="K24" s="172">
        <f>+'Tabell 2b'!AX66</f>
        <v>1793386.905</v>
      </c>
      <c r="L24" s="172">
        <f>IF(J24=0, "    ---- ", IF(ABS(ROUND(100/J24*K24-100,1))&lt;999,ROUND(100/J24*K24-100,1),IF(ROUND(100/J24*K24-100,1)&gt;999,999,-999)))</f>
        <v>144</v>
      </c>
      <c r="M24" s="27"/>
    </row>
    <row r="25" spans="1:23" ht="18.75" customHeight="1">
      <c r="A25" s="583" t="s">
        <v>470</v>
      </c>
      <c r="B25" s="171">
        <f>'Tabell 2a'!CL73</f>
        <v>0</v>
      </c>
      <c r="C25" s="171">
        <f>'Tabell 2a'!CM73</f>
        <v>48799.82</v>
      </c>
      <c r="D25" s="171">
        <f>'Tabell 2a'!CN83</f>
        <v>36.700000000000003</v>
      </c>
      <c r="E25" s="171"/>
      <c r="F25" s="171">
        <f>'Tabell 2b'!AT73</f>
        <v>0</v>
      </c>
      <c r="G25" s="171">
        <f>'Tabell 2b'!AU73</f>
        <v>0</v>
      </c>
      <c r="H25" s="171" t="str">
        <f>'Tabell 2b'!AV83</f>
        <v xml:space="preserve">    ---- </v>
      </c>
      <c r="I25" s="171"/>
      <c r="J25" s="172">
        <f>'Tabell 2b'!AW73</f>
        <v>0</v>
      </c>
      <c r="K25" s="172">
        <f>'Tabell 2b'!AX73</f>
        <v>48799.82</v>
      </c>
      <c r="L25" s="172">
        <f>+'Tabell 2b'!AY83</f>
        <v>36.700000000000003</v>
      </c>
      <c r="M25" s="27"/>
    </row>
    <row r="26" spans="1:23" ht="18.75" customHeight="1">
      <c r="A26" s="20" t="s">
        <v>65</v>
      </c>
      <c r="B26" s="171">
        <f>'Tabell 2a'!CL84</f>
        <v>2346.7979999999998</v>
      </c>
      <c r="C26" s="171">
        <f>'Tabell 2a'!CM84</f>
        <v>6277.7889999999998</v>
      </c>
      <c r="D26" s="171">
        <f>'Tabell 2a'!CN84</f>
        <v>167.5</v>
      </c>
      <c r="E26" s="171"/>
      <c r="F26" s="171">
        <f>'Tabell 2b'!AT84</f>
        <v>0</v>
      </c>
      <c r="G26" s="171">
        <f>'Tabell 2b'!AU84</f>
        <v>0</v>
      </c>
      <c r="H26" s="171" t="str">
        <f>'Tabell 2b'!AV84</f>
        <v xml:space="preserve">    ---- </v>
      </c>
      <c r="I26" s="171"/>
      <c r="J26" s="172">
        <f>+'Tabell 2b'!AW84</f>
        <v>2346.7979999999998</v>
      </c>
      <c r="K26" s="172">
        <f>+'Tabell 2b'!AX84</f>
        <v>6277.7889999999998</v>
      </c>
      <c r="L26" s="172">
        <f>+'Tabell 2b'!AY84</f>
        <v>167.5</v>
      </c>
      <c r="M26" s="27"/>
    </row>
    <row r="27" spans="1:23" ht="18.75" customHeight="1">
      <c r="A27" s="20" t="s">
        <v>57</v>
      </c>
      <c r="B27" s="171">
        <f>'Tabell 2a'!CL85</f>
        <v>0</v>
      </c>
      <c r="C27" s="171">
        <f>'Tabell 2a'!CM85</f>
        <v>0</v>
      </c>
      <c r="D27" s="171" t="str">
        <f>'Tabell 2a'!CN85</f>
        <v xml:space="preserve">    ---- </v>
      </c>
      <c r="E27" s="171"/>
      <c r="F27" s="171">
        <f>'Tabell 2b'!AT85</f>
        <v>0</v>
      </c>
      <c r="G27" s="171">
        <f>'Tabell 2b'!AU85</f>
        <v>0</v>
      </c>
      <c r="H27" s="171">
        <f>'Tabell 2b'!AV85</f>
        <v>0</v>
      </c>
      <c r="I27" s="171"/>
      <c r="J27" s="172">
        <f>+'Tabell 2b'!AW85</f>
        <v>0</v>
      </c>
      <c r="K27" s="172">
        <f>+'Tabell 2b'!AX85</f>
        <v>0</v>
      </c>
      <c r="L27" s="172" t="str">
        <f>+'Tabell 2b'!AY85</f>
        <v xml:space="preserve">   ---- </v>
      </c>
      <c r="M27" s="27"/>
    </row>
    <row r="28" spans="1:23" s="244" customFormat="1" ht="18.75" customHeight="1">
      <c r="A28" s="77" t="s">
        <v>100</v>
      </c>
      <c r="B28" s="173">
        <f>'Tabell 2a'!CL87</f>
        <v>3812902.5648158398</v>
      </c>
      <c r="C28" s="173">
        <f>'Tabell 2a'!CM87</f>
        <v>2731110.0856600003</v>
      </c>
      <c r="D28" s="173">
        <f>'Tabell 2a'!CN87</f>
        <v>-28.4</v>
      </c>
      <c r="E28" s="173"/>
      <c r="F28" s="173">
        <f>'Tabell 2b'!AT87</f>
        <v>5437026.8887800006</v>
      </c>
      <c r="G28" s="173">
        <f>'Tabell 2b'!AU87</f>
        <v>8495867.9056099989</v>
      </c>
      <c r="H28" s="173">
        <f>'Tabell 2b'!AV87</f>
        <v>56.3</v>
      </c>
      <c r="I28" s="173"/>
      <c r="J28" s="174">
        <f>+'Tabell 2b'!AW87</f>
        <v>9249929.4535958394</v>
      </c>
      <c r="K28" s="174">
        <f>+'Tabell 2b'!AX87</f>
        <v>11226977.991269998</v>
      </c>
      <c r="L28" s="174">
        <f>+'Tabell 2b'!AY87</f>
        <v>21.4</v>
      </c>
      <c r="M28" s="28"/>
      <c r="N28" s="418"/>
      <c r="O28" s="418"/>
    </row>
    <row r="29" spans="1:23" ht="18.75" customHeight="1">
      <c r="A29" s="77"/>
      <c r="B29" s="171"/>
      <c r="C29" s="171"/>
      <c r="D29" s="172"/>
      <c r="E29" s="171"/>
      <c r="F29" s="171"/>
      <c r="G29" s="171"/>
      <c r="H29" s="172"/>
      <c r="I29" s="171"/>
      <c r="J29" s="171"/>
      <c r="K29" s="171"/>
      <c r="L29" s="172"/>
      <c r="M29" s="27"/>
    </row>
    <row r="30" spans="1:23" ht="18.75" customHeight="1">
      <c r="A30" s="99" t="s">
        <v>172</v>
      </c>
      <c r="B30" s="171"/>
      <c r="C30" s="171"/>
      <c r="D30" s="172"/>
      <c r="E30" s="171"/>
      <c r="F30" s="171"/>
      <c r="G30" s="171"/>
      <c r="H30" s="172"/>
      <c r="I30" s="172"/>
      <c r="J30" s="172"/>
      <c r="K30" s="172"/>
      <c r="L30" s="172"/>
      <c r="M30" s="27"/>
    </row>
    <row r="31" spans="1:23" ht="18.75" customHeight="1">
      <c r="A31" s="20" t="s">
        <v>53</v>
      </c>
      <c r="B31" s="171">
        <f>'Tabell 3a'!CL11</f>
        <v>25974821.851428829</v>
      </c>
      <c r="C31" s="171">
        <f>'Tabell 3a'!CM11</f>
        <v>27174310.920384403</v>
      </c>
      <c r="D31" s="171">
        <f>'Tabell 3a'!CN11</f>
        <v>4.5999999999999996</v>
      </c>
      <c r="E31" s="171"/>
      <c r="F31" s="171">
        <f>'Tabell 3b'!AT11</f>
        <v>19562030.476359997</v>
      </c>
      <c r="G31" s="171">
        <f>'Tabell 3b'!AU11</f>
        <v>25941443.302026138</v>
      </c>
      <c r="H31" s="171">
        <f>'Tabell 3b'!AV11</f>
        <v>32.6</v>
      </c>
      <c r="I31" s="171"/>
      <c r="J31" s="172">
        <f>+'Tabell 3b'!AW11</f>
        <v>45536852.32778883</v>
      </c>
      <c r="K31" s="172">
        <f>+'Tabell 3b'!AX11</f>
        <v>53115754.222410545</v>
      </c>
      <c r="L31" s="172">
        <f>+'Tabell 3b'!AY11</f>
        <v>16.600000000000001</v>
      </c>
      <c r="M31" s="27"/>
    </row>
    <row r="32" spans="1:23" ht="18.75" customHeight="1">
      <c r="A32" s="20" t="s">
        <v>54</v>
      </c>
      <c r="B32" s="171">
        <f>'Tabell 3a'!CL12</f>
        <v>53845878.734493494</v>
      </c>
      <c r="C32" s="171">
        <f>'Tabell 3a'!CM12</f>
        <v>52193326.939549997</v>
      </c>
      <c r="D32" s="171">
        <f>'Tabell 3a'!CN12</f>
        <v>-3.1</v>
      </c>
      <c r="E32" s="171"/>
      <c r="F32" s="171">
        <f>'Tabell 3b'!AT12</f>
        <v>19315493.038320001</v>
      </c>
      <c r="G32" s="171">
        <f>'Tabell 3b'!AU12</f>
        <v>19689939.683009997</v>
      </c>
      <c r="H32" s="171">
        <f>'Tabell 3b'!AV12</f>
        <v>1.9</v>
      </c>
      <c r="I32" s="171"/>
      <c r="J32" s="172">
        <f>+'Tabell 3b'!AW12</f>
        <v>73161371.772813499</v>
      </c>
      <c r="K32" s="172">
        <f>+'Tabell 3b'!AX12</f>
        <v>71883266.622559994</v>
      </c>
      <c r="L32" s="172">
        <f>+'Tabell 3b'!AY12</f>
        <v>-1.7</v>
      </c>
      <c r="M32" s="27"/>
    </row>
    <row r="33" spans="1:15" ht="18.75" customHeight="1">
      <c r="A33" s="20" t="s">
        <v>56</v>
      </c>
      <c r="B33" s="171">
        <f>'Tabell 3a'!CL16</f>
        <v>352822731.70206487</v>
      </c>
      <c r="C33" s="171">
        <f>'Tabell 3a'!CM16</f>
        <v>368658443.86848581</v>
      </c>
      <c r="D33" s="171">
        <f>'Tabell 3a'!CN16</f>
        <v>4.5</v>
      </c>
      <c r="E33" s="171"/>
      <c r="F33" s="171">
        <f>'Tabell 3b'!AT16</f>
        <v>119177275.51549998</v>
      </c>
      <c r="G33" s="171">
        <f>'Tabell 3b'!AU16</f>
        <v>145985806.21176547</v>
      </c>
      <c r="H33" s="171">
        <f>'Tabell 3b'!AV16</f>
        <v>22.5</v>
      </c>
      <c r="I33" s="171"/>
      <c r="J33" s="172">
        <f>+'Tabell 3b'!AW16</f>
        <v>472000007.21756482</v>
      </c>
      <c r="K33" s="172">
        <f>+'Tabell 3b'!AX16</f>
        <v>514644250.08025128</v>
      </c>
      <c r="L33" s="172">
        <f>+'Tabell 3b'!AY16</f>
        <v>9</v>
      </c>
      <c r="M33" s="27"/>
    </row>
    <row r="34" spans="1:15" ht="18.75" customHeight="1">
      <c r="A34" s="20" t="s">
        <v>284</v>
      </c>
      <c r="B34" s="171">
        <f>'Tabell 3a'!CL18</f>
        <v>1469996.0621399998</v>
      </c>
      <c r="C34" s="171">
        <f>'Tabell 3a'!CM18</f>
        <v>1544510.3861599998</v>
      </c>
      <c r="D34" s="171">
        <f>IF(B34=0, "    ---- ", IF(ABS(ROUND(100/B34*C34-100,1))&lt;999,ROUND(100/B34*C34-100,1),IF(ROUND(100/B34*C34-100,1)&gt;999,999,-999)))</f>
        <v>5.0999999999999996</v>
      </c>
      <c r="E34" s="171"/>
      <c r="F34" s="171">
        <f>'Tabell 3b'!AT18</f>
        <v>119177275.51549998</v>
      </c>
      <c r="G34" s="171">
        <f>'Tabell 3b'!AU18</f>
        <v>145985806.21176547</v>
      </c>
      <c r="H34" s="171">
        <f>IF(F34=0, "    ---- ", IF(ABS(ROUND(100/F34*G34-100,1))&lt;999,ROUND(100/F34*G34-100,1),IF(ROUND(100/F34*G34-100,1)&gt;999,999,-999)))</f>
        <v>22.5</v>
      </c>
      <c r="I34" s="171"/>
      <c r="J34" s="172">
        <f>+'Tabell 3b'!AW18</f>
        <v>120647271.57763998</v>
      </c>
      <c r="K34" s="172">
        <f>+'Tabell 3b'!AX18</f>
        <v>147530316.59792545</v>
      </c>
      <c r="L34" s="172">
        <f>IF(J34=0, "    ---- ", IF(ABS(ROUND(100/J34*K34-100,1))&lt;999,ROUND(100/J34*K34-100,1),IF(ROUND(100/J34*K34-100,1)&gt;999,999,-999)))</f>
        <v>22.3</v>
      </c>
      <c r="M34" s="27"/>
    </row>
    <row r="35" spans="1:15" ht="18.75" customHeight="1">
      <c r="A35" s="583" t="s">
        <v>470</v>
      </c>
      <c r="B35" s="171">
        <f>'Tabell 3a'!CL25</f>
        <v>0</v>
      </c>
      <c r="C35" s="171">
        <f>'Tabell 3a'!CM25</f>
        <v>49950.536999999997</v>
      </c>
      <c r="D35" s="171" t="str">
        <f>'Tabell 3a'!CN38</f>
        <v xml:space="preserve">    ---- </v>
      </c>
      <c r="E35" s="171"/>
      <c r="F35" s="171">
        <f>'Tabell 3b'!AT25</f>
        <v>0</v>
      </c>
      <c r="G35" s="171">
        <f>'Tabell 3b'!AU25</f>
        <v>0</v>
      </c>
      <c r="H35" s="171" t="str">
        <f>'Tabell 3b'!AV38</f>
        <v xml:space="preserve">    ---- </v>
      </c>
      <c r="I35" s="171"/>
      <c r="J35" s="172">
        <f>'Tabell 3b'!AW25</f>
        <v>0</v>
      </c>
      <c r="K35" s="172">
        <f>'Tabell 3b'!AX25</f>
        <v>49950.536999999997</v>
      </c>
      <c r="L35" s="172" t="str">
        <f>'Tabell 3b'!AY38</f>
        <v xml:space="preserve">   ---- </v>
      </c>
      <c r="M35" s="27"/>
    </row>
    <row r="36" spans="1:15" ht="18.75" customHeight="1">
      <c r="A36" s="20" t="s">
        <v>65</v>
      </c>
      <c r="B36" s="171">
        <f>'Tabell 3a'!CL39</f>
        <v>440416932.83820224</v>
      </c>
      <c r="C36" s="171">
        <f>'Tabell 3a'!CM39</f>
        <v>456277297.83396995</v>
      </c>
      <c r="D36" s="171">
        <f>'Tabell 3a'!CN39</f>
        <v>3.6</v>
      </c>
      <c r="E36" s="171"/>
      <c r="F36" s="171">
        <f>'Tabell 3b'!AT39</f>
        <v>1920558.2551500003</v>
      </c>
      <c r="G36" s="171">
        <f>'Tabell 3b'!AU39</f>
        <v>1969739.4111500003</v>
      </c>
      <c r="H36" s="171">
        <f>'Tabell 3b'!AV39</f>
        <v>2.6</v>
      </c>
      <c r="I36" s="171"/>
      <c r="J36" s="172">
        <f>'Tabell 3b'!AW39</f>
        <v>442337491.09335226</v>
      </c>
      <c r="K36" s="172">
        <f>'Tabell 3b'!AX39</f>
        <v>458247037.24511993</v>
      </c>
      <c r="L36" s="172">
        <f>'Tabell 3b'!AY39</f>
        <v>3.6</v>
      </c>
      <c r="M36" s="27"/>
    </row>
    <row r="37" spans="1:15" ht="18.75" customHeight="1">
      <c r="A37" s="20" t="s">
        <v>57</v>
      </c>
      <c r="B37" s="171">
        <f>'Tabell 3a'!CL40</f>
        <v>4284539.7757200003</v>
      </c>
      <c r="C37" s="171">
        <f>'Tabell 3a'!CM40</f>
        <v>4193854.7349999999</v>
      </c>
      <c r="D37" s="171">
        <f>'Tabell 3a'!CN40</f>
        <v>-2.1</v>
      </c>
      <c r="E37" s="171"/>
      <c r="F37" s="171">
        <f>'Tabell 3b'!AT40</f>
        <v>0</v>
      </c>
      <c r="G37" s="171">
        <f>'Tabell 3b'!AU40</f>
        <v>0</v>
      </c>
      <c r="H37" s="171">
        <f>'Tabell 3b'!AV40</f>
        <v>0</v>
      </c>
      <c r="I37" s="171"/>
      <c r="J37" s="172">
        <f>'Tabell 3b'!AW40</f>
        <v>4284539.7757200003</v>
      </c>
      <c r="K37" s="172">
        <f>'Tabell 3b'!AX40</f>
        <v>4193854.7349999999</v>
      </c>
      <c r="L37" s="172">
        <f>'Tabell 3b'!AY40</f>
        <v>-2.1</v>
      </c>
      <c r="M37" s="27"/>
    </row>
    <row r="38" spans="1:15" s="244" customFormat="1" ht="18.75" customHeight="1">
      <c r="A38" s="77" t="s">
        <v>173</v>
      </c>
      <c r="B38" s="173">
        <f>'Tabell 3a'!CL42</f>
        <v>877344904.90190947</v>
      </c>
      <c r="C38" s="173">
        <f>'Tabell 3a'!CM42</f>
        <v>908497234.29739022</v>
      </c>
      <c r="D38" s="173">
        <f>'Tabell 3a'!CN42</f>
        <v>3.6</v>
      </c>
      <c r="E38" s="173"/>
      <c r="F38" s="173">
        <f>'Tabell 3b'!AT42</f>
        <v>159975357.28533</v>
      </c>
      <c r="G38" s="173">
        <f>'Tabell 3b'!AU42</f>
        <v>193586928.60795158</v>
      </c>
      <c r="H38" s="173">
        <f>'Tabell 3b'!AV42</f>
        <v>21</v>
      </c>
      <c r="I38" s="173"/>
      <c r="J38" s="174">
        <f>+'Tabell 3b'!AW42</f>
        <v>1037320262.1872394</v>
      </c>
      <c r="K38" s="174">
        <f>+'Tabell 3b'!AX42</f>
        <v>1102084162.9053419</v>
      </c>
      <c r="L38" s="174">
        <f>+'Tabell 3b'!AY42</f>
        <v>6.2</v>
      </c>
      <c r="M38" s="28"/>
      <c r="N38" s="418"/>
      <c r="O38" s="418"/>
    </row>
    <row r="39" spans="1:15" ht="18.75" customHeight="1">
      <c r="A39" s="84"/>
      <c r="B39" s="171"/>
      <c r="C39" s="171"/>
      <c r="D39" s="172"/>
      <c r="E39" s="171"/>
      <c r="F39" s="171"/>
      <c r="G39" s="171"/>
      <c r="H39" s="171"/>
      <c r="I39" s="171"/>
      <c r="J39" s="171"/>
      <c r="K39" s="171"/>
      <c r="L39" s="172"/>
      <c r="M39" s="27"/>
    </row>
    <row r="40" spans="1:15" s="244" customFormat="1" ht="18.75" customHeight="1">
      <c r="A40" s="84" t="s">
        <v>380</v>
      </c>
      <c r="B40" s="134"/>
      <c r="C40" s="134"/>
      <c r="D40" s="134"/>
      <c r="E40" s="134"/>
      <c r="F40" s="134"/>
      <c r="G40" s="134"/>
      <c r="H40" s="134"/>
      <c r="I40" s="134"/>
      <c r="J40" s="245">
        <f>'Tabell 6'!AR94*1000</f>
        <v>1202289600.9705801</v>
      </c>
      <c r="K40" s="245">
        <f>'Tabell 6'!AS94*1000</f>
        <v>1283089913.48791</v>
      </c>
      <c r="L40" s="245">
        <f>'Tabell 6'!AT94</f>
        <v>6.7</v>
      </c>
      <c r="M40" s="28"/>
    </row>
    <row r="41" spans="1:15" ht="18.75" customHeight="1">
      <c r="A41" s="38"/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6"/>
      <c r="M41" s="27"/>
    </row>
    <row r="42" spans="1:15" ht="18.75" customHeight="1">
      <c r="A42" s="99" t="s">
        <v>67</v>
      </c>
      <c r="B42" s="171"/>
      <c r="C42" s="171"/>
      <c r="D42" s="171"/>
      <c r="E42" s="171"/>
      <c r="F42" s="171"/>
      <c r="G42" s="171"/>
      <c r="H42" s="172"/>
      <c r="I42" s="171"/>
      <c r="J42" s="171"/>
      <c r="K42" s="171"/>
      <c r="L42" s="172"/>
      <c r="M42" s="27"/>
    </row>
    <row r="43" spans="1:15" ht="18.75" customHeight="1">
      <c r="A43" s="20" t="s">
        <v>53</v>
      </c>
      <c r="B43" s="171">
        <f>'Tabell 3a'!CL44</f>
        <v>120253.00199999999</v>
      </c>
      <c r="C43" s="171">
        <f>'Tabell 3a'!CM44</f>
        <v>103371</v>
      </c>
      <c r="D43" s="171">
        <f>'Tabell 3a'!CN44</f>
        <v>-14</v>
      </c>
      <c r="E43" s="171"/>
      <c r="F43" s="171">
        <f>'Tabell 3b'!AT44</f>
        <v>163302.18979</v>
      </c>
      <c r="G43" s="171">
        <f>'Tabell 3b'!AU44</f>
        <v>360489.74154999998</v>
      </c>
      <c r="H43" s="171">
        <f>'Tabell 3b'!AV44</f>
        <v>120.8</v>
      </c>
      <c r="I43" s="171"/>
      <c r="J43" s="172">
        <f>+'Tabell 3b'!AW44</f>
        <v>283555.19179000001</v>
      </c>
      <c r="K43" s="172">
        <f>+'Tabell 3b'!AX44</f>
        <v>463860.74154999998</v>
      </c>
      <c r="L43" s="172">
        <f>+'Tabell 3b'!AY44</f>
        <v>63.6</v>
      </c>
      <c r="M43" s="27"/>
    </row>
    <row r="44" spans="1:15" ht="18.75" customHeight="1">
      <c r="A44" s="20" t="s">
        <v>54</v>
      </c>
      <c r="B44" s="171">
        <f>'Tabell 3a'!CL45</f>
        <v>152925.66500000001</v>
      </c>
      <c r="C44" s="171">
        <f>'Tabell 3a'!CM45</f>
        <v>46135.155949999993</v>
      </c>
      <c r="D44" s="171">
        <f>'Tabell 3a'!CN45</f>
        <v>-69.8</v>
      </c>
      <c r="E44" s="171"/>
      <c r="F44" s="171">
        <f>'Tabell 3b'!AT45</f>
        <v>283844.39445000002</v>
      </c>
      <c r="G44" s="171">
        <f>'Tabell 3b'!AU45</f>
        <v>137404.92702999999</v>
      </c>
      <c r="H44" s="171">
        <f>'Tabell 3b'!AV45</f>
        <v>-51.6</v>
      </c>
      <c r="I44" s="171"/>
      <c r="J44" s="172">
        <f>+'Tabell 3b'!AW45</f>
        <v>436770.05945000006</v>
      </c>
      <c r="K44" s="172">
        <f>+'Tabell 3b'!AX45</f>
        <v>183540.08297999998</v>
      </c>
      <c r="L44" s="172">
        <f>+'Tabell 3b'!AY45</f>
        <v>-58</v>
      </c>
      <c r="M44" s="27"/>
    </row>
    <row r="45" spans="1:15" ht="18.75" customHeight="1">
      <c r="A45" s="20" t="s">
        <v>56</v>
      </c>
      <c r="B45" s="171">
        <f>'Tabell 3a'!CL46</f>
        <v>1192984.1229099999</v>
      </c>
      <c r="C45" s="171">
        <f>'Tabell 3a'!CM46</f>
        <v>1194481.88344</v>
      </c>
      <c r="D45" s="171">
        <f>'Tabell 3a'!CN46</f>
        <v>0.1</v>
      </c>
      <c r="E45" s="171"/>
      <c r="F45" s="171">
        <f>'Tabell 3b'!AT46</f>
        <v>5243775.9226299999</v>
      </c>
      <c r="G45" s="171">
        <f>'Tabell 3b'!AU46</f>
        <v>4323484.6934000002</v>
      </c>
      <c r="H45" s="171">
        <f>'Tabell 3b'!AV46</f>
        <v>-17.600000000000001</v>
      </c>
      <c r="I45" s="171"/>
      <c r="J45" s="172">
        <f>+'Tabell 3b'!AW46</f>
        <v>6436760.0455399994</v>
      </c>
      <c r="K45" s="172">
        <f>+'Tabell 3b'!AX46</f>
        <v>5517966.5768400002</v>
      </c>
      <c r="L45" s="172">
        <f>+'Tabell 3b'!AY46</f>
        <v>-14.3</v>
      </c>
      <c r="M45" s="27"/>
    </row>
    <row r="46" spans="1:15" ht="18.75" customHeight="1">
      <c r="A46" s="20" t="s">
        <v>65</v>
      </c>
      <c r="B46" s="171">
        <f>'Tabell 3a'!CL54</f>
        <v>33697284.999430001</v>
      </c>
      <c r="C46" s="171">
        <f>'Tabell 3a'!CM54</f>
        <v>9266253.0258799978</v>
      </c>
      <c r="D46" s="171">
        <f>'Tabell 3a'!CN54</f>
        <v>-72.5</v>
      </c>
      <c r="E46" s="171"/>
      <c r="F46" s="171">
        <f>'Tabell 3b'!AT54</f>
        <v>0</v>
      </c>
      <c r="G46" s="171">
        <f>'Tabell 3b'!AU54</f>
        <v>121.548</v>
      </c>
      <c r="H46" s="171" t="str">
        <f>'Tabell 3b'!AV54</f>
        <v xml:space="preserve">    ---- </v>
      </c>
      <c r="I46" s="171"/>
      <c r="J46" s="172">
        <f>+'Tabell 3b'!AW54</f>
        <v>33697284.999430001</v>
      </c>
      <c r="K46" s="172">
        <f>+'Tabell 3b'!AX54</f>
        <v>9266374.5738799982</v>
      </c>
      <c r="L46" s="172">
        <f>+'Tabell 3b'!AY54</f>
        <v>-72.5</v>
      </c>
      <c r="M46" s="27"/>
    </row>
    <row r="47" spans="1:15" ht="18.75" customHeight="1">
      <c r="A47" s="20" t="s">
        <v>57</v>
      </c>
      <c r="B47" s="171">
        <f>'Tabell 3a'!CL55</f>
        <v>303.27100000000002</v>
      </c>
      <c r="C47" s="171">
        <f>'Tabell 3a'!CM55</f>
        <v>412</v>
      </c>
      <c r="D47" s="171">
        <f>'Tabell 3a'!CN55</f>
        <v>35.9</v>
      </c>
      <c r="E47" s="171"/>
      <c r="F47" s="171">
        <f>'Tabell 3b'!AT55</f>
        <v>0</v>
      </c>
      <c r="G47" s="171">
        <f>'Tabell 3b'!AU55</f>
        <v>0</v>
      </c>
      <c r="H47" s="171">
        <f>'Tabell 3b'!AV55</f>
        <v>0</v>
      </c>
      <c r="I47" s="171"/>
      <c r="J47" s="172">
        <f>+'Tabell 3b'!AW55</f>
        <v>303.27100000000002</v>
      </c>
      <c r="K47" s="172">
        <f>+'Tabell 3b'!AX55</f>
        <v>412</v>
      </c>
      <c r="L47" s="172">
        <f>+'Tabell 3b'!AY55</f>
        <v>35.9</v>
      </c>
      <c r="M47" s="27"/>
    </row>
    <row r="48" spans="1:15" s="244" customFormat="1" ht="18.75" customHeight="1">
      <c r="A48" s="77" t="s">
        <v>101</v>
      </c>
      <c r="B48" s="173">
        <f>'Tabell 3a'!CL57</f>
        <v>35163751.060339995</v>
      </c>
      <c r="C48" s="173">
        <f>'Tabell 3a'!CM57</f>
        <v>10610653.065269997</v>
      </c>
      <c r="D48" s="173">
        <f>'Tabell 3a'!CN57</f>
        <v>-69.8</v>
      </c>
      <c r="E48" s="173"/>
      <c r="F48" s="173">
        <f>'Tabell 3b'!AT57</f>
        <v>5681459.8388700001</v>
      </c>
      <c r="G48" s="173">
        <f>'Tabell 3b'!AU57</f>
        <v>4821500.90998</v>
      </c>
      <c r="H48" s="173">
        <f>'Tabell 3b'!AV57</f>
        <v>-15.1</v>
      </c>
      <c r="I48" s="173"/>
      <c r="J48" s="173">
        <f>+'Tabell 3b'!AW57</f>
        <v>40845210.899209991</v>
      </c>
      <c r="K48" s="173">
        <f>+'Tabell 3b'!AX57</f>
        <v>15432153.975249998</v>
      </c>
      <c r="L48" s="174">
        <f>+'Tabell 3b'!AY57</f>
        <v>-62.2</v>
      </c>
      <c r="M48" s="28"/>
    </row>
    <row r="49" spans="1:15" ht="18.75" customHeight="1">
      <c r="A49" s="77"/>
      <c r="B49" s="173"/>
      <c r="C49" s="173"/>
      <c r="D49" s="174"/>
      <c r="E49" s="173"/>
      <c r="F49" s="173"/>
      <c r="G49" s="173"/>
      <c r="H49" s="174"/>
      <c r="I49" s="174"/>
      <c r="J49" s="174"/>
      <c r="K49" s="174"/>
      <c r="L49" s="174"/>
      <c r="M49" s="27"/>
    </row>
    <row r="50" spans="1:15" ht="18.75" customHeight="1">
      <c r="A50" s="77" t="s">
        <v>68</v>
      </c>
      <c r="B50" s="173"/>
      <c r="C50" s="173"/>
      <c r="D50" s="174"/>
      <c r="E50" s="173"/>
      <c r="F50" s="173"/>
      <c r="G50" s="173"/>
      <c r="H50" s="174"/>
      <c r="I50" s="174"/>
      <c r="J50" s="174"/>
      <c r="K50" s="174"/>
      <c r="L50" s="174"/>
      <c r="M50" s="27"/>
    </row>
    <row r="51" spans="1:15" s="244" customFormat="1" ht="18.75" customHeight="1">
      <c r="A51" s="77" t="s">
        <v>55</v>
      </c>
      <c r="B51" s="173">
        <f>'Tabell 3a'!CL59</f>
        <v>189417.20800000004</v>
      </c>
      <c r="C51" s="173">
        <f>'Tabell 3a'!CM59</f>
        <v>228655.17600000001</v>
      </c>
      <c r="D51" s="173">
        <f>'Tabell 3a'!CN59</f>
        <v>20.7</v>
      </c>
      <c r="E51" s="173"/>
      <c r="F51" s="173"/>
      <c r="G51" s="173"/>
      <c r="H51" s="173"/>
      <c r="I51" s="173"/>
      <c r="J51" s="174">
        <f>+'Tabell 3b'!AW59</f>
        <v>189417.20800000004</v>
      </c>
      <c r="K51" s="174">
        <f>+'Tabell 3b'!AX59</f>
        <v>228655.17600000001</v>
      </c>
      <c r="L51" s="174">
        <f>+'Tabell 3b'!AY59</f>
        <v>20.7</v>
      </c>
      <c r="M51" s="28"/>
    </row>
    <row r="52" spans="1:15" ht="18.75" customHeight="1">
      <c r="A52" s="77"/>
      <c r="B52" s="173"/>
      <c r="C52" s="173"/>
      <c r="D52" s="174"/>
      <c r="E52" s="173"/>
      <c r="F52" s="173"/>
      <c r="G52" s="173"/>
      <c r="H52" s="174"/>
      <c r="I52" s="174"/>
      <c r="J52" s="174"/>
      <c r="K52" s="174"/>
      <c r="L52" s="174"/>
      <c r="M52" s="27"/>
    </row>
    <row r="53" spans="1:15" ht="18.75" customHeight="1">
      <c r="A53" s="99" t="s">
        <v>69</v>
      </c>
      <c r="B53" s="171"/>
      <c r="C53" s="171"/>
      <c r="D53" s="172"/>
      <c r="E53" s="171"/>
      <c r="F53" s="171"/>
      <c r="G53" s="171"/>
      <c r="H53" s="172"/>
      <c r="I53" s="172"/>
      <c r="J53" s="172"/>
      <c r="K53" s="172"/>
      <c r="L53" s="172"/>
      <c r="M53" s="27"/>
    </row>
    <row r="54" spans="1:15" ht="18.75" customHeight="1">
      <c r="A54" s="20" t="s">
        <v>53</v>
      </c>
      <c r="B54" s="171">
        <f>'Tabell 3a'!CL63</f>
        <v>87986</v>
      </c>
      <c r="C54" s="171">
        <f>'Tabell 3a'!CM63</f>
        <v>50954.542650000003</v>
      </c>
      <c r="D54" s="171">
        <f>'Tabell 3a'!CN63</f>
        <v>-42.1</v>
      </c>
      <c r="E54" s="171"/>
      <c r="F54" s="171">
        <f>'Tabell 3b'!AT63</f>
        <v>154813.58948000002</v>
      </c>
      <c r="G54" s="171">
        <f>'Tabell 3b'!AU63</f>
        <v>128239.56138000001</v>
      </c>
      <c r="H54" s="171">
        <f>'Tabell 3b'!AV63</f>
        <v>-17.2</v>
      </c>
      <c r="I54" s="171"/>
      <c r="J54" s="172">
        <f>+'Tabell 3b'!AW63</f>
        <v>242799.58948000002</v>
      </c>
      <c r="K54" s="172">
        <f>+'Tabell 3b'!AX63</f>
        <v>179194.10403000002</v>
      </c>
      <c r="L54" s="172">
        <f>+'Tabell 3b'!AY63</f>
        <v>-26.2</v>
      </c>
      <c r="M54" s="27"/>
    </row>
    <row r="55" spans="1:15" ht="18.75" customHeight="1">
      <c r="A55" s="20" t="s">
        <v>54</v>
      </c>
      <c r="B55" s="171">
        <f>'Tabell 3a'!CL64</f>
        <v>74660.889899999995</v>
      </c>
      <c r="C55" s="171">
        <f>'Tabell 3a'!CM64</f>
        <v>-84988.044039999993</v>
      </c>
      <c r="D55" s="171">
        <f>'Tabell 3a'!CN64</f>
        <v>-213.8</v>
      </c>
      <c r="E55" s="171"/>
      <c r="F55" s="171">
        <f>'Tabell 3b'!AT64</f>
        <v>159139.5282</v>
      </c>
      <c r="G55" s="171">
        <f>'Tabell 3b'!AU64</f>
        <v>125286.07258000001</v>
      </c>
      <c r="H55" s="171">
        <f>'Tabell 3b'!AV64</f>
        <v>-21.3</v>
      </c>
      <c r="I55" s="171"/>
      <c r="J55" s="172">
        <f>+'Tabell 3b'!AW64</f>
        <v>233800.41810000001</v>
      </c>
      <c r="K55" s="172">
        <f>+'Tabell 3b'!AX64</f>
        <v>40298.028540000014</v>
      </c>
      <c r="L55" s="172">
        <f>+'Tabell 3b'!AY64</f>
        <v>-82.8</v>
      </c>
      <c r="M55" s="27"/>
    </row>
    <row r="56" spans="1:15" ht="18.75" customHeight="1">
      <c r="A56" s="20" t="s">
        <v>56</v>
      </c>
      <c r="B56" s="171">
        <f>'Tabell 3a'!CL65</f>
        <v>894155.49826000002</v>
      </c>
      <c r="C56" s="171">
        <f>'Tabell 3a'!CM65</f>
        <v>692304.66504999984</v>
      </c>
      <c r="D56" s="171">
        <f>'Tabell 3a'!CN65</f>
        <v>-22.6</v>
      </c>
      <c r="E56" s="171"/>
      <c r="F56" s="171">
        <f>'Tabell 3b'!AT65</f>
        <v>4042153.7495499998</v>
      </c>
      <c r="G56" s="171">
        <f>'Tabell 3b'!AU65</f>
        <v>4372904.56348</v>
      </c>
      <c r="H56" s="171">
        <f>'Tabell 3b'!AV65</f>
        <v>8.1999999999999993</v>
      </c>
      <c r="I56" s="171"/>
      <c r="J56" s="172">
        <f>+'Tabell 3b'!AW65</f>
        <v>4936309.2478099996</v>
      </c>
      <c r="K56" s="172">
        <f>+'Tabell 3b'!AX65</f>
        <v>5065209.22853</v>
      </c>
      <c r="L56" s="172">
        <f>+'Tabell 3b'!AY65</f>
        <v>2.6</v>
      </c>
      <c r="M56" s="27"/>
    </row>
    <row r="57" spans="1:15" ht="18.75" customHeight="1">
      <c r="A57" s="20" t="s">
        <v>65</v>
      </c>
      <c r="B57" s="171">
        <f>'Tabell 3a'!CL73</f>
        <v>39735346.655000001</v>
      </c>
      <c r="C57" s="171">
        <f>'Tabell 3a'!CM73</f>
        <v>17631933.530999999</v>
      </c>
      <c r="D57" s="171">
        <f>'Tabell 3a'!CN73</f>
        <v>-55.6</v>
      </c>
      <c r="E57" s="171"/>
      <c r="F57" s="171">
        <f>'Tabell 3b'!AT73</f>
        <v>0</v>
      </c>
      <c r="G57" s="171">
        <f>'Tabell 3b'!AU73</f>
        <v>0</v>
      </c>
      <c r="H57" s="171" t="str">
        <f>'Tabell 3b'!AV73</f>
        <v xml:space="preserve">    ---- </v>
      </c>
      <c r="I57" s="171"/>
      <c r="J57" s="172">
        <f>+'Tabell 3b'!AW73</f>
        <v>39735346.655000001</v>
      </c>
      <c r="K57" s="172">
        <f>+'Tabell 3b'!AX73</f>
        <v>17631933.530999999</v>
      </c>
      <c r="L57" s="172">
        <f>+'Tabell 3b'!AY73</f>
        <v>-55.6</v>
      </c>
      <c r="M57" s="27"/>
    </row>
    <row r="58" spans="1:15" ht="18.75" customHeight="1">
      <c r="A58" s="20" t="s">
        <v>57</v>
      </c>
      <c r="B58" s="171">
        <f>'Tabell 3a'!CL74</f>
        <v>2</v>
      </c>
      <c r="C58" s="171">
        <f>'Tabell 3a'!CM74</f>
        <v>0</v>
      </c>
      <c r="D58" s="171">
        <f>'Tabell 3a'!CN74</f>
        <v>-100</v>
      </c>
      <c r="E58" s="171"/>
      <c r="F58" s="171">
        <f>'Tabell 3b'!AT74</f>
        <v>0</v>
      </c>
      <c r="G58" s="171">
        <f>'Tabell 3b'!AU74</f>
        <v>0</v>
      </c>
      <c r="H58" s="171">
        <f>'Tabell 3b'!AV74</f>
        <v>0</v>
      </c>
      <c r="I58" s="171"/>
      <c r="J58" s="172">
        <f>+'Tabell 3b'!AW74</f>
        <v>2</v>
      </c>
      <c r="K58" s="172">
        <f>+'Tabell 3b'!AX74</f>
        <v>0</v>
      </c>
      <c r="L58" s="172">
        <f>+'Tabell 3b'!AY74</f>
        <v>-100</v>
      </c>
      <c r="M58" s="27"/>
    </row>
    <row r="59" spans="1:15" s="244" customFormat="1" ht="18.75" customHeight="1">
      <c r="A59" s="77" t="s">
        <v>102</v>
      </c>
      <c r="B59" s="173">
        <f>'Tabell 3a'!CL76</f>
        <v>40792151.043159992</v>
      </c>
      <c r="C59" s="173">
        <f>'Tabell 3a'!CM76</f>
        <v>18290204.694660001</v>
      </c>
      <c r="D59" s="173">
        <f>'Tabell 3a'!CN76</f>
        <v>-55.2</v>
      </c>
      <c r="E59" s="173"/>
      <c r="F59" s="173">
        <f>'Tabell 3b'!AT76</f>
        <v>4356106.86723</v>
      </c>
      <c r="G59" s="173">
        <f>'Tabell 3b'!AU76</f>
        <v>4626430.1974400003</v>
      </c>
      <c r="H59" s="173">
        <f>'Tabell 3b'!AV76</f>
        <v>6.2</v>
      </c>
      <c r="I59" s="173"/>
      <c r="J59" s="173">
        <f>+'Tabell 3b'!AW76</f>
        <v>45148257.91038999</v>
      </c>
      <c r="K59" s="173">
        <f>+'Tabell 3b'!AX76</f>
        <v>22916634.892099999</v>
      </c>
      <c r="L59" s="174">
        <f>+'Tabell 3b'!AY76</f>
        <v>-49.2</v>
      </c>
      <c r="M59" s="28"/>
      <c r="N59" s="418"/>
      <c r="O59" s="418"/>
    </row>
    <row r="60" spans="1:15" ht="18.75" customHeight="1">
      <c r="A60" s="77"/>
      <c r="B60" s="173"/>
      <c r="C60" s="173"/>
      <c r="D60" s="174"/>
      <c r="E60" s="173"/>
      <c r="F60" s="173"/>
      <c r="G60" s="173"/>
      <c r="H60" s="174"/>
      <c r="I60" s="174"/>
      <c r="J60" s="174"/>
      <c r="K60" s="174"/>
      <c r="L60" s="174"/>
      <c r="M60" s="27"/>
    </row>
    <row r="61" spans="1:15" ht="18.75" customHeight="1">
      <c r="A61" s="77" t="s">
        <v>70</v>
      </c>
      <c r="B61" s="173"/>
      <c r="C61" s="173"/>
      <c r="D61" s="174"/>
      <c r="E61" s="173"/>
      <c r="F61" s="173"/>
      <c r="G61" s="173"/>
      <c r="H61" s="174"/>
      <c r="I61" s="174"/>
      <c r="J61" s="174"/>
      <c r="K61" s="174"/>
      <c r="L61" s="174"/>
      <c r="M61" s="27"/>
    </row>
    <row r="62" spans="1:15" s="244" customFormat="1" ht="18.75" customHeight="1">
      <c r="A62" s="77" t="s">
        <v>55</v>
      </c>
      <c r="B62" s="173">
        <f>'Tabell 3a'!CL78</f>
        <v>272798.40600000002</v>
      </c>
      <c r="C62" s="173">
        <f>'Tabell 3a'!CM78</f>
        <v>304373.55</v>
      </c>
      <c r="D62" s="173">
        <f>'Tabell 3a'!CN78</f>
        <v>11.6</v>
      </c>
      <c r="E62" s="173"/>
      <c r="F62" s="173"/>
      <c r="G62" s="173"/>
      <c r="H62" s="173"/>
      <c r="I62" s="173"/>
      <c r="J62" s="174">
        <f>+'Tabell 3b'!AW78</f>
        <v>272798.40600000002</v>
      </c>
      <c r="K62" s="174">
        <f>+'Tabell 3b'!AX78</f>
        <v>304373.55</v>
      </c>
      <c r="L62" s="174">
        <f>+'Tabell 3b'!AY78</f>
        <v>11.6</v>
      </c>
      <c r="M62" s="28"/>
    </row>
    <row r="63" spans="1:15" ht="18.75" customHeight="1">
      <c r="A63" s="77"/>
      <c r="B63" s="171"/>
      <c r="C63" s="171"/>
      <c r="D63" s="172"/>
      <c r="E63" s="171"/>
      <c r="F63" s="171"/>
      <c r="G63" s="171"/>
      <c r="H63" s="172"/>
      <c r="I63" s="172"/>
      <c r="J63" s="172"/>
      <c r="K63" s="172"/>
      <c r="L63" s="172"/>
      <c r="M63" s="27"/>
    </row>
    <row r="64" spans="1:15" ht="18.75" customHeight="1">
      <c r="A64" s="99" t="s">
        <v>103</v>
      </c>
      <c r="B64" s="171"/>
      <c r="C64" s="171"/>
      <c r="D64" s="172"/>
      <c r="E64" s="171"/>
      <c r="F64" s="171"/>
      <c r="G64" s="171"/>
      <c r="H64" s="172"/>
      <c r="I64" s="172"/>
      <c r="J64" s="172"/>
      <c r="K64" s="172"/>
      <c r="L64" s="172"/>
      <c r="M64" s="27"/>
    </row>
    <row r="65" spans="1:15" ht="18.75" customHeight="1">
      <c r="A65" s="20" t="s">
        <v>53</v>
      </c>
      <c r="B65" s="171">
        <f>+'Tabell 3a'!CL44-'Tabell 3a'!CL63</f>
        <v>32267.001999999993</v>
      </c>
      <c r="C65" s="171">
        <f>+'Tabell 3a'!CM44-'Tabell 3a'!CM63</f>
        <v>52416.457349999997</v>
      </c>
      <c r="D65" s="171">
        <f t="shared" ref="D65:D70" si="0">IF(B65=0, "    ---- ", IF(ABS(ROUND(100/B65*C65-100,1))&lt;999,ROUND(100/B65*C65-100,1),IF(ROUND(100/B65*C65-100,1)&gt;999,999,-999)))</f>
        <v>62.4</v>
      </c>
      <c r="E65" s="171"/>
      <c r="F65" s="171">
        <f>+'Tabell 3b'!AT44-'Tabell 3b'!AT63</f>
        <v>8488.6003099999798</v>
      </c>
      <c r="G65" s="171">
        <f>+'Tabell 3b'!AU44-'Tabell 3b'!AU63</f>
        <v>232250.18016999995</v>
      </c>
      <c r="H65" s="171">
        <f t="shared" ref="H65:H70" si="1">IF(F65=0, "    ---- ", IF(ABS(ROUND(100/F65*G65-100,1))&lt;999,ROUND(100/F65*G65-100,1),IF(ROUND(100/F65*G65-100,1)&gt;999,999,-999)))</f>
        <v>999</v>
      </c>
      <c r="I65" s="171"/>
      <c r="J65" s="172">
        <f>+'Tabell 3b'!AW44-'Tabell 3b'!AW63</f>
        <v>40755.602309999987</v>
      </c>
      <c r="K65" s="172">
        <f>+'Tabell 3b'!AX44-'Tabell 3b'!AX63</f>
        <v>284666.63751999999</v>
      </c>
      <c r="L65" s="172">
        <f t="shared" ref="L65:L70" si="2">IF(J65=0, "    ---- ", IF(ABS(ROUND(100/J65*K65-100,1))&lt;999,ROUND(100/J65*K65-100,1),IF(ROUND(100/J65*K65-100,1)&gt;999,999,-999)))</f>
        <v>598.5</v>
      </c>
      <c r="M65" s="27"/>
    </row>
    <row r="66" spans="1:15" ht="18.75" customHeight="1">
      <c r="A66" s="20" t="s">
        <v>54</v>
      </c>
      <c r="B66" s="171">
        <f>+'Tabell 3a'!CL45-'Tabell 3a'!CL64</f>
        <v>78264.775100000013</v>
      </c>
      <c r="C66" s="171">
        <f>+'Tabell 3a'!CM45-'Tabell 3a'!CM64</f>
        <v>131123.19998999999</v>
      </c>
      <c r="D66" s="171">
        <f t="shared" si="0"/>
        <v>67.5</v>
      </c>
      <c r="E66" s="171"/>
      <c r="F66" s="171">
        <f>+'Tabell 3b'!AT45-'Tabell 3b'!AT64</f>
        <v>124704.86625000002</v>
      </c>
      <c r="G66" s="171">
        <f>+'Tabell 3b'!AU45-'Tabell 3b'!AU64</f>
        <v>12118.854449999984</v>
      </c>
      <c r="H66" s="171">
        <f t="shared" si="1"/>
        <v>-90.3</v>
      </c>
      <c r="I66" s="171"/>
      <c r="J66" s="172">
        <f>+'Tabell 3b'!AW45-'Tabell 3b'!AW64</f>
        <v>202969.64135000005</v>
      </c>
      <c r="K66" s="172">
        <f>+'Tabell 3b'!AX45-'Tabell 3b'!AX64</f>
        <v>143242.05443999998</v>
      </c>
      <c r="L66" s="172">
        <f t="shared" si="2"/>
        <v>-29.4</v>
      </c>
      <c r="M66" s="27"/>
    </row>
    <row r="67" spans="1:15" ht="18.75" customHeight="1">
      <c r="A67" s="20" t="s">
        <v>56</v>
      </c>
      <c r="B67" s="171">
        <f>+'Tabell 3a'!CL46-'Tabell 3a'!CL65</f>
        <v>298828.6246499999</v>
      </c>
      <c r="C67" s="171">
        <f>+'Tabell 3a'!CM46-'Tabell 3a'!CM65</f>
        <v>502177.21839000017</v>
      </c>
      <c r="D67" s="171">
        <f t="shared" si="0"/>
        <v>68</v>
      </c>
      <c r="E67" s="171"/>
      <c r="F67" s="171">
        <f>+'Tabell 3b'!AT46-'Tabell 3b'!AT65</f>
        <v>1201622.1730800001</v>
      </c>
      <c r="G67" s="171">
        <f>+'Tabell 3b'!AU46-'Tabell 3b'!AU65</f>
        <v>-49419.87007999979</v>
      </c>
      <c r="H67" s="171">
        <f t="shared" si="1"/>
        <v>-104.1</v>
      </c>
      <c r="I67" s="171"/>
      <c r="J67" s="172">
        <f>+'Tabell 3b'!AW46-'Tabell 3b'!AW65</f>
        <v>1500450.7977299998</v>
      </c>
      <c r="K67" s="172">
        <f>+'Tabell 3b'!AX46-'Tabell 3b'!AX65</f>
        <v>452757.34831000026</v>
      </c>
      <c r="L67" s="172">
        <f t="shared" si="2"/>
        <v>-69.8</v>
      </c>
      <c r="M67" s="27"/>
    </row>
    <row r="68" spans="1:15" ht="18.75" customHeight="1">
      <c r="A68" s="20" t="s">
        <v>65</v>
      </c>
      <c r="B68" s="171">
        <f>+'Tabell 3a'!CL54-'Tabell 3a'!CL73</f>
        <v>-6038061.6555700004</v>
      </c>
      <c r="C68" s="171">
        <f>+'Tabell 3a'!CM54-'Tabell 3a'!CM73</f>
        <v>-8365680.5051200017</v>
      </c>
      <c r="D68" s="171">
        <f t="shared" si="0"/>
        <v>38.5</v>
      </c>
      <c r="E68" s="171"/>
      <c r="F68" s="171">
        <f>'Tabell 3b'!AT54-'Tabell 3b'!AT73</f>
        <v>0</v>
      </c>
      <c r="G68" s="171">
        <f>'Tabell 3b'!AU54-'Tabell 3b'!AU73</f>
        <v>121.548</v>
      </c>
      <c r="H68" s="171" t="str">
        <f t="shared" si="1"/>
        <v xml:space="preserve">    ---- </v>
      </c>
      <c r="I68" s="171"/>
      <c r="J68" s="172">
        <f>+'Tabell 3b'!AW54-'Tabell 3b'!AW73</f>
        <v>-6038061.6555700004</v>
      </c>
      <c r="K68" s="172">
        <f>+'Tabell 3b'!AX54-'Tabell 3b'!AX73</f>
        <v>-8365558.9571200013</v>
      </c>
      <c r="L68" s="172">
        <f t="shared" si="2"/>
        <v>38.5</v>
      </c>
      <c r="M68" s="27"/>
    </row>
    <row r="69" spans="1:15" ht="18.75" customHeight="1">
      <c r="A69" s="20" t="s">
        <v>57</v>
      </c>
      <c r="B69" s="171">
        <f>+'Tabell 3a'!CL55-'Tabell 3a'!CL74</f>
        <v>301.27100000000002</v>
      </c>
      <c r="C69" s="171">
        <f>+'Tabell 3a'!CM55-'Tabell 3a'!CM74</f>
        <v>412</v>
      </c>
      <c r="D69" s="171">
        <f t="shared" si="0"/>
        <v>36.799999999999997</v>
      </c>
      <c r="E69" s="171"/>
      <c r="F69" s="171">
        <f>'Tabell 3b'!AT55-'Tabell 3b'!AT74</f>
        <v>0</v>
      </c>
      <c r="G69" s="171">
        <f>'Tabell 3b'!AU55-'Tabell 3b'!AU74</f>
        <v>0</v>
      </c>
      <c r="H69" s="171" t="str">
        <f t="shared" si="1"/>
        <v xml:space="preserve">    ---- </v>
      </c>
      <c r="I69" s="171"/>
      <c r="J69" s="171">
        <f>+'Tabell 3b'!AW55-'Tabell 3b'!AW74</f>
        <v>301.27100000000002</v>
      </c>
      <c r="K69" s="171">
        <f>+'Tabell 3b'!AX55-'Tabell 3b'!AX74</f>
        <v>412</v>
      </c>
      <c r="L69" s="172">
        <f t="shared" si="2"/>
        <v>36.799999999999997</v>
      </c>
      <c r="M69" s="27"/>
    </row>
    <row r="70" spans="1:15" s="244" customFormat="1" ht="18.75" customHeight="1">
      <c r="A70" s="77" t="s">
        <v>104</v>
      </c>
      <c r="B70" s="173">
        <f>+'Tabell 3a'!CL57-'Tabell 3a'!CL76</f>
        <v>-5628399.9828199968</v>
      </c>
      <c r="C70" s="173">
        <f>+'Tabell 3a'!CM57-'Tabell 3a'!CM76</f>
        <v>-7679551.6293900032</v>
      </c>
      <c r="D70" s="173">
        <f t="shared" si="0"/>
        <v>36.4</v>
      </c>
      <c r="E70" s="173"/>
      <c r="F70" s="173">
        <f>+'Tabell 3b'!AT57-'Tabell 3b'!AT76</f>
        <v>1325352.9716400001</v>
      </c>
      <c r="G70" s="173">
        <f>+'Tabell 3b'!AU57-'Tabell 3b'!AU76</f>
        <v>195070.71253999975</v>
      </c>
      <c r="H70" s="173">
        <f t="shared" si="1"/>
        <v>-85.3</v>
      </c>
      <c r="I70" s="173"/>
      <c r="J70" s="174">
        <f>+'Tabell 3b'!AW57-'Tabell 3b'!AW76</f>
        <v>-4303047.0111799985</v>
      </c>
      <c r="K70" s="174">
        <f>+'Tabell 3b'!AX57-'Tabell 3b'!AX76</f>
        <v>-7484480.9168500006</v>
      </c>
      <c r="L70" s="174">
        <f t="shared" si="2"/>
        <v>73.900000000000006</v>
      </c>
      <c r="M70" s="28"/>
      <c r="N70" s="418"/>
      <c r="O70" s="418"/>
    </row>
    <row r="71" spans="1:15" ht="18.75" customHeight="1">
      <c r="A71" s="77"/>
      <c r="B71" s="173"/>
      <c r="C71" s="173"/>
      <c r="D71" s="174"/>
      <c r="E71" s="173"/>
      <c r="F71" s="173"/>
      <c r="G71" s="173"/>
      <c r="H71" s="174"/>
      <c r="I71" s="173"/>
      <c r="J71" s="173"/>
      <c r="K71" s="173"/>
      <c r="L71" s="174"/>
      <c r="M71" s="27"/>
    </row>
    <row r="72" spans="1:15" ht="18.75" customHeight="1">
      <c r="A72" s="77" t="s">
        <v>71</v>
      </c>
      <c r="B72" s="173"/>
      <c r="C72" s="173"/>
      <c r="D72" s="174"/>
      <c r="E72" s="173"/>
      <c r="F72" s="173"/>
      <c r="G72" s="173"/>
      <c r="H72" s="174"/>
      <c r="I72" s="254"/>
      <c r="J72" s="174"/>
      <c r="K72" s="174"/>
      <c r="L72" s="174"/>
      <c r="M72" s="27"/>
    </row>
    <row r="73" spans="1:15" s="244" customFormat="1" ht="18.75" customHeight="1">
      <c r="A73" s="77" t="s">
        <v>55</v>
      </c>
      <c r="B73" s="173">
        <f>+'Tabell 3a'!CL59-'Tabell 3a'!CL78</f>
        <v>-83381.197999999975</v>
      </c>
      <c r="C73" s="173">
        <f>+'Tabell 3a'!CM59-'Tabell 3a'!CM78</f>
        <v>-75718.373999999982</v>
      </c>
      <c r="D73" s="173">
        <f>IF(B73=0, "    ---- ", IF(ABS(ROUND(100/B73*C73-100,1))&lt;999,ROUND(100/B73*C73-100,1),IF(ROUND(100/B73*C73-100,1)&gt;999,999,-999)))</f>
        <v>-9.1999999999999993</v>
      </c>
      <c r="E73" s="173"/>
      <c r="F73" s="173"/>
      <c r="G73" s="173"/>
      <c r="H73" s="174"/>
      <c r="I73" s="518"/>
      <c r="J73" s="174">
        <f>+'Tabell 3b'!AW59-'Tabell 3b'!AW78</f>
        <v>-83381.197999999975</v>
      </c>
      <c r="K73" s="174">
        <f>+'Tabell 3b'!AX59-'Tabell 3b'!AX78</f>
        <v>-75718.373999999982</v>
      </c>
      <c r="L73" s="174">
        <f>IF(J73=0, "    ---- ", IF(ABS(ROUND(100/J73*K73-100,1))&lt;999,ROUND(100/J73*K73-100,1),IF(ROUND(100/J73*K73-100,1)&gt;999,999,-999)))</f>
        <v>-9.1999999999999993</v>
      </c>
      <c r="M73" s="28"/>
    </row>
    <row r="74" spans="1:15" s="244" customFormat="1" ht="18.75" customHeight="1">
      <c r="A74" s="477"/>
      <c r="B74" s="201"/>
      <c r="C74" s="201"/>
      <c r="D74" s="240"/>
      <c r="E74" s="173"/>
      <c r="F74" s="201"/>
      <c r="G74" s="201"/>
      <c r="H74" s="240"/>
      <c r="I74" s="518"/>
      <c r="J74" s="201"/>
      <c r="K74" s="240"/>
      <c r="L74" s="240"/>
      <c r="M74" s="28"/>
    </row>
    <row r="75" spans="1:15" ht="18.75" customHeight="1">
      <c r="A75" s="15" t="s">
        <v>382</v>
      </c>
      <c r="C75" s="13"/>
      <c r="D75" s="13"/>
      <c r="E75" s="13"/>
      <c r="F75" s="13"/>
      <c r="G75" s="15"/>
      <c r="H75" s="27"/>
      <c r="I75" s="15"/>
      <c r="J75" s="15"/>
      <c r="K75" s="15"/>
      <c r="L75" s="27"/>
      <c r="M75" s="27"/>
    </row>
    <row r="76" spans="1:15" ht="18.75" customHeight="1">
      <c r="A76" s="15" t="s">
        <v>383</v>
      </c>
      <c r="C76" s="13"/>
      <c r="D76" s="13"/>
      <c r="E76" s="13"/>
      <c r="F76" s="13"/>
      <c r="G76" s="27"/>
      <c r="H76" s="27"/>
      <c r="I76" s="27"/>
      <c r="J76" s="27"/>
      <c r="K76" s="27"/>
      <c r="L76" s="27"/>
      <c r="M76" s="27"/>
    </row>
    <row r="77" spans="1:15" ht="18.75">
      <c r="A77" s="15" t="s">
        <v>38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</row>
    <row r="78" spans="1:15" ht="18.75">
      <c r="A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</row>
    <row r="79" spans="1:15" ht="18.7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</row>
    <row r="80" spans="1:15" ht="18.7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</row>
    <row r="81" spans="1:13" ht="18.7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8.7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ht="18.7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1:13" ht="18.7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</row>
    <row r="85" spans="1:13" ht="18.7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</row>
    <row r="86" spans="1:13" ht="18.7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</row>
    <row r="87" spans="1:13" ht="18.7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</row>
    <row r="88" spans="1:13" ht="18.7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</row>
    <row r="89" spans="1:13" ht="18.7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</row>
    <row r="90" spans="1:13" ht="18.7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</row>
    <row r="91" spans="1:13" ht="18.7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</row>
    <row r="92" spans="1:13" ht="18.7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</row>
    <row r="93" spans="1:13" ht="18.7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</row>
    <row r="94" spans="1:13" ht="18.7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</row>
    <row r="95" spans="1:13" ht="18.7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</row>
    <row r="96" spans="1:13" ht="18.7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</row>
    <row r="97" spans="1:13" ht="18.7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</row>
    <row r="98" spans="1:13" ht="18.7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</row>
    <row r="99" spans="1:13" ht="18.7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</row>
    <row r="100" spans="1:13" ht="18.7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</row>
    <row r="101" spans="1:13" ht="18.7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</row>
    <row r="102" spans="1:13" ht="18.7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</row>
    <row r="103" spans="1:13" ht="18.7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</row>
    <row r="104" spans="1:13" ht="18.7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</row>
    <row r="105" spans="1:13" ht="18.7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</row>
    <row r="106" spans="1:13" ht="18.7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</row>
    <row r="107" spans="1:13" ht="18.7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1:13" ht="18.7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1:13" ht="18.7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</row>
    <row r="110" spans="1:13" ht="18.7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</row>
    <row r="111" spans="1:13" ht="18.7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1:13" ht="18.7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</row>
    <row r="113" spans="1:13" ht="18.7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</row>
    <row r="114" spans="1:13" ht="18.7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</row>
    <row r="115" spans="1:13" ht="18.7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</row>
    <row r="116" spans="1:13" ht="18.7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</row>
    <row r="117" spans="1:13" ht="18.7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</row>
    <row r="118" spans="1:13" ht="18.7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</row>
    <row r="119" spans="1:13" ht="18.7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1:13" ht="18.7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</row>
    <row r="121" spans="1:13" ht="18.7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</row>
    <row r="122" spans="1:13" ht="18.7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</row>
    <row r="123" spans="1:13" ht="18.7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1:13" ht="18.7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</row>
    <row r="125" spans="1:13" ht="18.7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1:13" ht="18.7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1:13" ht="18.7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1:13" ht="18.7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</row>
  </sheetData>
  <mergeCells count="3">
    <mergeCell ref="F5:H5"/>
    <mergeCell ref="J5:L5"/>
    <mergeCell ref="B5:D5"/>
  </mergeCells>
  <phoneticPr fontId="29" type="noConversion"/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2"/>
  <sheetViews>
    <sheetView showGridLines="0" zoomScale="60" zoomScaleNormal="60" zoomScaleSheetLayoutView="70" workbookViewId="0">
      <pane xSplit="1" ySplit="7" topLeftCell="B8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8"/>
  <cols>
    <col min="1" max="1" width="35.85546875" style="41" customWidth="1"/>
    <col min="2" max="2" width="18.140625" style="41" customWidth="1"/>
    <col min="3" max="3" width="17.85546875" style="41" customWidth="1"/>
    <col min="4" max="4" width="11.7109375" style="41" customWidth="1"/>
    <col min="5" max="5" width="4.7109375" style="41" customWidth="1"/>
    <col min="6" max="7" width="13" style="41" customWidth="1"/>
    <col min="8" max="8" width="11.7109375" style="41" customWidth="1"/>
    <col min="9" max="9" width="12.42578125" style="41" customWidth="1"/>
    <col min="10" max="10" width="11.42578125" style="41"/>
    <col min="11" max="12" width="17.140625" style="41" bestFit="1" customWidth="1"/>
    <col min="13" max="16384" width="11.42578125" style="41"/>
  </cols>
  <sheetData>
    <row r="1" spans="1:10" ht="18.75" customHeight="1">
      <c r="A1" s="66" t="s">
        <v>0</v>
      </c>
      <c r="B1" s="549" t="s">
        <v>445</v>
      </c>
      <c r="C1" s="66"/>
      <c r="D1" s="66"/>
      <c r="E1" s="66"/>
      <c r="F1" s="27"/>
      <c r="G1" s="27"/>
      <c r="H1" s="27"/>
      <c r="I1" s="27"/>
      <c r="J1" s="27"/>
    </row>
    <row r="2" spans="1:10" ht="20.100000000000001" customHeight="1">
      <c r="A2" s="66" t="s">
        <v>453</v>
      </c>
      <c r="B2" s="66"/>
      <c r="C2" s="66"/>
      <c r="D2" s="66"/>
      <c r="E2" s="66"/>
      <c r="F2" s="27"/>
      <c r="G2" s="27"/>
      <c r="H2" s="27"/>
      <c r="I2" s="27"/>
      <c r="J2" s="27"/>
    </row>
    <row r="3" spans="1:10" ht="20.100000000000001" customHeight="1">
      <c r="A3" s="28"/>
      <c r="B3" s="28"/>
      <c r="C3" s="28"/>
      <c r="D3" s="28"/>
      <c r="E3" s="377"/>
      <c r="F3" s="27"/>
      <c r="G3" s="27"/>
      <c r="H3" s="27"/>
      <c r="I3" s="27"/>
      <c r="J3" s="27"/>
    </row>
    <row r="4" spans="1:10" ht="20.100000000000001" customHeight="1">
      <c r="A4" s="546"/>
      <c r="B4" s="689" t="s">
        <v>403</v>
      </c>
      <c r="C4" s="689"/>
      <c r="D4" s="690"/>
      <c r="E4" s="107"/>
      <c r="F4" s="691" t="s">
        <v>403</v>
      </c>
      <c r="G4" s="689"/>
      <c r="H4" s="690"/>
      <c r="I4" s="27"/>
      <c r="J4" s="27"/>
    </row>
    <row r="5" spans="1:10" ht="18.75" customHeight="1">
      <c r="A5" s="524" t="s">
        <v>301</v>
      </c>
      <c r="B5" s="692" t="s">
        <v>404</v>
      </c>
      <c r="C5" s="693"/>
      <c r="D5" s="694"/>
      <c r="E5" s="551"/>
      <c r="F5" s="695" t="s">
        <v>405</v>
      </c>
      <c r="G5" s="696"/>
      <c r="H5" s="697"/>
      <c r="I5" s="15"/>
      <c r="J5" s="27"/>
    </row>
    <row r="6" spans="1:10" ht="18.75" customHeight="1">
      <c r="A6" s="99"/>
      <c r="B6" s="106"/>
      <c r="C6" s="525"/>
      <c r="D6" s="526" t="s">
        <v>4</v>
      </c>
      <c r="E6" s="526"/>
      <c r="F6" s="108"/>
      <c r="G6" s="105"/>
      <c r="H6" s="49" t="s">
        <v>4</v>
      </c>
      <c r="I6" s="515"/>
      <c r="J6" s="27"/>
    </row>
    <row r="7" spans="1:10" ht="18.75" customHeight="1">
      <c r="A7" s="198"/>
      <c r="B7" s="196">
        <v>2014</v>
      </c>
      <c r="C7" s="196">
        <v>2015</v>
      </c>
      <c r="D7" s="527" t="s">
        <v>7</v>
      </c>
      <c r="E7" s="526"/>
      <c r="F7" s="196">
        <v>2014</v>
      </c>
      <c r="G7" s="199">
        <v>2015</v>
      </c>
      <c r="H7" s="521" t="s">
        <v>7</v>
      </c>
      <c r="I7" s="515"/>
      <c r="J7" s="27"/>
    </row>
    <row r="8" spans="1:10" ht="18.75" customHeight="1">
      <c r="A8" s="77" t="s">
        <v>385</v>
      </c>
      <c r="B8" s="10">
        <f>SUM(B9:B14)</f>
        <v>101352.79267268001</v>
      </c>
      <c r="C8" s="10">
        <f>SUM(C9:C14)</f>
        <v>118201.71992991</v>
      </c>
      <c r="D8" s="528">
        <f t="shared" ref="D8:D38" si="0">IF(B8=0, "    ---- ", IF(ABS(ROUND(100/B8*C8-100,1))&lt;999,ROUND(100/B8*C8-100,1),IF(ROUND(100/B8*C8-100,1)&gt;999,999,-999)))</f>
        <v>16.600000000000001</v>
      </c>
      <c r="E8" s="529"/>
      <c r="F8" s="528">
        <f>SUM(F9:F14)</f>
        <v>99.983021604640015</v>
      </c>
      <c r="G8" s="528">
        <f>SUM(G9:G14)</f>
        <v>99.981755709729256</v>
      </c>
      <c r="H8" s="529">
        <f t="shared" ref="H8:H38" si="1">IF(F8=0, "    ---- ", IF(ABS(ROUND(100/F8*G8-100,1))&lt;999,ROUND(100/F8*G8-100,1),IF(ROUND(100/F8*G8-100,1)&gt;999,999,-999)))</f>
        <v>0</v>
      </c>
      <c r="I8" s="171"/>
      <c r="J8" s="27"/>
    </row>
    <row r="9" spans="1:10" ht="18.75" customHeight="1">
      <c r="A9" s="20" t="s">
        <v>58</v>
      </c>
      <c r="B9" s="158">
        <f>'Tabell 6'!AR21</f>
        <v>1383.3782288</v>
      </c>
      <c r="C9" s="234">
        <f>'Tabell 6'!AS21</f>
        <v>2086.5254445300002</v>
      </c>
      <c r="D9" s="530">
        <f t="shared" si="0"/>
        <v>50.8</v>
      </c>
      <c r="E9" s="530"/>
      <c r="F9" s="530">
        <f>'Tabell 6'!AR21/'Tabell 6'!AR29*100</f>
        <v>1.3646820348027977</v>
      </c>
      <c r="G9" s="530">
        <f>'Tabell 6'!AS21/'Tabell 6'!AS29*100</f>
        <v>1.7649022146279656</v>
      </c>
      <c r="H9" s="531">
        <f t="shared" si="1"/>
        <v>29.3</v>
      </c>
      <c r="I9" s="171"/>
      <c r="J9" s="27"/>
    </row>
    <row r="10" spans="1:10" ht="18.75" customHeight="1">
      <c r="A10" s="20" t="s">
        <v>59</v>
      </c>
      <c r="B10" s="234">
        <f>'Tabell 6'!AR18+'Tabell 6'!AR22</f>
        <v>50152.789409060002</v>
      </c>
      <c r="C10" s="234">
        <f>'Tabell 6'!AS18+'Tabell 6'!AS22</f>
        <v>65082.128260099998</v>
      </c>
      <c r="D10" s="530">
        <f t="shared" si="0"/>
        <v>29.8</v>
      </c>
      <c r="E10" s="530"/>
      <c r="F10" s="530">
        <f>('Tabell 6'!AR18+'Tabell 6'!AR22)/'Tabell 6'!AR29*100</f>
        <v>49.474980361055835</v>
      </c>
      <c r="G10" s="530">
        <f>('Tabell 6'!AS18+'Tabell 6'!AS22)/'Tabell 6'!AS29*100</f>
        <v>55.050175688044568</v>
      </c>
      <c r="H10" s="531">
        <f t="shared" si="1"/>
        <v>11.3</v>
      </c>
      <c r="I10" s="171"/>
      <c r="J10" s="27"/>
    </row>
    <row r="11" spans="1:10" ht="18.75" customHeight="1">
      <c r="A11" s="20" t="s">
        <v>60</v>
      </c>
      <c r="B11" s="234">
        <f>'Tabell 6'!AR14</f>
        <v>890.22896674999993</v>
      </c>
      <c r="C11" s="234">
        <f>'Tabell 6'!AS14</f>
        <v>893.46588574999998</v>
      </c>
      <c r="D11" s="530">
        <f t="shared" si="0"/>
        <v>0.4</v>
      </c>
      <c r="E11" s="530"/>
      <c r="F11" s="530">
        <f>'Tabell 6'!AR14/'Tabell 6'!AR29*100</f>
        <v>0.87819762700662074</v>
      </c>
      <c r="G11" s="530">
        <f>'Tabell 6'!AS14/'Tabell 6'!AS29*100</f>
        <v>0.75574440014073807</v>
      </c>
      <c r="H11" s="531">
        <f t="shared" si="1"/>
        <v>-13.9</v>
      </c>
      <c r="I11" s="171"/>
      <c r="J11" s="27"/>
    </row>
    <row r="12" spans="1:10" ht="18.75" customHeight="1">
      <c r="A12" s="85" t="s">
        <v>402</v>
      </c>
      <c r="B12" s="234">
        <f>'Tabell 6'!AR15</f>
        <v>23631.622382039997</v>
      </c>
      <c r="C12" s="234">
        <f>'Tabell 6'!AS15</f>
        <v>22937.516032580003</v>
      </c>
      <c r="D12" s="259">
        <f t="shared" si="0"/>
        <v>-2.9</v>
      </c>
      <c r="E12" s="259"/>
      <c r="F12" s="530">
        <f>'Tabell 6'!AR15/'Tabell 6'!AR29*100</f>
        <v>23.312243785987853</v>
      </c>
      <c r="G12" s="530">
        <f>'Tabell 6'!AS15/'Tabell 6'!AS29*100</f>
        <v>19.401859176983958</v>
      </c>
      <c r="H12" s="531">
        <f t="shared" si="1"/>
        <v>-16.8</v>
      </c>
      <c r="I12" s="171"/>
      <c r="J12" s="27"/>
    </row>
    <row r="13" spans="1:10" ht="18.75" customHeight="1">
      <c r="A13" s="20" t="s">
        <v>61</v>
      </c>
      <c r="B13" s="234">
        <f>'Tabell 6'!AR19+'Tabell 6'!AR23</f>
        <v>11680.250248649998</v>
      </c>
      <c r="C13" s="234">
        <f>'Tabell 6'!AS19+'Tabell 6'!AS23</f>
        <v>15194.134894540002</v>
      </c>
      <c r="D13" s="530">
        <f t="shared" si="0"/>
        <v>30.1</v>
      </c>
      <c r="E13" s="530"/>
      <c r="F13" s="530">
        <f>('Tabell 6'!AR19+'Tabell 6'!AR23)/'Tabell 6'!AR29*100</f>
        <v>11.522393040810273</v>
      </c>
      <c r="G13" s="530">
        <f>('Tabell 6'!AS19+'Tabell 6'!AS23)/'Tabell 6'!AS29*100</f>
        <v>12.852065808749421</v>
      </c>
      <c r="H13" s="531">
        <f t="shared" si="1"/>
        <v>11.5</v>
      </c>
      <c r="I13" s="171"/>
      <c r="J13" s="27"/>
    </row>
    <row r="14" spans="1:10" ht="18.75" customHeight="1">
      <c r="A14" s="20" t="s">
        <v>62</v>
      </c>
      <c r="B14" s="550">
        <f>'Tabell 6'!AR17-'Tabell 6'!AR18+'Tabell 6'!AR24+'Tabell 6'!AR25+'Tabell 6'!AR26+'Tabell 6'!AR28</f>
        <v>13614.523437380001</v>
      </c>
      <c r="C14" s="11">
        <f>'Tabell 6'!AS17-'Tabell 6'!AS18+'Tabell 6'!AS24+'Tabell 6'!AS25+'Tabell 6'!AS26+'Tabell 6'!AS28</f>
        <v>12007.949412410002</v>
      </c>
      <c r="D14" s="530">
        <f t="shared" si="0"/>
        <v>-11.8</v>
      </c>
      <c r="E14" s="530"/>
      <c r="F14" s="530">
        <f>('Tabell 6'!AR17-'Tabell 6'!AR18+'Tabell 6'!AR24+'Tabell 6'!AR25+'Tabell 6'!AR26+'Tabell 6'!AR28)/'Tabell 6'!AR29*100</f>
        <v>13.430524754976627</v>
      </c>
      <c r="G14" s="531">
        <f>('Tabell 6'!AS17-'Tabell 6'!AS18+'Tabell 6'!AS24+'Tabell 6'!AS25+'Tabell 6'!AS26+'Tabell 6'!AS28)/'Tabell 6'!AS29*100</f>
        <v>10.157008421182605</v>
      </c>
      <c r="H14" s="531">
        <f t="shared" si="1"/>
        <v>-24.4</v>
      </c>
      <c r="I14" s="171"/>
      <c r="J14" s="27"/>
    </row>
    <row r="15" spans="1:10" ht="18.75" customHeight="1">
      <c r="A15" s="21"/>
      <c r="B15" s="11"/>
      <c r="C15" s="550"/>
      <c r="D15" s="531"/>
      <c r="E15" s="531"/>
      <c r="F15" s="531"/>
      <c r="G15" s="530"/>
      <c r="H15" s="531"/>
      <c r="I15" s="171"/>
      <c r="J15" s="27"/>
    </row>
    <row r="16" spans="1:10" s="244" customFormat="1" ht="18.75" customHeight="1">
      <c r="A16" s="77" t="s">
        <v>384</v>
      </c>
      <c r="B16" s="10">
        <f>SUM(B17:B22)</f>
        <v>940224.08219647</v>
      </c>
      <c r="C16" s="10">
        <f>SUM(C17:C22)</f>
        <v>970723.45685534994</v>
      </c>
      <c r="D16" s="528">
        <f t="shared" si="0"/>
        <v>3.2</v>
      </c>
      <c r="E16" s="528"/>
      <c r="F16" s="528">
        <f>SUM(F17:F22)</f>
        <v>99.991470846031618</v>
      </c>
      <c r="G16" s="528">
        <f>SUM(G17:G22)</f>
        <v>99.989201797969486</v>
      </c>
      <c r="H16" s="529">
        <f t="shared" si="1"/>
        <v>0</v>
      </c>
      <c r="I16" s="173"/>
      <c r="J16" s="28"/>
    </row>
    <row r="17" spans="1:10" ht="18.75" customHeight="1">
      <c r="A17" s="20" t="s">
        <v>58</v>
      </c>
      <c r="B17" s="11">
        <f>'Tabell 6'!AR40</f>
        <v>138386.52166945001</v>
      </c>
      <c r="C17" s="11">
        <f>'Tabell 6'!AS40</f>
        <v>133804.55881515</v>
      </c>
      <c r="D17" s="530">
        <f t="shared" si="0"/>
        <v>-3.3</v>
      </c>
      <c r="E17" s="530"/>
      <c r="F17" s="530">
        <f>'Tabell 6'!AR40/('Tabell 6'!AR45+'Tabell 6'!AR46)*100</f>
        <v>14.71720636496422</v>
      </c>
      <c r="G17" s="530">
        <f>'Tabell 6'!AS40/('Tabell 6'!AS45+'Tabell 6'!AS46)*100</f>
        <v>13.782515440800717</v>
      </c>
      <c r="H17" s="531">
        <f t="shared" si="1"/>
        <v>-6.4</v>
      </c>
      <c r="I17" s="171"/>
      <c r="J17" s="27"/>
    </row>
    <row r="18" spans="1:10" ht="18.75" customHeight="1">
      <c r="A18" s="20" t="s">
        <v>59</v>
      </c>
      <c r="B18" s="11">
        <f>'Tabell 6'!AR37+'Tabell 6'!AR41</f>
        <v>407690.29982896999</v>
      </c>
      <c r="C18" s="11">
        <f>'Tabell 6'!AS37+'Tabell 6'!AS41</f>
        <v>393364.16100020002</v>
      </c>
      <c r="D18" s="530">
        <f t="shared" si="0"/>
        <v>-3.5</v>
      </c>
      <c r="E18" s="530"/>
      <c r="F18" s="530">
        <f>('Tabell 6'!AR37+'Tabell 6'!AR41)/('Tabell 6'!AR45+'Tabell 6'!AR46)*100</f>
        <v>43.357273549434495</v>
      </c>
      <c r="G18" s="530">
        <f>('Tabell 6'!AS37+'Tabell 6'!AS41)/('Tabell 6'!AS45+'Tabell 6'!AS46)*100</f>
        <v>40.518407376034951</v>
      </c>
      <c r="H18" s="531">
        <f t="shared" si="1"/>
        <v>-6.5</v>
      </c>
      <c r="I18" s="171"/>
      <c r="J18" s="27"/>
    </row>
    <row r="19" spans="1:10" ht="18.75" customHeight="1">
      <c r="A19" s="20" t="s">
        <v>60</v>
      </c>
      <c r="B19" s="11">
        <f>'Tabell 6'!AR33</f>
        <v>126.03</v>
      </c>
      <c r="C19" s="11">
        <f>'Tabell 6'!AS33</f>
        <v>16.015999999999998</v>
      </c>
      <c r="D19" s="530">
        <f t="shared" si="0"/>
        <v>-87.3</v>
      </c>
      <c r="E19" s="530"/>
      <c r="F19" s="530">
        <f>'Tabell 6'!AR33/('Tabell 6'!AR45+'Tabell 6'!AR46)*100</f>
        <v>1.3403108162562521E-2</v>
      </c>
      <c r="G19" s="530">
        <f>'Tabell 6'!AS33/('Tabell 6'!AS45+'Tabell 6'!AS46)*100</f>
        <v>1.6497253102176882E-3</v>
      </c>
      <c r="H19" s="531">
        <f t="shared" si="1"/>
        <v>-87.7</v>
      </c>
      <c r="I19" s="171"/>
      <c r="J19" s="27"/>
    </row>
    <row r="20" spans="1:10" ht="18.75" customHeight="1">
      <c r="A20" s="85" t="s">
        <v>402</v>
      </c>
      <c r="B20" s="234">
        <f>'Tabell 6'!AR34</f>
        <v>119009.86670406998</v>
      </c>
      <c r="C20" s="234">
        <f>'Tabell 6'!AS34</f>
        <v>120583.72730354</v>
      </c>
      <c r="D20" s="259">
        <f t="shared" si="0"/>
        <v>1.3</v>
      </c>
      <c r="E20" s="259"/>
      <c r="F20" s="530">
        <f>'Tabell 6'!AR34/('Tabell 6'!AR45+'Tabell 6'!AR46)*100</f>
        <v>12.656527143115115</v>
      </c>
      <c r="G20" s="530">
        <f>'Tabell 6'!AS34/('Tabell 6'!AS45+'Tabell 6'!AS46)*100</f>
        <v>12.420705977337517</v>
      </c>
      <c r="H20" s="531">
        <f t="shared" si="1"/>
        <v>-1.9</v>
      </c>
      <c r="I20" s="171"/>
      <c r="J20" s="27"/>
    </row>
    <row r="21" spans="1:10" ht="18.75" customHeight="1">
      <c r="A21" s="20" t="s">
        <v>61</v>
      </c>
      <c r="B21" s="11">
        <f>'Tabell 6'!AR38+'Tabell 6'!AR42</f>
        <v>263464.89039742004</v>
      </c>
      <c r="C21" s="11">
        <f>'Tabell 6'!AS38+'Tabell 6'!AS42</f>
        <v>307692.57349220006</v>
      </c>
      <c r="D21" s="530">
        <f t="shared" si="0"/>
        <v>16.8</v>
      </c>
      <c r="E21" s="530"/>
      <c r="F21" s="530">
        <f>('Tabell 6'!AR38+'Tabell 6'!AR42)/('Tabell 6'!AR45+'Tabell 6'!AR46)*100</f>
        <v>28.019109918545588</v>
      </c>
      <c r="G21" s="531">
        <f>('Tabell 6'!AS38+'Tabell 6'!AS42)/('Tabell 6'!AS45+'Tabell 6'!AS46)*100</f>
        <v>31.693820320685479</v>
      </c>
      <c r="H21" s="531">
        <f t="shared" si="1"/>
        <v>13.1</v>
      </c>
      <c r="I21" s="171"/>
      <c r="J21" s="27"/>
    </row>
    <row r="22" spans="1:10" ht="18.75" customHeight="1">
      <c r="A22" s="21" t="s">
        <v>62</v>
      </c>
      <c r="B22" s="11">
        <f>'Tabell 6'!AR36-'Tabell 6'!AR37+'Tabell 6'!AR43+'Tabell 6'!AR44+'Tabell 6'!AR46</f>
        <v>11546.473596559999</v>
      </c>
      <c r="C22" s="11">
        <f>'Tabell 6'!AS36-'Tabell 6'!AS37+'Tabell 6'!AS43+'Tabell 6'!AS44+'Tabell 6'!AS46</f>
        <v>15262.420244260004</v>
      </c>
      <c r="D22" s="530">
        <f t="shared" si="0"/>
        <v>32.200000000000003</v>
      </c>
      <c r="E22" s="530"/>
      <c r="F22" s="531">
        <f>('Tabell 6'!AR36-'Tabell 6'!AR37+'Tabell 6'!AR43+'Tabell 6'!AR44+'Tabell 6'!AR46)/('Tabell 6'!AR45+'Tabell 6'!AR46)*100</f>
        <v>1.2279507618096164</v>
      </c>
      <c r="G22" s="530">
        <f>('Tabell 6'!AS36-'Tabell 6'!AS37+'Tabell 6'!AS43+'Tabell 6'!AS44+'Tabell 6'!AS46)/('Tabell 6'!AS45+'Tabell 6'!AS46)*100</f>
        <v>1.5721029578006096</v>
      </c>
      <c r="H22" s="531">
        <f t="shared" si="1"/>
        <v>28</v>
      </c>
      <c r="I22" s="171"/>
      <c r="J22" s="27"/>
    </row>
    <row r="23" spans="1:10" ht="18.75" customHeight="1">
      <c r="A23" s="20"/>
      <c r="B23" s="550"/>
      <c r="C23" s="550"/>
      <c r="D23" s="531"/>
      <c r="E23" s="530"/>
      <c r="F23" s="530"/>
      <c r="G23" s="531"/>
      <c r="H23" s="531"/>
      <c r="I23" s="519"/>
      <c r="J23" s="27"/>
    </row>
    <row r="24" spans="1:10" ht="18.75" customHeight="1">
      <c r="A24" s="84" t="s">
        <v>400</v>
      </c>
      <c r="B24" s="10">
        <f>SUM(B25:B30)</f>
        <v>160614.7131012</v>
      </c>
      <c r="C24" s="10">
        <f>SUM(C25:C30)</f>
        <v>194039.47597461997</v>
      </c>
      <c r="D24" s="528">
        <f t="shared" si="0"/>
        <v>20.8</v>
      </c>
      <c r="E24" s="528"/>
      <c r="F24" s="529">
        <f>SUM(F25:F30)</f>
        <v>99.999999377392044</v>
      </c>
      <c r="G24" s="529">
        <f>SUM(G25:G30)</f>
        <v>99.999999999999986</v>
      </c>
      <c r="H24" s="531">
        <f t="shared" si="1"/>
        <v>0</v>
      </c>
      <c r="I24" s="519"/>
      <c r="J24" s="27"/>
    </row>
    <row r="25" spans="1:10" ht="18.75" customHeight="1">
      <c r="A25" s="21" t="s">
        <v>58</v>
      </c>
      <c r="B25" s="11">
        <f>'Tabell 6'!AR55</f>
        <v>105404.74302704999</v>
      </c>
      <c r="C25" s="11">
        <f>'Tabell 6'!AS55</f>
        <v>130829.86220234999</v>
      </c>
      <c r="D25" s="530">
        <f t="shared" si="0"/>
        <v>24.1</v>
      </c>
      <c r="E25" s="530"/>
      <c r="F25" s="530">
        <f>'Tabell 6'!AR55/('Tabell 6'!AR60+'Tabell 6'!AR61)*100</f>
        <v>65.625832363426341</v>
      </c>
      <c r="G25" s="530">
        <f>'Tabell 6'!AS55/('Tabell 6'!AS60+'Tabell 6'!AS61)*100</f>
        <v>67.424353495709454</v>
      </c>
      <c r="H25" s="531">
        <f t="shared" si="1"/>
        <v>2.7</v>
      </c>
      <c r="I25" s="519"/>
      <c r="J25" s="27"/>
    </row>
    <row r="26" spans="1:10" ht="18.75" customHeight="1">
      <c r="A26" s="21" t="s">
        <v>59</v>
      </c>
      <c r="B26" s="11">
        <f>'Tabell 6'!AR52+'Tabell 6'!AR56</f>
        <v>49402.997474300006</v>
      </c>
      <c r="C26" s="11">
        <f>'Tabell 6'!AS52+'Tabell 6'!AS56</f>
        <v>57084.905012359995</v>
      </c>
      <c r="D26" s="530">
        <f t="shared" si="0"/>
        <v>15.5</v>
      </c>
      <c r="E26" s="530"/>
      <c r="F26" s="530">
        <f>('Tabell 6'!AR52+'Tabell 6'!AR56)/('Tabell 6'!AR60+'Tabell 6'!AR61)*100</f>
        <v>30.758699631449833</v>
      </c>
      <c r="G26" s="530">
        <f>('Tabell 6'!AS52+'Tabell 6'!AS56)/('Tabell 6'!AS60+'Tabell 6'!AS61)*100</f>
        <v>29.419222416281208</v>
      </c>
      <c r="H26" s="531">
        <f t="shared" si="1"/>
        <v>-4.4000000000000004</v>
      </c>
      <c r="I26" s="519"/>
      <c r="J26" s="27"/>
    </row>
    <row r="27" spans="1:10" ht="18.75" customHeight="1">
      <c r="A27" s="21" t="s">
        <v>60</v>
      </c>
      <c r="B27" s="11">
        <f>'Tabell 6'!AR48</f>
        <v>0</v>
      </c>
      <c r="C27" s="11">
        <f>'Tabell 6'!AS48</f>
        <v>0</v>
      </c>
      <c r="D27" s="530" t="str">
        <f t="shared" si="0"/>
        <v xml:space="preserve">    ---- </v>
      </c>
      <c r="E27" s="530"/>
      <c r="F27" s="530">
        <f>'Tabell 6'!AR48/('Tabell 6'!AR60+'Tabell 6'!AR61)*100</f>
        <v>0</v>
      </c>
      <c r="G27" s="530">
        <f>'Tabell 6'!AS48/('Tabell 6'!AS60+'Tabell 6'!AS61)*100</f>
        <v>0</v>
      </c>
      <c r="H27" s="531" t="str">
        <f t="shared" si="1"/>
        <v xml:space="preserve">    ---- </v>
      </c>
      <c r="I27" s="519"/>
      <c r="J27" s="27"/>
    </row>
    <row r="28" spans="1:10" ht="18.75" customHeight="1">
      <c r="A28" s="85" t="s">
        <v>402</v>
      </c>
      <c r="B28" s="234">
        <f>'Tabell 6'!AR49</f>
        <v>1977.9642000899998</v>
      </c>
      <c r="C28" s="234">
        <f>'Tabell 6'!AS49</f>
        <v>2687.9180556900001</v>
      </c>
      <c r="D28" s="259">
        <f t="shared" si="0"/>
        <v>35.9</v>
      </c>
      <c r="E28" s="259"/>
      <c r="F28" s="530">
        <f>'Tabell 6'!AR49/('Tabell 6'!AR60+'Tabell 6'!AR61)*100</f>
        <v>1.2314962618205239</v>
      </c>
      <c r="G28" s="530">
        <f>'Tabell 6'!AS49/('Tabell 6'!AS60+'Tabell 6'!AS61)*100</f>
        <v>1.3852428956474687</v>
      </c>
      <c r="H28" s="531">
        <f t="shared" si="1"/>
        <v>12.5</v>
      </c>
      <c r="I28" s="519"/>
      <c r="J28" s="27"/>
    </row>
    <row r="29" spans="1:10" ht="18.75" customHeight="1">
      <c r="A29" s="21" t="s">
        <v>61</v>
      </c>
      <c r="B29" s="11">
        <f>'Tabell 6'!AR53+'Tabell 6'!AR57</f>
        <v>2139.9163227499998</v>
      </c>
      <c r="C29" s="11">
        <f>'Tabell 6'!AS53+'Tabell 6'!AS57</f>
        <v>2141.8771319699999</v>
      </c>
      <c r="D29" s="530">
        <f t="shared" si="0"/>
        <v>0.1</v>
      </c>
      <c r="E29" s="530"/>
      <c r="F29" s="530">
        <f>('Tabell 6'!AR53+'Tabell 6'!AR57)/('Tabell 6'!AR60+'Tabell 6'!AR61)*100</f>
        <v>1.3323289430392304</v>
      </c>
      <c r="G29" s="530">
        <f>('Tabell 6'!AS53+'Tabell 6'!AS57)/('Tabell 6'!AS60+'Tabell 6'!AS61)*100</f>
        <v>1.1038357639401963</v>
      </c>
      <c r="H29" s="531">
        <f t="shared" si="1"/>
        <v>-17.100000000000001</v>
      </c>
      <c r="I29" s="519"/>
      <c r="J29" s="27"/>
    </row>
    <row r="30" spans="1:10" ht="18.75" customHeight="1">
      <c r="A30" s="20" t="s">
        <v>62</v>
      </c>
      <c r="B30" s="11">
        <f>'Tabell 6'!AR51-'Tabell 6'!AR52+'Tabell 6'!AR58+'Tabell 6'!AR59+'Tabell 6'!AR61</f>
        <v>1689.0920770100001</v>
      </c>
      <c r="C30" s="11">
        <f>'Tabell 6'!AS51-'Tabell 6'!AS52+'Tabell 6'!AS58+'Tabell 6'!AS59+'Tabell 6'!AS61</f>
        <v>1294.91357225</v>
      </c>
      <c r="D30" s="531">
        <f t="shared" si="0"/>
        <v>-23.3</v>
      </c>
      <c r="E30" s="531"/>
      <c r="F30" s="531">
        <f>('Tabell 6'!AR51-'Tabell 6'!AR52+'Tabell 6'!AR58+'Tabell 6'!AR59+'Tabell 6'!AR61)/('Tabell 6'!AR60+'Tabell 6'!AR61)*100</f>
        <v>1.0516421776561133</v>
      </c>
      <c r="G30" s="530">
        <f>('Tabell 6'!AS51-'Tabell 6'!AS52+'Tabell 6'!AS58+'Tabell 6'!AS59+'Tabell 6'!AS61)/('Tabell 6'!AS60+'Tabell 6'!AS61)*100</f>
        <v>0.66734542842167466</v>
      </c>
      <c r="H30" s="531">
        <f t="shared" si="1"/>
        <v>-36.5</v>
      </c>
      <c r="I30" s="519"/>
      <c r="J30" s="27"/>
    </row>
    <row r="31" spans="1:10" ht="18.75" customHeight="1">
      <c r="A31" s="21"/>
      <c r="B31" s="550"/>
      <c r="C31" s="550"/>
      <c r="D31" s="530"/>
      <c r="E31" s="530"/>
      <c r="F31" s="530"/>
      <c r="G31" s="531"/>
      <c r="H31" s="531"/>
      <c r="I31" s="519"/>
      <c r="J31" s="27"/>
    </row>
    <row r="32" spans="1:10" ht="18.75" customHeight="1">
      <c r="A32" s="84" t="s">
        <v>24</v>
      </c>
      <c r="B32" s="10">
        <f>SUM(B33:B38)</f>
        <v>1202191.5879703499</v>
      </c>
      <c r="C32" s="10">
        <f>SUM(C33:C38)</f>
        <v>1282964.6527598801</v>
      </c>
      <c r="D32" s="528">
        <f t="shared" si="0"/>
        <v>6.7</v>
      </c>
      <c r="E32" s="528"/>
      <c r="F32" s="528">
        <f>SUM(F33:F38)</f>
        <v>100</v>
      </c>
      <c r="G32" s="528">
        <f>SUM(G33:G38)</f>
        <v>100</v>
      </c>
      <c r="H32" s="529">
        <f t="shared" si="1"/>
        <v>0</v>
      </c>
      <c r="I32" s="519"/>
      <c r="J32" s="27"/>
    </row>
    <row r="33" spans="1:10" ht="18.75" customHeight="1">
      <c r="A33" s="21" t="s">
        <v>58</v>
      </c>
      <c r="B33" s="11">
        <f t="shared" ref="B33:B38" si="2">B9+B17+B25</f>
        <v>245174.6429253</v>
      </c>
      <c r="C33" s="11">
        <f t="shared" ref="C33:C38" si="3">C9+C17+C25</f>
        <v>266720.94646203</v>
      </c>
      <c r="D33" s="530">
        <f t="shared" si="0"/>
        <v>8.8000000000000007</v>
      </c>
      <c r="E33" s="530"/>
      <c r="F33" s="530">
        <f>B33/B32*100</f>
        <v>20.39397425324081</v>
      </c>
      <c r="G33" s="530">
        <f>C33/C32*100</f>
        <v>20.789422833144066</v>
      </c>
      <c r="H33" s="531">
        <f t="shared" si="1"/>
        <v>1.9</v>
      </c>
      <c r="I33" s="519"/>
      <c r="J33" s="27"/>
    </row>
    <row r="34" spans="1:10" ht="18.75" customHeight="1">
      <c r="A34" s="21" t="s">
        <v>59</v>
      </c>
      <c r="B34" s="11">
        <f t="shared" si="2"/>
        <v>507246.08671233</v>
      </c>
      <c r="C34" s="11">
        <f t="shared" si="3"/>
        <v>515531.19427266001</v>
      </c>
      <c r="D34" s="530">
        <f t="shared" si="0"/>
        <v>1.6</v>
      </c>
      <c r="E34" s="530"/>
      <c r="F34" s="530">
        <f>B34/B32*100</f>
        <v>42.193448347838583</v>
      </c>
      <c r="G34" s="530">
        <f>C34/C32*100</f>
        <v>40.182805751012921</v>
      </c>
      <c r="H34" s="531">
        <f t="shared" si="1"/>
        <v>-4.8</v>
      </c>
      <c r="I34" s="519"/>
      <c r="J34" s="27"/>
    </row>
    <row r="35" spans="1:10" ht="18.75" customHeight="1">
      <c r="A35" s="21" t="s">
        <v>60</v>
      </c>
      <c r="B35" s="11">
        <f t="shared" si="2"/>
        <v>1016.2589667499999</v>
      </c>
      <c r="C35" s="11">
        <f t="shared" si="3"/>
        <v>909.48188574999995</v>
      </c>
      <c r="D35" s="530">
        <f t="shared" si="0"/>
        <v>-10.5</v>
      </c>
      <c r="E35" s="530"/>
      <c r="F35" s="530">
        <f>B35/B32*100</f>
        <v>8.4533861068329497E-2</v>
      </c>
      <c r="G35" s="530">
        <f>C35/C32*100</f>
        <v>7.0889083638707134E-2</v>
      </c>
      <c r="H35" s="531">
        <f t="shared" si="1"/>
        <v>-16.100000000000001</v>
      </c>
      <c r="I35" s="519"/>
      <c r="J35" s="27"/>
    </row>
    <row r="36" spans="1:10" ht="18.75" customHeight="1">
      <c r="A36" s="85" t="s">
        <v>402</v>
      </c>
      <c r="B36" s="234">
        <f t="shared" si="2"/>
        <v>144619.45328619998</v>
      </c>
      <c r="C36" s="234">
        <f t="shared" si="3"/>
        <v>146209.16139181002</v>
      </c>
      <c r="D36" s="259">
        <f t="shared" si="0"/>
        <v>1.1000000000000001</v>
      </c>
      <c r="E36" s="259"/>
      <c r="F36" s="530">
        <f>B36/B32*100</f>
        <v>12.02965107503038</v>
      </c>
      <c r="G36" s="530">
        <f>C36/C32*100</f>
        <v>11.396195606581108</v>
      </c>
      <c r="H36" s="531">
        <f t="shared" si="1"/>
        <v>-5.3</v>
      </c>
      <c r="I36" s="519"/>
      <c r="J36" s="27"/>
    </row>
    <row r="37" spans="1:10" ht="18.75" customHeight="1">
      <c r="A37" s="21" t="s">
        <v>61</v>
      </c>
      <c r="B37" s="11">
        <f t="shared" si="2"/>
        <v>277285.05696881999</v>
      </c>
      <c r="C37" s="11">
        <f t="shared" si="3"/>
        <v>325028.58551871008</v>
      </c>
      <c r="D37" s="530">
        <f t="shared" si="0"/>
        <v>17.2</v>
      </c>
      <c r="E37" s="530"/>
      <c r="F37" s="530">
        <f>B37/B32*100</f>
        <v>23.064963999370352</v>
      </c>
      <c r="G37" s="530">
        <f>C37/C32*100</f>
        <v>25.334180861453749</v>
      </c>
      <c r="H37" s="531">
        <f t="shared" si="1"/>
        <v>9.8000000000000007</v>
      </c>
      <c r="I37" s="519"/>
      <c r="J37" s="27"/>
    </row>
    <row r="38" spans="1:10" ht="18.75" customHeight="1">
      <c r="A38" s="101" t="s">
        <v>62</v>
      </c>
      <c r="B38" s="532">
        <f t="shared" si="2"/>
        <v>26850.089110950001</v>
      </c>
      <c r="C38" s="532">
        <f t="shared" si="3"/>
        <v>28565.283228920005</v>
      </c>
      <c r="D38" s="533">
        <f t="shared" si="0"/>
        <v>6.4</v>
      </c>
      <c r="E38" s="530"/>
      <c r="F38" s="533">
        <f>B38/B32*100</f>
        <v>2.2334284634515518</v>
      </c>
      <c r="G38" s="533">
        <f>C38/C32*100</f>
        <v>2.2265058641694542</v>
      </c>
      <c r="H38" s="534">
        <f t="shared" si="1"/>
        <v>-0.3</v>
      </c>
      <c r="I38" s="519"/>
      <c r="J38" s="27"/>
    </row>
    <row r="39" spans="1:10" ht="18.75" customHeight="1">
      <c r="A39" s="15"/>
      <c r="B39" s="15"/>
      <c r="C39" s="15"/>
      <c r="D39" s="15"/>
      <c r="E39" s="15"/>
      <c r="F39" s="519"/>
      <c r="G39" s="519"/>
      <c r="H39" s="519"/>
      <c r="I39" s="519"/>
      <c r="J39" s="27"/>
    </row>
    <row r="40" spans="1:10" ht="18.75" customHeight="1">
      <c r="A40" s="15" t="s">
        <v>406</v>
      </c>
      <c r="B40" s="15"/>
      <c r="C40" s="15"/>
      <c r="D40" s="15"/>
      <c r="E40" s="15"/>
      <c r="F40" s="519"/>
      <c r="G40" s="519"/>
      <c r="H40" s="519"/>
      <c r="I40" s="519"/>
      <c r="J40" s="27"/>
    </row>
    <row r="41" spans="1:10" ht="18.75">
      <c r="A41" s="15" t="s">
        <v>38</v>
      </c>
      <c r="B41" s="15"/>
      <c r="C41" s="15"/>
      <c r="D41" s="15"/>
      <c r="E41" s="15"/>
      <c r="F41" s="27"/>
      <c r="G41" s="27"/>
      <c r="H41" s="27"/>
      <c r="I41" s="27"/>
      <c r="J41" s="27"/>
    </row>
    <row r="42" spans="1:10" ht="18.75">
      <c r="A42" s="27"/>
      <c r="B42" s="27"/>
      <c r="C42" s="27"/>
      <c r="D42" s="27"/>
      <c r="E42" s="27"/>
      <c r="G42" s="27"/>
      <c r="H42" s="27"/>
      <c r="I42" s="27"/>
      <c r="J42" s="27"/>
    </row>
    <row r="43" spans="1:10" ht="18.75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pans="1:10" ht="18.75">
      <c r="A44" s="27"/>
      <c r="B44" s="27"/>
      <c r="C44" s="27"/>
      <c r="D44" s="27"/>
      <c r="E44" s="27"/>
      <c r="F44" s="27"/>
      <c r="G44" s="27"/>
      <c r="H44" s="27"/>
      <c r="I44" s="27"/>
      <c r="J44" s="27"/>
    </row>
    <row r="45" spans="1:10" ht="18.7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18.75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pans="1:10" ht="18.75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0" ht="18.75">
      <c r="A48" s="27"/>
      <c r="B48" s="27"/>
      <c r="C48" s="27"/>
      <c r="D48" s="27"/>
      <c r="E48" s="27"/>
      <c r="F48" s="27"/>
      <c r="G48" s="27"/>
      <c r="H48" s="27"/>
      <c r="I48" s="27"/>
      <c r="J48" s="27"/>
    </row>
    <row r="49" spans="1:10" ht="18.75">
      <c r="A49" s="27"/>
      <c r="B49" s="27"/>
      <c r="C49" s="27"/>
      <c r="D49" s="27"/>
      <c r="E49" s="27"/>
      <c r="F49" s="27"/>
      <c r="G49" s="27"/>
      <c r="H49" s="27"/>
      <c r="I49" s="27"/>
      <c r="J49" s="27"/>
    </row>
    <row r="50" spans="1:10" ht="18.75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10" ht="18.75">
      <c r="A51" s="27"/>
      <c r="B51" s="27"/>
      <c r="C51" s="27"/>
      <c r="D51" s="27"/>
      <c r="E51" s="27"/>
      <c r="F51" s="27"/>
      <c r="G51" s="27"/>
      <c r="H51" s="27"/>
      <c r="I51" s="27"/>
      <c r="J51" s="27"/>
    </row>
    <row r="52" spans="1:10" ht="18.75">
      <c r="A52" s="27"/>
      <c r="B52" s="27"/>
      <c r="C52" s="27"/>
      <c r="D52" s="27"/>
      <c r="E52" s="27"/>
      <c r="F52" s="27"/>
      <c r="G52" s="27"/>
      <c r="H52" s="27"/>
      <c r="I52" s="27"/>
      <c r="J52" s="27"/>
    </row>
    <row r="53" spans="1:10" ht="18.75">
      <c r="A53" s="27"/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18.75">
      <c r="A54" s="27"/>
      <c r="B54" s="27"/>
      <c r="C54" s="27"/>
      <c r="D54" s="27"/>
      <c r="E54" s="27"/>
      <c r="F54" s="27"/>
      <c r="G54" s="27"/>
      <c r="H54" s="27"/>
      <c r="I54" s="27"/>
      <c r="J54" s="27"/>
    </row>
    <row r="55" spans="1:10" ht="18.75">
      <c r="A55" s="27"/>
      <c r="B55" s="27"/>
      <c r="C55" s="27"/>
      <c r="D55" s="27"/>
      <c r="E55" s="27"/>
      <c r="F55" s="27"/>
      <c r="G55" s="27"/>
      <c r="H55" s="27"/>
      <c r="I55" s="27"/>
      <c r="J55" s="27"/>
    </row>
    <row r="56" spans="1:10" ht="18.75">
      <c r="A56" s="27"/>
      <c r="B56" s="27"/>
      <c r="C56" s="27"/>
      <c r="D56" s="27"/>
      <c r="E56" s="27"/>
      <c r="F56" s="27"/>
      <c r="G56" s="27"/>
      <c r="H56" s="27"/>
      <c r="I56" s="27"/>
      <c r="J56" s="27"/>
    </row>
    <row r="57" spans="1:10" ht="18.75">
      <c r="A57" s="27"/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18.75">
      <c r="A58" s="27"/>
      <c r="B58" s="27"/>
      <c r="C58" s="27"/>
      <c r="D58" s="27"/>
      <c r="E58" s="27"/>
      <c r="F58" s="27"/>
      <c r="G58" s="27"/>
      <c r="H58" s="27"/>
      <c r="I58" s="27"/>
      <c r="J58" s="27"/>
    </row>
    <row r="59" spans="1:10" ht="18.75">
      <c r="A59" s="27"/>
      <c r="B59" s="27"/>
      <c r="C59" s="27"/>
      <c r="D59" s="27"/>
      <c r="E59" s="27"/>
      <c r="F59" s="27"/>
      <c r="G59" s="27"/>
      <c r="H59" s="27"/>
      <c r="I59" s="27"/>
      <c r="J59" s="27"/>
    </row>
    <row r="60" spans="1:10" ht="18.75">
      <c r="A60" s="27"/>
      <c r="B60" s="27"/>
      <c r="C60" s="27"/>
      <c r="D60" s="27"/>
      <c r="E60" s="27"/>
      <c r="F60" s="27"/>
      <c r="G60" s="27"/>
      <c r="H60" s="27"/>
      <c r="I60" s="27"/>
      <c r="J60" s="27"/>
    </row>
    <row r="61" spans="1:10" ht="18.75">
      <c r="A61" s="27"/>
      <c r="B61" s="27"/>
      <c r="C61" s="27"/>
      <c r="D61" s="27"/>
      <c r="E61" s="27"/>
      <c r="F61" s="27"/>
      <c r="G61" s="27"/>
      <c r="H61" s="27"/>
      <c r="I61" s="27"/>
      <c r="J61" s="27"/>
    </row>
    <row r="62" spans="1:10" ht="18.75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10" ht="18.75">
      <c r="A63" s="27"/>
      <c r="B63" s="27"/>
      <c r="C63" s="27"/>
      <c r="D63" s="27"/>
      <c r="E63" s="27"/>
      <c r="F63" s="27"/>
      <c r="G63" s="27"/>
      <c r="H63" s="27"/>
      <c r="I63" s="27"/>
      <c r="J63" s="27"/>
    </row>
    <row r="64" spans="1:10" ht="18.75">
      <c r="A64" s="27"/>
      <c r="B64" s="27"/>
      <c r="C64" s="27"/>
      <c r="D64" s="27"/>
      <c r="E64" s="27"/>
      <c r="F64" s="27"/>
      <c r="G64" s="27"/>
      <c r="H64" s="27"/>
      <c r="I64" s="27"/>
      <c r="J64" s="27"/>
    </row>
    <row r="65" spans="1:10" ht="18.75">
      <c r="A65" s="27"/>
      <c r="B65" s="27"/>
      <c r="C65" s="27"/>
      <c r="D65" s="27"/>
      <c r="E65" s="27"/>
      <c r="F65" s="27"/>
      <c r="G65" s="27"/>
      <c r="H65" s="27"/>
      <c r="I65" s="27"/>
      <c r="J65" s="27"/>
    </row>
    <row r="66" spans="1:10" ht="18.75">
      <c r="A66" s="27"/>
      <c r="B66" s="27"/>
      <c r="C66" s="27"/>
      <c r="D66" s="27"/>
      <c r="E66" s="27"/>
      <c r="F66" s="27"/>
      <c r="G66" s="27"/>
      <c r="H66" s="27"/>
      <c r="I66" s="27"/>
      <c r="J66" s="27"/>
    </row>
    <row r="67" spans="1:10" ht="18.75">
      <c r="A67" s="27"/>
      <c r="B67" s="27"/>
      <c r="C67" s="27"/>
      <c r="D67" s="27"/>
      <c r="E67" s="27"/>
      <c r="F67" s="27"/>
      <c r="G67" s="27"/>
      <c r="H67" s="27"/>
      <c r="I67" s="27"/>
      <c r="J67" s="27"/>
    </row>
    <row r="68" spans="1:10" ht="18.75">
      <c r="A68" s="27"/>
      <c r="B68" s="27"/>
      <c r="C68" s="27"/>
      <c r="D68" s="27"/>
      <c r="E68" s="27"/>
      <c r="F68" s="27"/>
      <c r="G68" s="27"/>
      <c r="H68" s="27"/>
      <c r="I68" s="27"/>
      <c r="J68" s="27"/>
    </row>
    <row r="69" spans="1:10" ht="18.75">
      <c r="A69" s="27"/>
      <c r="B69" s="27"/>
      <c r="C69" s="27"/>
      <c r="D69" s="27"/>
      <c r="E69" s="27"/>
      <c r="F69" s="27"/>
      <c r="G69" s="27"/>
      <c r="H69" s="27"/>
      <c r="I69" s="27"/>
      <c r="J69" s="27"/>
    </row>
    <row r="70" spans="1:10" ht="18.75">
      <c r="A70" s="27"/>
      <c r="B70" s="27"/>
      <c r="C70" s="27"/>
      <c r="D70" s="27"/>
      <c r="E70" s="27"/>
      <c r="F70" s="27"/>
      <c r="G70" s="27"/>
      <c r="H70" s="27"/>
      <c r="I70" s="27"/>
      <c r="J70" s="27"/>
    </row>
    <row r="71" spans="1:10" ht="18.75">
      <c r="A71" s="27"/>
      <c r="B71" s="27"/>
      <c r="C71" s="27"/>
      <c r="D71" s="27"/>
      <c r="E71" s="27"/>
      <c r="F71" s="27"/>
      <c r="G71" s="27"/>
      <c r="H71" s="27"/>
      <c r="I71" s="27"/>
      <c r="J71" s="27"/>
    </row>
    <row r="72" spans="1:10" ht="18.75">
      <c r="A72" s="27"/>
      <c r="B72" s="27"/>
      <c r="C72" s="27"/>
      <c r="D72" s="27"/>
      <c r="E72" s="27"/>
      <c r="F72" s="27"/>
      <c r="G72" s="27"/>
      <c r="H72" s="27"/>
      <c r="I72" s="27"/>
      <c r="J72" s="27"/>
    </row>
    <row r="73" spans="1:10" ht="18.75">
      <c r="A73" s="27"/>
      <c r="B73" s="27"/>
      <c r="C73" s="27"/>
      <c r="D73" s="27"/>
      <c r="E73" s="27"/>
      <c r="F73" s="27"/>
      <c r="G73" s="27"/>
      <c r="H73" s="27"/>
      <c r="I73" s="27"/>
      <c r="J73" s="27"/>
    </row>
    <row r="74" spans="1:10" ht="18.75">
      <c r="A74" s="27"/>
      <c r="B74" s="27"/>
      <c r="C74" s="27"/>
      <c r="D74" s="27"/>
      <c r="E74" s="27"/>
      <c r="F74" s="27"/>
      <c r="G74" s="27"/>
      <c r="H74" s="27"/>
      <c r="I74" s="27"/>
      <c r="J74" s="27"/>
    </row>
    <row r="75" spans="1:10" ht="18.75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ht="18.75">
      <c r="A76" s="27"/>
      <c r="B76" s="27"/>
      <c r="C76" s="27"/>
      <c r="D76" s="27"/>
      <c r="E76" s="27"/>
      <c r="F76" s="27"/>
      <c r="G76" s="27"/>
      <c r="H76" s="27"/>
      <c r="I76" s="27"/>
      <c r="J76" s="27"/>
    </row>
    <row r="77" spans="1:10" ht="18.75">
      <c r="A77" s="27"/>
      <c r="B77" s="27"/>
      <c r="C77" s="27"/>
      <c r="D77" s="27"/>
      <c r="E77" s="27"/>
      <c r="F77" s="27"/>
      <c r="G77" s="27"/>
      <c r="H77" s="27"/>
      <c r="I77" s="27"/>
      <c r="J77" s="27"/>
    </row>
    <row r="78" spans="1:10" ht="18.75">
      <c r="A78" s="27"/>
      <c r="B78" s="27"/>
      <c r="C78" s="27"/>
      <c r="D78" s="27"/>
      <c r="E78" s="27"/>
      <c r="F78" s="27"/>
      <c r="G78" s="27"/>
      <c r="H78" s="27"/>
      <c r="I78" s="27"/>
      <c r="J78" s="27"/>
    </row>
    <row r="79" spans="1:10" ht="18.75">
      <c r="A79" s="27"/>
      <c r="B79" s="27"/>
      <c r="C79" s="27"/>
      <c r="D79" s="27"/>
      <c r="E79" s="27"/>
      <c r="F79" s="27"/>
      <c r="G79" s="27"/>
      <c r="H79" s="27"/>
      <c r="I79" s="27"/>
      <c r="J79" s="27"/>
    </row>
    <row r="80" spans="1:10" ht="18.75">
      <c r="A80" s="27"/>
      <c r="B80" s="27"/>
      <c r="C80" s="27"/>
      <c r="D80" s="27"/>
      <c r="E80" s="27"/>
      <c r="F80" s="27"/>
      <c r="G80" s="27"/>
      <c r="H80" s="27"/>
      <c r="I80" s="27"/>
      <c r="J80" s="27"/>
    </row>
    <row r="81" spans="1:10" ht="18.75">
      <c r="A81" s="27"/>
      <c r="B81" s="27"/>
      <c r="C81" s="27"/>
      <c r="D81" s="27"/>
      <c r="E81" s="27"/>
      <c r="F81" s="27"/>
      <c r="G81" s="27"/>
      <c r="H81" s="27"/>
      <c r="I81" s="27"/>
      <c r="J81" s="27"/>
    </row>
    <row r="82" spans="1:10" ht="18.75">
      <c r="A82" s="27"/>
      <c r="B82" s="27"/>
      <c r="C82" s="27"/>
      <c r="D82" s="27"/>
      <c r="E82" s="27"/>
      <c r="F82" s="27"/>
      <c r="G82" s="27"/>
      <c r="H82" s="27"/>
      <c r="I82" s="27"/>
      <c r="J82" s="27"/>
    </row>
    <row r="83" spans="1:10" ht="18.75">
      <c r="A83" s="27"/>
      <c r="B83" s="27"/>
      <c r="C83" s="27"/>
      <c r="D83" s="27"/>
      <c r="E83" s="27"/>
      <c r="F83" s="27"/>
      <c r="G83" s="27"/>
      <c r="H83" s="27"/>
      <c r="I83" s="27"/>
      <c r="J83" s="27"/>
    </row>
    <row r="84" spans="1:10" ht="18.75">
      <c r="A84" s="27"/>
      <c r="B84" s="27"/>
      <c r="C84" s="27"/>
      <c r="D84" s="27"/>
      <c r="E84" s="27"/>
      <c r="F84" s="27"/>
      <c r="G84" s="27"/>
      <c r="H84" s="27"/>
      <c r="I84" s="27"/>
      <c r="J84" s="27"/>
    </row>
    <row r="85" spans="1:10" ht="18.75">
      <c r="A85" s="27"/>
      <c r="B85" s="27"/>
      <c r="C85" s="27"/>
      <c r="D85" s="27"/>
      <c r="E85" s="27"/>
      <c r="F85" s="27"/>
      <c r="G85" s="27"/>
      <c r="H85" s="27"/>
      <c r="I85" s="27"/>
      <c r="J85" s="27"/>
    </row>
    <row r="86" spans="1:10" ht="18.75">
      <c r="A86" s="27"/>
      <c r="B86" s="27"/>
      <c r="C86" s="27"/>
      <c r="D86" s="27"/>
      <c r="E86" s="27"/>
      <c r="F86" s="27"/>
      <c r="G86" s="27"/>
      <c r="H86" s="27"/>
      <c r="I86" s="27"/>
      <c r="J86" s="27"/>
    </row>
    <row r="87" spans="1:10" ht="18.75">
      <c r="A87" s="27"/>
      <c r="B87" s="27"/>
      <c r="C87" s="27"/>
      <c r="D87" s="27"/>
      <c r="E87" s="27"/>
      <c r="F87" s="27"/>
      <c r="G87" s="27"/>
      <c r="H87" s="27"/>
      <c r="I87" s="27"/>
      <c r="J87" s="27"/>
    </row>
    <row r="88" spans="1:10" ht="18.75">
      <c r="A88" s="27"/>
      <c r="B88" s="27"/>
      <c r="C88" s="27"/>
      <c r="D88" s="27"/>
      <c r="E88" s="27"/>
      <c r="F88" s="27"/>
      <c r="G88" s="27"/>
      <c r="H88" s="27"/>
      <c r="I88" s="27"/>
      <c r="J88" s="27"/>
    </row>
    <row r="89" spans="1:10" ht="18.75">
      <c r="A89" s="27"/>
      <c r="B89" s="27"/>
      <c r="C89" s="27"/>
      <c r="D89" s="27"/>
      <c r="E89" s="27"/>
      <c r="F89" s="27"/>
      <c r="G89" s="27"/>
      <c r="H89" s="27"/>
      <c r="I89" s="27"/>
      <c r="J89" s="27"/>
    </row>
    <row r="90" spans="1:10" ht="18.75">
      <c r="A90" s="27"/>
      <c r="B90" s="27"/>
      <c r="C90" s="27"/>
      <c r="D90" s="27"/>
      <c r="E90" s="27"/>
      <c r="F90" s="27"/>
      <c r="G90" s="27"/>
      <c r="H90" s="27"/>
      <c r="I90" s="27"/>
      <c r="J90" s="27"/>
    </row>
    <row r="91" spans="1:10" ht="18.75">
      <c r="A91" s="27"/>
      <c r="B91" s="27"/>
      <c r="C91" s="27"/>
      <c r="D91" s="27"/>
      <c r="E91" s="27"/>
      <c r="F91" s="27"/>
      <c r="G91" s="27"/>
      <c r="H91" s="27"/>
      <c r="I91" s="27"/>
      <c r="J91" s="27"/>
    </row>
    <row r="92" spans="1:10" ht="18.75">
      <c r="A92" s="27"/>
      <c r="B92" s="27"/>
      <c r="C92" s="27"/>
      <c r="D92" s="27"/>
      <c r="E92" s="27"/>
      <c r="F92" s="27"/>
      <c r="G92" s="27"/>
      <c r="H92" s="27"/>
      <c r="I92" s="27"/>
      <c r="J92" s="27"/>
    </row>
  </sheetData>
  <mergeCells count="4">
    <mergeCell ref="B4:D4"/>
    <mergeCell ref="F4:H4"/>
    <mergeCell ref="B5:D5"/>
    <mergeCell ref="F5:H5"/>
  </mergeCells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5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A120"/>
  <sheetViews>
    <sheetView showGridLines="0" zoomScale="60" zoomScaleNormal="60" workbookViewId="0">
      <pane xSplit="1" ySplit="8" topLeftCell="AR9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8.75"/>
  <cols>
    <col min="1" max="1" width="58.7109375" style="27" bestFit="1" customWidth="1"/>
    <col min="2" max="5" width="12.28515625" style="27" customWidth="1"/>
    <col min="6" max="7" width="12.7109375" style="27" customWidth="1"/>
    <col min="8" max="8" width="12.7109375" style="40" customWidth="1"/>
    <col min="9" max="9" width="12.7109375" style="27" customWidth="1"/>
    <col min="10" max="11" width="14.7109375" style="27" customWidth="1"/>
    <col min="12" max="13" width="12.7109375" style="27" customWidth="1"/>
    <col min="14" max="14" width="14.85546875" style="27" customWidth="1"/>
    <col min="15" max="27" width="12.7109375" style="27" customWidth="1"/>
    <col min="28" max="28" width="12.7109375" style="40" customWidth="1"/>
    <col min="29" max="35" width="12.7109375" style="27" customWidth="1"/>
    <col min="36" max="36" width="12.7109375" style="40" customWidth="1"/>
    <col min="37" max="41" width="12.7109375" style="27" customWidth="1"/>
    <col min="42" max="43" width="14.7109375" style="27" customWidth="1"/>
    <col min="44" max="47" width="12.7109375" style="27" customWidth="1"/>
    <col min="48" max="48" width="12.7109375" style="40" customWidth="1"/>
    <col min="49" max="51" width="12.7109375" style="27" customWidth="1"/>
    <col min="52" max="52" width="12.7109375" style="40" customWidth="1"/>
    <col min="53" max="77" width="12.7109375" style="27" customWidth="1"/>
    <col min="78" max="79" width="14.7109375" style="27" customWidth="1"/>
    <col min="80" max="89" width="12.7109375" style="27" customWidth="1"/>
    <col min="90" max="91" width="14.7109375" style="27" customWidth="1"/>
    <col min="92" max="92" width="12.7109375" style="27" customWidth="1"/>
    <col min="93" max="104" width="11.42578125" style="27"/>
    <col min="105" max="105" width="13.28515625" style="27" bestFit="1" customWidth="1"/>
    <col min="106" max="16384" width="11.42578125" style="27"/>
  </cols>
  <sheetData>
    <row r="1" spans="1:105" ht="20.25">
      <c r="A1" s="392" t="s">
        <v>0</v>
      </c>
      <c r="B1" s="549" t="s">
        <v>445</v>
      </c>
      <c r="C1" s="392"/>
      <c r="D1" s="392"/>
      <c r="E1" s="392"/>
      <c r="F1" s="121"/>
      <c r="G1" s="121"/>
      <c r="H1" s="14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53"/>
      <c r="AA1" s="53"/>
      <c r="AB1" s="144"/>
      <c r="AC1" s="53"/>
      <c r="AD1" s="53"/>
      <c r="AE1" s="53"/>
      <c r="AF1" s="53"/>
      <c r="AG1" s="53"/>
      <c r="AH1" s="53"/>
      <c r="AI1" s="53"/>
      <c r="AJ1" s="144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144"/>
      <c r="AW1" s="53"/>
      <c r="AX1" s="53"/>
      <c r="AY1" s="53"/>
      <c r="AZ1" s="144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</row>
    <row r="2" spans="1:105" ht="20.100000000000001" customHeight="1">
      <c r="A2" s="391" t="s">
        <v>273</v>
      </c>
      <c r="B2" s="391"/>
      <c r="C2" s="391"/>
      <c r="D2" s="391"/>
      <c r="E2" s="391"/>
      <c r="F2" s="392"/>
      <c r="G2" s="121"/>
      <c r="H2" s="14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41"/>
      <c r="AC2" s="121"/>
      <c r="AD2" s="121"/>
      <c r="AE2" s="121"/>
      <c r="AF2" s="121"/>
      <c r="AG2" s="121"/>
      <c r="AH2" s="121"/>
      <c r="AI2" s="121"/>
      <c r="AJ2" s="141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144"/>
      <c r="AW2" s="53"/>
      <c r="AX2" s="53"/>
      <c r="AY2" s="53"/>
      <c r="AZ2" s="144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</row>
    <row r="3" spans="1:105" ht="20.100000000000001" customHeight="1">
      <c r="A3" s="126" t="s">
        <v>300</v>
      </c>
      <c r="B3" s="126"/>
      <c r="C3" s="126"/>
      <c r="D3" s="126"/>
      <c r="E3" s="126"/>
      <c r="F3" s="126"/>
      <c r="G3" s="123"/>
      <c r="H3" s="44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53"/>
      <c r="AA3" s="53"/>
      <c r="AB3" s="144"/>
      <c r="AC3" s="53"/>
      <c r="AD3" s="53"/>
      <c r="AE3" s="53"/>
      <c r="AF3" s="53"/>
      <c r="AG3" s="53"/>
      <c r="AH3" s="53"/>
      <c r="AI3" s="53"/>
      <c r="AJ3" s="144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144"/>
      <c r="AW3" s="53"/>
      <c r="AX3" s="53"/>
      <c r="AY3" s="53"/>
      <c r="AZ3" s="144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</row>
    <row r="4" spans="1:105" ht="20.100000000000001" customHeight="1">
      <c r="A4" s="202" t="s">
        <v>301</v>
      </c>
      <c r="B4" s="493"/>
      <c r="C4" s="493"/>
      <c r="D4" s="493"/>
      <c r="E4" s="501"/>
      <c r="F4" s="698"/>
      <c r="G4" s="698"/>
      <c r="H4" s="698"/>
      <c r="I4" s="699"/>
      <c r="J4" s="513"/>
      <c r="K4" s="207"/>
      <c r="L4" s="207"/>
      <c r="M4" s="484"/>
      <c r="N4" s="207"/>
      <c r="O4" s="207"/>
      <c r="P4" s="207"/>
      <c r="Q4" s="207"/>
      <c r="R4" s="207"/>
      <c r="S4" s="207"/>
      <c r="T4" s="207"/>
      <c r="U4" s="484"/>
      <c r="V4" s="513"/>
      <c r="W4" s="207"/>
      <c r="X4" s="207"/>
      <c r="Y4" s="484"/>
      <c r="Z4" s="88"/>
      <c r="AA4" s="89"/>
      <c r="AB4" s="145"/>
      <c r="AC4" s="90"/>
      <c r="AD4" s="88"/>
      <c r="AE4" s="89"/>
      <c r="AF4" s="89"/>
      <c r="AG4" s="90"/>
      <c r="AH4" s="88"/>
      <c r="AI4" s="89"/>
      <c r="AJ4" s="145"/>
      <c r="AK4" s="90"/>
      <c r="AL4" s="88"/>
      <c r="AM4" s="89"/>
      <c r="AN4" s="89"/>
      <c r="AO4" s="90"/>
      <c r="AP4" s="88"/>
      <c r="AQ4" s="89"/>
      <c r="AR4" s="89"/>
      <c r="AS4" s="90"/>
      <c r="AT4" s="88"/>
      <c r="AU4" s="89"/>
      <c r="AV4" s="145"/>
      <c r="AW4" s="90"/>
      <c r="AX4" s="88"/>
      <c r="AY4" s="89"/>
      <c r="AZ4" s="145"/>
      <c r="BA4" s="90"/>
      <c r="BB4" s="88"/>
      <c r="BC4" s="89"/>
      <c r="BD4" s="89"/>
      <c r="BE4" s="90"/>
      <c r="BF4" s="88"/>
      <c r="BG4" s="89"/>
      <c r="BH4" s="89"/>
      <c r="BI4" s="90"/>
      <c r="BJ4" s="88"/>
      <c r="BK4" s="89"/>
      <c r="BL4" s="89"/>
      <c r="BM4" s="90"/>
      <c r="BN4" s="88"/>
      <c r="BO4" s="89"/>
      <c r="BP4" s="89"/>
      <c r="BQ4" s="90"/>
      <c r="BR4" s="88"/>
      <c r="BS4" s="89"/>
      <c r="BT4" s="89"/>
      <c r="BU4" s="90"/>
      <c r="BV4" s="88"/>
      <c r="BW4" s="89"/>
      <c r="BX4" s="89"/>
      <c r="BY4" s="90"/>
      <c r="BZ4" s="88"/>
      <c r="CA4" s="89"/>
      <c r="CB4" s="89"/>
      <c r="CC4" s="90"/>
      <c r="CD4" s="88"/>
      <c r="CE4" s="89"/>
      <c r="CF4" s="89"/>
      <c r="CG4" s="90"/>
      <c r="CH4" s="88"/>
      <c r="CI4" s="89"/>
      <c r="CJ4" s="89"/>
      <c r="CK4" s="90"/>
      <c r="CL4" s="88"/>
      <c r="CM4" s="89"/>
      <c r="CN4" s="90"/>
      <c r="CO4" s="21"/>
      <c r="CP4" s="15"/>
      <c r="CQ4" s="15"/>
      <c r="CR4" s="15"/>
      <c r="CS4" s="15"/>
      <c r="CT4" s="15"/>
      <c r="CU4" s="15"/>
      <c r="CV4" s="15"/>
      <c r="CW4" s="15"/>
      <c r="CX4" s="15"/>
      <c r="CY4" s="15"/>
    </row>
    <row r="5" spans="1:105" ht="20.100000000000001" customHeight="1">
      <c r="A5" s="382" t="s">
        <v>77</v>
      </c>
      <c r="B5" s="710" t="s">
        <v>355</v>
      </c>
      <c r="C5" s="700"/>
      <c r="D5" s="700"/>
      <c r="E5" s="701"/>
      <c r="F5" s="700" t="s">
        <v>66</v>
      </c>
      <c r="G5" s="700"/>
      <c r="H5" s="700"/>
      <c r="I5" s="701"/>
      <c r="J5" s="710" t="s">
        <v>351</v>
      </c>
      <c r="K5" s="700"/>
      <c r="L5" s="700"/>
      <c r="M5" s="701"/>
      <c r="N5" s="710" t="s">
        <v>446</v>
      </c>
      <c r="O5" s="700"/>
      <c r="P5" s="700"/>
      <c r="Q5" s="701"/>
      <c r="R5" s="710" t="s">
        <v>127</v>
      </c>
      <c r="S5" s="700"/>
      <c r="T5" s="700"/>
      <c r="U5" s="701"/>
      <c r="V5" s="710" t="s">
        <v>127</v>
      </c>
      <c r="W5" s="700"/>
      <c r="X5" s="700"/>
      <c r="Y5" s="701"/>
      <c r="Z5" s="704" t="s">
        <v>75</v>
      </c>
      <c r="AA5" s="705"/>
      <c r="AB5" s="705"/>
      <c r="AC5" s="706"/>
      <c r="AD5" s="704" t="s">
        <v>92</v>
      </c>
      <c r="AE5" s="705"/>
      <c r="AF5" s="705"/>
      <c r="AG5" s="706"/>
      <c r="AH5" s="3" t="s">
        <v>1</v>
      </c>
      <c r="AI5" s="4"/>
      <c r="AJ5" s="147"/>
      <c r="AK5" s="117"/>
      <c r="AL5" s="704" t="s">
        <v>118</v>
      </c>
      <c r="AM5" s="705"/>
      <c r="AN5" s="705"/>
      <c r="AO5" s="706"/>
      <c r="AP5" s="704"/>
      <c r="AQ5" s="705"/>
      <c r="AR5" s="705"/>
      <c r="AS5" s="706"/>
      <c r="AT5" s="704" t="s">
        <v>128</v>
      </c>
      <c r="AU5" s="705"/>
      <c r="AV5" s="705"/>
      <c r="AW5" s="706"/>
      <c r="AX5" s="704" t="s">
        <v>128</v>
      </c>
      <c r="AY5" s="705"/>
      <c r="AZ5" s="705"/>
      <c r="BA5" s="706"/>
      <c r="BB5" s="3"/>
      <c r="BC5" s="4"/>
      <c r="BD5" s="4"/>
      <c r="BE5" s="117"/>
      <c r="BF5" s="704"/>
      <c r="BG5" s="705"/>
      <c r="BH5" s="705"/>
      <c r="BI5" s="706"/>
      <c r="BJ5" s="3"/>
      <c r="BK5" s="4"/>
      <c r="BL5" s="4"/>
      <c r="BM5" s="117"/>
      <c r="BN5" s="704" t="s">
        <v>326</v>
      </c>
      <c r="BO5" s="705"/>
      <c r="BP5" s="705"/>
      <c r="BQ5" s="706"/>
      <c r="BR5" s="704" t="s">
        <v>353</v>
      </c>
      <c r="BS5" s="705"/>
      <c r="BT5" s="705"/>
      <c r="BU5" s="706"/>
      <c r="BV5" s="704"/>
      <c r="BW5" s="705"/>
      <c r="BX5" s="705"/>
      <c r="BY5" s="706"/>
      <c r="BZ5" s="704" t="s">
        <v>47</v>
      </c>
      <c r="CA5" s="705"/>
      <c r="CB5" s="705"/>
      <c r="CC5" s="706"/>
      <c r="CD5" s="691" t="s">
        <v>51</v>
      </c>
      <c r="CE5" s="689"/>
      <c r="CF5" s="689"/>
      <c r="CG5" s="690"/>
      <c r="CH5" s="691" t="s">
        <v>302</v>
      </c>
      <c r="CI5" s="689"/>
      <c r="CJ5" s="689"/>
      <c r="CK5" s="690"/>
      <c r="CL5" s="704" t="s">
        <v>80</v>
      </c>
      <c r="CM5" s="705"/>
      <c r="CN5" s="706"/>
      <c r="CO5" s="21"/>
      <c r="CP5" s="15"/>
      <c r="CQ5" s="15"/>
      <c r="CR5" s="15"/>
      <c r="CS5" s="15"/>
      <c r="CT5" s="15"/>
      <c r="CU5" s="15"/>
      <c r="CV5" s="15"/>
      <c r="CW5" s="15"/>
      <c r="CX5" s="15"/>
      <c r="CY5" s="15"/>
    </row>
    <row r="6" spans="1:105" ht="20.100000000000001" customHeight="1">
      <c r="A6" s="383" t="s">
        <v>78</v>
      </c>
      <c r="B6" s="711" t="s">
        <v>356</v>
      </c>
      <c r="C6" s="702"/>
      <c r="D6" s="702"/>
      <c r="E6" s="703"/>
      <c r="F6" s="702" t="s">
        <v>110</v>
      </c>
      <c r="G6" s="702"/>
      <c r="H6" s="702"/>
      <c r="I6" s="703"/>
      <c r="J6" s="711" t="s">
        <v>95</v>
      </c>
      <c r="K6" s="702"/>
      <c r="L6" s="702"/>
      <c r="M6" s="703"/>
      <c r="N6" s="711" t="s">
        <v>448</v>
      </c>
      <c r="O6" s="702"/>
      <c r="P6" s="702"/>
      <c r="Q6" s="703"/>
      <c r="R6" s="711" t="s">
        <v>95</v>
      </c>
      <c r="S6" s="702"/>
      <c r="T6" s="702"/>
      <c r="U6" s="703"/>
      <c r="V6" s="711" t="s">
        <v>454</v>
      </c>
      <c r="W6" s="702"/>
      <c r="X6" s="702"/>
      <c r="Y6" s="703"/>
      <c r="Z6" s="707" t="s">
        <v>2</v>
      </c>
      <c r="AA6" s="708"/>
      <c r="AB6" s="708"/>
      <c r="AC6" s="709"/>
      <c r="AD6" s="707" t="s">
        <v>93</v>
      </c>
      <c r="AE6" s="708"/>
      <c r="AF6" s="708"/>
      <c r="AG6" s="709"/>
      <c r="AH6" s="707" t="s">
        <v>3</v>
      </c>
      <c r="AI6" s="708"/>
      <c r="AJ6" s="708"/>
      <c r="AK6" s="709"/>
      <c r="AL6" s="707" t="s">
        <v>119</v>
      </c>
      <c r="AM6" s="708"/>
      <c r="AN6" s="708"/>
      <c r="AO6" s="709"/>
      <c r="AP6" s="707" t="s">
        <v>128</v>
      </c>
      <c r="AQ6" s="708"/>
      <c r="AR6" s="708"/>
      <c r="AS6" s="709"/>
      <c r="AT6" s="707" t="s">
        <v>129</v>
      </c>
      <c r="AU6" s="708"/>
      <c r="AV6" s="708"/>
      <c r="AW6" s="709"/>
      <c r="AX6" s="707" t="s">
        <v>474</v>
      </c>
      <c r="AY6" s="708"/>
      <c r="AZ6" s="708"/>
      <c r="BA6" s="709"/>
      <c r="BB6" s="707" t="s">
        <v>298</v>
      </c>
      <c r="BC6" s="708"/>
      <c r="BD6" s="708"/>
      <c r="BE6" s="709"/>
      <c r="BF6" s="707" t="s">
        <v>303</v>
      </c>
      <c r="BG6" s="708"/>
      <c r="BH6" s="708"/>
      <c r="BI6" s="709"/>
      <c r="BJ6" s="707" t="s">
        <v>112</v>
      </c>
      <c r="BK6" s="708"/>
      <c r="BL6" s="708"/>
      <c r="BM6" s="709"/>
      <c r="BN6" s="707" t="s">
        <v>110</v>
      </c>
      <c r="BO6" s="708"/>
      <c r="BP6" s="708"/>
      <c r="BQ6" s="709"/>
      <c r="BR6" s="707" t="s">
        <v>354</v>
      </c>
      <c r="BS6" s="708"/>
      <c r="BT6" s="708"/>
      <c r="BU6" s="709"/>
      <c r="BV6" s="707" t="s">
        <v>94</v>
      </c>
      <c r="BW6" s="708"/>
      <c r="BX6" s="708"/>
      <c r="BY6" s="709"/>
      <c r="BZ6" s="707" t="s">
        <v>95</v>
      </c>
      <c r="CA6" s="708"/>
      <c r="CB6" s="708"/>
      <c r="CC6" s="709"/>
      <c r="CD6" s="712" t="s">
        <v>2</v>
      </c>
      <c r="CE6" s="713"/>
      <c r="CF6" s="713"/>
      <c r="CG6" s="714"/>
      <c r="CH6" s="712" t="s">
        <v>2</v>
      </c>
      <c r="CI6" s="713"/>
      <c r="CJ6" s="713"/>
      <c r="CK6" s="714"/>
      <c r="CL6" s="707" t="s">
        <v>81</v>
      </c>
      <c r="CM6" s="708"/>
      <c r="CN6" s="709"/>
      <c r="CO6" s="21"/>
      <c r="CP6" s="15"/>
      <c r="CQ6" s="15"/>
      <c r="CR6" s="15"/>
      <c r="CS6" s="15"/>
      <c r="CT6" s="15"/>
      <c r="CU6" s="15"/>
      <c r="CV6" s="15"/>
      <c r="CW6" s="15"/>
      <c r="CX6" s="15"/>
      <c r="CY6" s="15"/>
    </row>
    <row r="7" spans="1:105" ht="20.100000000000001" customHeight="1">
      <c r="A7" s="383"/>
      <c r="B7" s="115"/>
      <c r="C7" s="6"/>
      <c r="D7" s="6" t="s">
        <v>4</v>
      </c>
      <c r="E7" s="7" t="s">
        <v>5</v>
      </c>
      <c r="F7" s="115"/>
      <c r="G7" s="6"/>
      <c r="H7" s="6" t="s">
        <v>4</v>
      </c>
      <c r="I7" s="7" t="s">
        <v>5</v>
      </c>
      <c r="J7" s="115"/>
      <c r="K7" s="6"/>
      <c r="L7" s="6" t="s">
        <v>4</v>
      </c>
      <c r="M7" s="7" t="s">
        <v>5</v>
      </c>
      <c r="N7" s="115"/>
      <c r="O7" s="6"/>
      <c r="P7" s="6" t="s">
        <v>4</v>
      </c>
      <c r="Q7" s="7" t="s">
        <v>5</v>
      </c>
      <c r="R7" s="115"/>
      <c r="S7" s="6"/>
      <c r="T7" s="6" t="s">
        <v>4</v>
      </c>
      <c r="U7" s="7" t="s">
        <v>5</v>
      </c>
      <c r="V7" s="115"/>
      <c r="W7" s="6"/>
      <c r="X7" s="6" t="s">
        <v>4</v>
      </c>
      <c r="Y7" s="7" t="s">
        <v>5</v>
      </c>
      <c r="Z7" s="115"/>
      <c r="AA7" s="6"/>
      <c r="AB7" s="6" t="s">
        <v>4</v>
      </c>
      <c r="AC7" s="7" t="s">
        <v>5</v>
      </c>
      <c r="AD7" s="115"/>
      <c r="AE7" s="6"/>
      <c r="AF7" s="6" t="s">
        <v>4</v>
      </c>
      <c r="AG7" s="7" t="s">
        <v>5</v>
      </c>
      <c r="AH7" s="115"/>
      <c r="AI7" s="6"/>
      <c r="AJ7" s="6" t="s">
        <v>4</v>
      </c>
      <c r="AK7" s="7" t="s">
        <v>5</v>
      </c>
      <c r="AL7" s="115"/>
      <c r="AM7" s="6"/>
      <c r="AN7" s="6" t="s">
        <v>4</v>
      </c>
      <c r="AO7" s="7" t="s">
        <v>5</v>
      </c>
      <c r="AP7" s="115"/>
      <c r="AQ7" s="6"/>
      <c r="AR7" s="6" t="s">
        <v>4</v>
      </c>
      <c r="AS7" s="7" t="s">
        <v>5</v>
      </c>
      <c r="AT7" s="115"/>
      <c r="AU7" s="6"/>
      <c r="AV7" s="6" t="s">
        <v>4</v>
      </c>
      <c r="AW7" s="7" t="s">
        <v>5</v>
      </c>
      <c r="AX7" s="115"/>
      <c r="AY7" s="6"/>
      <c r="AZ7" s="6" t="s">
        <v>4</v>
      </c>
      <c r="BA7" s="7" t="s">
        <v>5</v>
      </c>
      <c r="BB7" s="115"/>
      <c r="BC7" s="6"/>
      <c r="BD7" s="6" t="s">
        <v>4</v>
      </c>
      <c r="BE7" s="7" t="s">
        <v>5</v>
      </c>
      <c r="BF7" s="115"/>
      <c r="BG7" s="6"/>
      <c r="BH7" s="6" t="s">
        <v>4</v>
      </c>
      <c r="BI7" s="7" t="s">
        <v>5</v>
      </c>
      <c r="BJ7" s="115"/>
      <c r="BK7" s="6"/>
      <c r="BL7" s="6" t="s">
        <v>4</v>
      </c>
      <c r="BM7" s="7" t="s">
        <v>5</v>
      </c>
      <c r="BN7" s="115"/>
      <c r="BO7" s="6"/>
      <c r="BP7" s="6" t="s">
        <v>4</v>
      </c>
      <c r="BQ7" s="7" t="s">
        <v>5</v>
      </c>
      <c r="BR7" s="115"/>
      <c r="BS7" s="6"/>
      <c r="BT7" s="6" t="s">
        <v>4</v>
      </c>
      <c r="BU7" s="7" t="s">
        <v>5</v>
      </c>
      <c r="BV7" s="115"/>
      <c r="BW7" s="6"/>
      <c r="BX7" s="6" t="s">
        <v>4</v>
      </c>
      <c r="BY7" s="7" t="s">
        <v>5</v>
      </c>
      <c r="BZ7" s="115"/>
      <c r="CA7" s="6"/>
      <c r="CB7" s="6" t="s">
        <v>4</v>
      </c>
      <c r="CC7" s="7" t="s">
        <v>5</v>
      </c>
      <c r="CD7" s="115"/>
      <c r="CE7" s="6"/>
      <c r="CF7" s="6" t="s">
        <v>4</v>
      </c>
      <c r="CG7" s="7" t="s">
        <v>5</v>
      </c>
      <c r="CH7" s="115"/>
      <c r="CI7" s="6"/>
      <c r="CJ7" s="6" t="s">
        <v>4</v>
      </c>
      <c r="CK7" s="7" t="s">
        <v>5</v>
      </c>
      <c r="CL7" s="115"/>
      <c r="CM7" s="6"/>
      <c r="CN7" s="7" t="s">
        <v>4</v>
      </c>
      <c r="CO7" s="21"/>
      <c r="CP7" s="15"/>
      <c r="CQ7" s="15"/>
      <c r="CR7" s="15"/>
      <c r="CS7" s="15"/>
      <c r="CT7" s="15"/>
      <c r="CU7" s="15"/>
      <c r="CV7" s="15"/>
      <c r="CW7" s="15"/>
      <c r="CX7" s="15"/>
      <c r="CY7" s="15"/>
      <c r="DA7" s="7"/>
    </row>
    <row r="8" spans="1:105" ht="20.100000000000001" customHeight="1">
      <c r="A8" s="384" t="s">
        <v>6</v>
      </c>
      <c r="B8" s="380">
        <v>2014</v>
      </c>
      <c r="C8" s="196">
        <v>2015</v>
      </c>
      <c r="D8" s="9" t="s">
        <v>7</v>
      </c>
      <c r="E8" s="50" t="s">
        <v>8</v>
      </c>
      <c r="F8" s="380">
        <v>2014</v>
      </c>
      <c r="G8" s="196">
        <v>2015</v>
      </c>
      <c r="H8" s="9" t="s">
        <v>7</v>
      </c>
      <c r="I8" s="50" t="s">
        <v>8</v>
      </c>
      <c r="J8" s="380">
        <v>2014</v>
      </c>
      <c r="K8" s="196">
        <v>2015</v>
      </c>
      <c r="L8" s="9" t="s">
        <v>7</v>
      </c>
      <c r="M8" s="50" t="s">
        <v>8</v>
      </c>
      <c r="N8" s="380">
        <v>2014</v>
      </c>
      <c r="O8" s="196">
        <v>2015</v>
      </c>
      <c r="P8" s="9" t="s">
        <v>7</v>
      </c>
      <c r="Q8" s="50" t="s">
        <v>8</v>
      </c>
      <c r="R8" s="380">
        <v>2014</v>
      </c>
      <c r="S8" s="196">
        <v>2015</v>
      </c>
      <c r="T8" s="9" t="s">
        <v>7</v>
      </c>
      <c r="U8" s="50" t="s">
        <v>8</v>
      </c>
      <c r="V8" s="380">
        <v>2014</v>
      </c>
      <c r="W8" s="196">
        <v>2015</v>
      </c>
      <c r="X8" s="9" t="s">
        <v>7</v>
      </c>
      <c r="Y8" s="50" t="s">
        <v>8</v>
      </c>
      <c r="Z8" s="380">
        <v>2014</v>
      </c>
      <c r="AA8" s="196">
        <v>2015</v>
      </c>
      <c r="AB8" s="9" t="s">
        <v>7</v>
      </c>
      <c r="AC8" s="50" t="s">
        <v>8</v>
      </c>
      <c r="AD8" s="380">
        <v>2014</v>
      </c>
      <c r="AE8" s="196">
        <v>2015</v>
      </c>
      <c r="AF8" s="9" t="s">
        <v>7</v>
      </c>
      <c r="AG8" s="50" t="s">
        <v>8</v>
      </c>
      <c r="AH8" s="380">
        <v>2014</v>
      </c>
      <c r="AI8" s="196">
        <v>2015</v>
      </c>
      <c r="AJ8" s="9" t="s">
        <v>7</v>
      </c>
      <c r="AK8" s="50" t="s">
        <v>8</v>
      </c>
      <c r="AL8" s="380">
        <v>2014</v>
      </c>
      <c r="AM8" s="196">
        <v>2015</v>
      </c>
      <c r="AN8" s="9" t="s">
        <v>7</v>
      </c>
      <c r="AO8" s="50" t="s">
        <v>8</v>
      </c>
      <c r="AP8" s="380">
        <v>2014</v>
      </c>
      <c r="AQ8" s="196">
        <v>2015</v>
      </c>
      <c r="AR8" s="9" t="s">
        <v>7</v>
      </c>
      <c r="AS8" s="50" t="s">
        <v>8</v>
      </c>
      <c r="AT8" s="380">
        <v>2014</v>
      </c>
      <c r="AU8" s="196">
        <v>2015</v>
      </c>
      <c r="AV8" s="9" t="s">
        <v>7</v>
      </c>
      <c r="AW8" s="50" t="s">
        <v>8</v>
      </c>
      <c r="AX8" s="380">
        <v>2014</v>
      </c>
      <c r="AY8" s="196">
        <v>2015</v>
      </c>
      <c r="AZ8" s="9" t="s">
        <v>7</v>
      </c>
      <c r="BA8" s="50" t="s">
        <v>8</v>
      </c>
      <c r="BB8" s="380">
        <v>2014</v>
      </c>
      <c r="BC8" s="196">
        <v>2015</v>
      </c>
      <c r="BD8" s="9" t="s">
        <v>7</v>
      </c>
      <c r="BE8" s="50" t="s">
        <v>8</v>
      </c>
      <c r="BF8" s="380">
        <v>2014</v>
      </c>
      <c r="BG8" s="196">
        <v>2015</v>
      </c>
      <c r="BH8" s="9" t="s">
        <v>7</v>
      </c>
      <c r="BI8" s="50" t="s">
        <v>8</v>
      </c>
      <c r="BJ8" s="380">
        <v>2014</v>
      </c>
      <c r="BK8" s="196">
        <v>2015</v>
      </c>
      <c r="BL8" s="9" t="s">
        <v>7</v>
      </c>
      <c r="BM8" s="50" t="s">
        <v>8</v>
      </c>
      <c r="BN8" s="380">
        <v>2014</v>
      </c>
      <c r="BO8" s="196">
        <v>2015</v>
      </c>
      <c r="BP8" s="9" t="s">
        <v>7</v>
      </c>
      <c r="BQ8" s="50" t="s">
        <v>8</v>
      </c>
      <c r="BR8" s="380">
        <v>2014</v>
      </c>
      <c r="BS8" s="196">
        <v>2015</v>
      </c>
      <c r="BT8" s="9" t="s">
        <v>7</v>
      </c>
      <c r="BU8" s="50" t="s">
        <v>8</v>
      </c>
      <c r="BV8" s="380">
        <v>2014</v>
      </c>
      <c r="BW8" s="196">
        <v>2015</v>
      </c>
      <c r="BX8" s="9" t="s">
        <v>7</v>
      </c>
      <c r="BY8" s="50" t="s">
        <v>8</v>
      </c>
      <c r="BZ8" s="380">
        <v>2014</v>
      </c>
      <c r="CA8" s="196">
        <v>2015</v>
      </c>
      <c r="CB8" s="9" t="s">
        <v>7</v>
      </c>
      <c r="CC8" s="50" t="s">
        <v>8</v>
      </c>
      <c r="CD8" s="380">
        <v>2014</v>
      </c>
      <c r="CE8" s="196">
        <v>2015</v>
      </c>
      <c r="CF8" s="9" t="s">
        <v>7</v>
      </c>
      <c r="CG8" s="50" t="s">
        <v>8</v>
      </c>
      <c r="CH8" s="380">
        <v>2014</v>
      </c>
      <c r="CI8" s="196">
        <v>2015</v>
      </c>
      <c r="CJ8" s="9" t="s">
        <v>7</v>
      </c>
      <c r="CK8" s="50" t="s">
        <v>8</v>
      </c>
      <c r="CL8" s="380">
        <v>2014</v>
      </c>
      <c r="CM8" s="196">
        <v>2015</v>
      </c>
      <c r="CN8" s="50" t="s">
        <v>7</v>
      </c>
      <c r="CO8" s="21"/>
      <c r="CP8" s="15"/>
      <c r="CQ8" s="15"/>
      <c r="CR8" s="15"/>
      <c r="CS8" s="15"/>
      <c r="CT8" s="15"/>
      <c r="CU8" s="15"/>
      <c r="CV8" s="15"/>
      <c r="CW8" s="15"/>
      <c r="CX8" s="15"/>
      <c r="CY8" s="15"/>
      <c r="DA8" s="50"/>
    </row>
    <row r="9" spans="1:105" s="28" customFormat="1" ht="20.100000000000001" customHeight="1">
      <c r="A9" s="494" t="s">
        <v>335</v>
      </c>
      <c r="B9" s="494"/>
      <c r="C9" s="494"/>
      <c r="D9" s="494"/>
      <c r="E9" s="494"/>
      <c r="F9" s="464"/>
      <c r="G9" s="399"/>
      <c r="H9" s="399"/>
      <c r="I9" s="399"/>
      <c r="J9" s="399"/>
      <c r="K9" s="399"/>
      <c r="L9" s="399"/>
      <c r="M9" s="514"/>
      <c r="N9" s="399"/>
      <c r="O9" s="399"/>
      <c r="P9" s="399"/>
      <c r="Q9" s="399"/>
      <c r="R9" s="399"/>
      <c r="S9" s="399"/>
      <c r="T9" s="399"/>
      <c r="U9" s="400"/>
      <c r="V9" s="399"/>
      <c r="W9" s="399"/>
      <c r="X9" s="399"/>
      <c r="Y9" s="400"/>
      <c r="Z9" s="143"/>
      <c r="AA9" s="143"/>
      <c r="AB9" s="143"/>
      <c r="AC9" s="221"/>
      <c r="AD9" s="222"/>
      <c r="AE9" s="222"/>
      <c r="AF9" s="222"/>
      <c r="AG9" s="221"/>
      <c r="AH9" s="143"/>
      <c r="AI9" s="143"/>
      <c r="AJ9" s="143"/>
      <c r="AK9" s="221"/>
      <c r="AL9" s="221"/>
      <c r="AM9" s="221"/>
      <c r="AN9" s="184"/>
      <c r="AO9" s="221"/>
      <c r="AP9" s="221"/>
      <c r="AQ9" s="221"/>
      <c r="AR9" s="184"/>
      <c r="AS9" s="221"/>
      <c r="AT9" s="150"/>
      <c r="AU9" s="133"/>
      <c r="AV9" s="143"/>
      <c r="AW9" s="221"/>
      <c r="AX9" s="150"/>
      <c r="AY9" s="133"/>
      <c r="AZ9" s="191"/>
      <c r="BA9" s="268"/>
      <c r="BB9" s="222"/>
      <c r="BC9" s="222"/>
      <c r="BD9" s="143"/>
      <c r="BE9" s="221"/>
      <c r="BF9" s="222"/>
      <c r="BG9" s="222"/>
      <c r="BH9" s="222"/>
      <c r="BI9" s="221"/>
      <c r="BJ9" s="143"/>
      <c r="BK9" s="143"/>
      <c r="BL9" s="143"/>
      <c r="BM9" s="221"/>
      <c r="BN9" s="222"/>
      <c r="BO9" s="222"/>
      <c r="BP9" s="222"/>
      <c r="BQ9" s="221"/>
      <c r="BR9" s="222"/>
      <c r="BS9" s="222"/>
      <c r="BT9" s="222"/>
      <c r="BU9" s="221"/>
      <c r="BV9" s="143"/>
      <c r="BW9" s="143"/>
      <c r="BX9" s="143"/>
      <c r="BY9" s="221"/>
      <c r="BZ9" s="143"/>
      <c r="CA9" s="143"/>
      <c r="CB9" s="143"/>
      <c r="CC9" s="221"/>
      <c r="CD9" s="151"/>
      <c r="CE9" s="133"/>
      <c r="CF9" s="143"/>
      <c r="CG9" s="221"/>
      <c r="CH9" s="151"/>
      <c r="CI9" s="133"/>
      <c r="CJ9" s="143"/>
      <c r="CK9" s="221"/>
      <c r="CL9" s="184"/>
      <c r="CM9" s="143"/>
      <c r="CN9" s="184"/>
      <c r="CO9" s="84"/>
      <c r="CP9" s="377"/>
      <c r="CQ9" s="377"/>
      <c r="CR9" s="377"/>
      <c r="CS9" s="377"/>
      <c r="CT9" s="377"/>
      <c r="CU9" s="377"/>
      <c r="CV9" s="377"/>
      <c r="CW9" s="377"/>
      <c r="CX9" s="377"/>
      <c r="CY9" s="377"/>
      <c r="DA9" s="68"/>
    </row>
    <row r="10" spans="1:105" s="28" customFormat="1" ht="20.100000000000001" customHeight="1">
      <c r="A10" s="381" t="s">
        <v>9</v>
      </c>
      <c r="B10" s="155"/>
      <c r="C10" s="155"/>
      <c r="D10" s="174"/>
      <c r="E10" s="503"/>
      <c r="F10" s="155">
        <v>262337.92300000001</v>
      </c>
      <c r="G10" s="437">
        <v>269209.62400000001</v>
      </c>
      <c r="H10" s="70">
        <f>IF(F10=0, "    ---- ", IF(ABS(ROUND(100/F10*G10-100,1))&lt;999,ROUND(100/F10*G10-100,1),IF(ROUND(100/F10*G10-100,1)&gt;999,999,-999)))</f>
        <v>2.6</v>
      </c>
      <c r="I10" s="153">
        <f>100/$CM10*G10</f>
        <v>3.7669172222059064</v>
      </c>
      <c r="J10" s="155">
        <v>4185269</v>
      </c>
      <c r="K10" s="155">
        <v>3568818</v>
      </c>
      <c r="L10" s="155">
        <f t="shared" ref="L10:L21" si="0">IF(J10=0, "    ---- ", IF(ABS(ROUND(100/J10*K10-100,1))&lt;999,ROUND(100/J10*K10-100,1),IF(ROUND(100/J10*K10-100,1)&gt;999,999,-999)))</f>
        <v>-14.7</v>
      </c>
      <c r="M10" s="153">
        <f t="shared" ref="M10:M21" si="1">100/$CM10*K10</f>
        <v>49.936706523977897</v>
      </c>
      <c r="N10" s="155">
        <v>187363</v>
      </c>
      <c r="O10" s="437">
        <v>222483</v>
      </c>
      <c r="P10" s="155">
        <f>IF(N10=0, "    ---- ", IF(ABS(ROUND(100/N10*O10-100,1))&lt;999,ROUND(100/N10*O10-100,1),IF(ROUND(100/N10*O10-100,1)&gt;999,999,-999)))</f>
        <v>18.7</v>
      </c>
      <c r="Q10" s="153">
        <f>100/$CM10*O10</f>
        <v>3.1130946653973881</v>
      </c>
      <c r="R10" s="155">
        <v>189211</v>
      </c>
      <c r="S10" s="437">
        <v>216658</v>
      </c>
      <c r="T10" s="70">
        <f>IF(R10=0, "    ---- ", IF(ABS(ROUND(100/R10*S10-100,1))&lt;999,ROUND(100/R10*S10-100,1),IF(ROUND(100/R10*S10-100,1)&gt;999,999,-999)))</f>
        <v>14.5</v>
      </c>
      <c r="U10" s="153">
        <f>100/$CM10*S10</f>
        <v>3.0315883191779474</v>
      </c>
      <c r="V10" s="155"/>
      <c r="W10" s="155"/>
      <c r="X10" s="153"/>
      <c r="Y10" s="153"/>
      <c r="Z10" s="155">
        <v>699646</v>
      </c>
      <c r="AA10" s="437">
        <v>709068</v>
      </c>
      <c r="AB10" s="70">
        <f>IF(Z10=0, "    ---- ", IF(ABS(ROUND(100/Z10*AA10-100,1))&lt;999,ROUND(100/Z10*AA10-100,1),IF(ROUND(100/Z10*AA10-100,1)&gt;999,999,-999)))</f>
        <v>1.3</v>
      </c>
      <c r="AC10" s="153">
        <f>100/$CM10*AA10</f>
        <v>9.9216380946139484</v>
      </c>
      <c r="AD10" s="437"/>
      <c r="AE10" s="437"/>
      <c r="AF10" s="70"/>
      <c r="AG10" s="153"/>
      <c r="AH10" s="155">
        <v>34654</v>
      </c>
      <c r="AI10" s="437">
        <v>39855</v>
      </c>
      <c r="AJ10" s="70">
        <f>IF(AH10=0, "    ---- ", IF(ABS(ROUND(100/AH10*AI10-100,1))&lt;999,ROUND(100/AH10*AI10-100,1),IF(ROUND(100/AH10*AI10-100,1)&gt;999,999,-999)))</f>
        <v>15</v>
      </c>
      <c r="AK10" s="153">
        <f>100/$CM10*AI10</f>
        <v>0.55767131821043803</v>
      </c>
      <c r="AL10" s="155">
        <v>263434.80700000003</v>
      </c>
      <c r="AM10" s="437">
        <v>292958.43200000003</v>
      </c>
      <c r="AN10" s="155">
        <f>IF(AL10=0, "    ---- ", IF(ABS(ROUND(100/AL10*AM10-100,1))&lt;999,ROUND(100/AL10*AM10-100,1),IF(ROUND(100/AL10*AM10-100,1)&gt;999,999,-999)))</f>
        <v>11.2</v>
      </c>
      <c r="AO10" s="153">
        <f>100/$CM10*AM10</f>
        <v>4.0992225556217035</v>
      </c>
      <c r="AP10" s="437"/>
      <c r="AQ10" s="437"/>
      <c r="AR10" s="155"/>
      <c r="AS10" s="153"/>
      <c r="AT10" s="437"/>
      <c r="AU10" s="437"/>
      <c r="AV10" s="70"/>
      <c r="AW10" s="153"/>
      <c r="AX10" s="383"/>
      <c r="AY10" s="383">
        <v>1004</v>
      </c>
      <c r="AZ10" s="134" t="str">
        <f>IF(AX10=0, "    ---- ", IF(ABS(ROUND(100/AX10*AY10-100,1))&lt;999,ROUND(100/AX10*AY10-100,1),IF(ROUND(100/AX10*AY10-100,1)&gt;999,999,-999)))</f>
        <v xml:space="preserve">    ---- </v>
      </c>
      <c r="BA10" s="163">
        <f>100/$CM10*AY10</f>
        <v>1.4048475811900133E-2</v>
      </c>
      <c r="BB10" s="437"/>
      <c r="BC10" s="437"/>
      <c r="BD10" s="70"/>
      <c r="BE10" s="153"/>
      <c r="BF10" s="437"/>
      <c r="BG10" s="437"/>
      <c r="BH10" s="70"/>
      <c r="BI10" s="153"/>
      <c r="BJ10" s="155">
        <v>403474</v>
      </c>
      <c r="BK10" s="437">
        <v>422776.26053813862</v>
      </c>
      <c r="BL10" s="70">
        <f t="shared" ref="BL10:BL18" si="2">IF(BJ10=0, "    ---- ", IF(ABS(ROUND(100/BJ10*BK10-100,1))&lt;999,ROUND(100/BJ10*BK10-100,1),IF(ROUND(100/BJ10*BK10-100,1)&gt;999,999,-999)))</f>
        <v>4.8</v>
      </c>
      <c r="BM10" s="153">
        <f t="shared" ref="BM10:BM18" si="3">100/$CM10*BK10</f>
        <v>5.9156992729239342</v>
      </c>
      <c r="BN10" s="155"/>
      <c r="BO10" s="155"/>
      <c r="BP10" s="155"/>
      <c r="BQ10" s="153"/>
      <c r="BR10" s="155"/>
      <c r="BS10" s="155"/>
      <c r="BT10" s="153"/>
      <c r="BU10" s="153"/>
      <c r="BV10" s="155">
        <v>685429.99010000005</v>
      </c>
      <c r="BW10" s="437">
        <v>721312.29934999999</v>
      </c>
      <c r="BX10" s="70">
        <f t="shared" ref="BX10:BX15" si="4">IF(BV10=0, "    ---- ", IF(ABS(ROUND(100/BV10*BW10-100,1))&lt;999,ROUND(100/BV10*BW10-100,1),IF(ROUND(100/BV10*BW10-100,1)&gt;999,999,-999)))</f>
        <v>5.2</v>
      </c>
      <c r="BY10" s="153">
        <f t="shared" ref="BY10:BY15" si="5">100/$CM10*BW10</f>
        <v>10.092966524147952</v>
      </c>
      <c r="BZ10" s="155">
        <v>671320.51777000003</v>
      </c>
      <c r="CA10" s="437">
        <v>682540.152</v>
      </c>
      <c r="CB10" s="70">
        <f t="shared" ref="CB10:CB13" si="6">IF(BZ10=0, "    ---- ", IF(ABS(ROUND(100/BZ10*CA10-100,1))&lt;999,ROUND(100/BZ10*CA10-100,1),IF(ROUND(100/BZ10*CA10-100,1)&gt;999,999,-999)))</f>
        <v>1.7</v>
      </c>
      <c r="CC10" s="153">
        <f t="shared" ref="CC10:CC13" si="7">100/$CM10*CA10</f>
        <v>9.5504470279109963</v>
      </c>
      <c r="CD10" s="437"/>
      <c r="CE10" s="437"/>
      <c r="CF10" s="70"/>
      <c r="CG10" s="153"/>
      <c r="CH10" s="437"/>
      <c r="CI10" s="437"/>
      <c r="CJ10" s="70"/>
      <c r="CK10" s="153"/>
      <c r="CL10" s="70">
        <f>B10+F10+J10+N10+R10+V10+Z10+AD10+AH10+AL10+AP10+AT10+AX10+BB10+BF10+BJ10+BN10+BR10+BV10+BZ10+CD10+CH10</f>
        <v>7582140.2378700003</v>
      </c>
      <c r="CM10" s="70">
        <f>C10+G10+K10+O10+S10+W10+AA10+AE10+AI10+AM10+AQ10+AU10+AY10+BC10+BG10+BK10+BO10+BS10+BW10+CA10+CE10+CI10</f>
        <v>7146682.7678881381</v>
      </c>
      <c r="CN10" s="155">
        <f>IF(CL10=0, "    ---- ", IF(ABS(ROUND(100/CL10*CM10-100,1))&lt;999,ROUND(100/CL10*CM10-100,1),IF(ROUND(100/CL10*CM10-100,1)&gt;999,999,-999)))</f>
        <v>-5.7</v>
      </c>
      <c r="CO10" s="84"/>
      <c r="CP10" s="377"/>
      <c r="CQ10" s="377"/>
      <c r="CR10" s="377"/>
      <c r="CS10" s="377"/>
      <c r="CT10" s="377"/>
      <c r="CU10" s="377"/>
      <c r="CV10" s="377"/>
      <c r="CW10" s="377"/>
      <c r="CX10" s="377"/>
      <c r="CY10" s="377"/>
      <c r="DA10" s="68"/>
    </row>
    <row r="11" spans="1:105" s="110" customFormat="1" ht="20.100000000000001" customHeight="1">
      <c r="A11" s="386" t="s">
        <v>304</v>
      </c>
      <c r="B11" s="159"/>
      <c r="C11" s="159"/>
      <c r="D11" s="159"/>
      <c r="E11" s="504"/>
      <c r="F11" s="159">
        <v>122932.194</v>
      </c>
      <c r="G11" s="438">
        <v>99204.691000000006</v>
      </c>
      <c r="H11" s="158">
        <f>IF(F11=0, "    ---- ", IF(ABS(ROUND(100/F11*G11-100,1))&lt;999,ROUND(100/F11*G11-100,1),IF(ROUND(100/F11*G11-100,1)&gt;999,999,-999)))</f>
        <v>-19.3</v>
      </c>
      <c r="I11" s="258">
        <f>100/$CM11*G11</f>
        <v>4.4826180073557618</v>
      </c>
      <c r="J11" s="159">
        <v>132435</v>
      </c>
      <c r="K11" s="159">
        <v>133558</v>
      </c>
      <c r="L11" s="159">
        <f t="shared" si="0"/>
        <v>0.8</v>
      </c>
      <c r="M11" s="258">
        <f t="shared" si="1"/>
        <v>6.0348909894434399</v>
      </c>
      <c r="N11" s="159">
        <v>95051</v>
      </c>
      <c r="O11" s="438">
        <v>111137</v>
      </c>
      <c r="P11" s="159">
        <f>IF(N11=0, "    ---- ", IF(ABS(ROUND(100/N11*O11-100,1))&lt;999,ROUND(100/N11*O11-100,1),IF(ROUND(100/N11*O11-100,1)&gt;999,999,-999)))</f>
        <v>16.899999999999999</v>
      </c>
      <c r="Q11" s="258">
        <f>100/$CM11*O11</f>
        <v>5.0217858899787027</v>
      </c>
      <c r="R11" s="159">
        <v>100861</v>
      </c>
      <c r="S11" s="438">
        <v>114164</v>
      </c>
      <c r="T11" s="158">
        <f>IF(R11=0, "    ---- ", IF(ABS(ROUND(100/R11*S11-100,1))&lt;999,ROUND(100/R11*S11-100,1),IF(ROUND(100/R11*S11-100,1)&gt;999,999,-999)))</f>
        <v>13.2</v>
      </c>
      <c r="U11" s="258">
        <f>100/$CM11*S11</f>
        <v>5.158562534021331</v>
      </c>
      <c r="V11" s="159"/>
      <c r="W11" s="159"/>
      <c r="X11" s="258"/>
      <c r="Y11" s="258"/>
      <c r="Z11" s="159">
        <v>366546</v>
      </c>
      <c r="AA11" s="438">
        <v>386446</v>
      </c>
      <c r="AB11" s="158">
        <f>IF(Z11=0, "    ---- ", IF(ABS(ROUND(100/Z11*AA11-100,1))&lt;999,ROUND(100/Z11*AA11-100,1),IF(ROUND(100/Z11*AA11-100,1)&gt;999,999,-999)))</f>
        <v>5.4</v>
      </c>
      <c r="AC11" s="258">
        <f>100/$CM11*AA11</f>
        <v>17.461773037230714</v>
      </c>
      <c r="AD11" s="438"/>
      <c r="AE11" s="438"/>
      <c r="AF11" s="158"/>
      <c r="AG11" s="258"/>
      <c r="AH11" s="159">
        <v>21411</v>
      </c>
      <c r="AI11" s="438">
        <v>22382</v>
      </c>
      <c r="AJ11" s="158">
        <f>IF(AH11=0, "    ---- ", IF(ABS(ROUND(100/AH11*AI11-100,1))&lt;999,ROUND(100/AH11*AI11-100,1),IF(ROUND(100/AH11*AI11-100,1)&gt;999,999,-999)))</f>
        <v>4.5</v>
      </c>
      <c r="AK11" s="258">
        <f>100/$CM11*AI11</f>
        <v>1.0113428632184001</v>
      </c>
      <c r="AL11" s="159">
        <v>141433.10500000001</v>
      </c>
      <c r="AM11" s="438">
        <v>168106.883</v>
      </c>
      <c r="AN11" s="158">
        <f>IF(AL11=0, "    ---- ", IF(ABS(ROUND(100/AL11*AM11-100,1))&lt;999,ROUND(100/AL11*AM11-100,1),IF(ROUND(100/AL11*AM11-100,1)&gt;999,999,-999)))</f>
        <v>18.899999999999999</v>
      </c>
      <c r="AO11" s="258">
        <f>100/$CM11*AM11</f>
        <v>7.5960010892655072</v>
      </c>
      <c r="AP11" s="438"/>
      <c r="AQ11" s="438"/>
      <c r="AR11" s="159"/>
      <c r="AS11" s="258"/>
      <c r="AT11" s="438"/>
      <c r="AU11" s="438"/>
      <c r="AV11" s="158"/>
      <c r="AW11" s="258"/>
      <c r="AX11" s="438"/>
      <c r="AY11" s="438">
        <v>28</v>
      </c>
      <c r="AZ11" s="158" t="str">
        <f>IF(AX11=0, "    ---- ", IF(ABS(ROUND(100/AX11*AY11-100,1))&lt;999,ROUND(100/AX11*AY11-100,1),IF(ROUND(100/AX11*AY11-100,1)&gt;999,999,-999)))</f>
        <v xml:space="preserve">    ---- </v>
      </c>
      <c r="BA11" s="258">
        <f>100/$CM11*AY11</f>
        <v>1.2651952537805022E-3</v>
      </c>
      <c r="BB11" s="438"/>
      <c r="BC11" s="438"/>
      <c r="BD11" s="158"/>
      <c r="BE11" s="258"/>
      <c r="BF11" s="438"/>
      <c r="BG11" s="438"/>
      <c r="BH11" s="158"/>
      <c r="BI11" s="258"/>
      <c r="BJ11" s="159">
        <v>300090</v>
      </c>
      <c r="BK11" s="438">
        <v>325530.49183117703</v>
      </c>
      <c r="BL11" s="158">
        <f t="shared" si="2"/>
        <v>8.5</v>
      </c>
      <c r="BM11" s="258">
        <f t="shared" si="3"/>
        <v>14.709272615201348</v>
      </c>
      <c r="BN11" s="159"/>
      <c r="BO11" s="159"/>
      <c r="BP11" s="159"/>
      <c r="BQ11" s="258"/>
      <c r="BR11" s="159"/>
      <c r="BS11" s="159"/>
      <c r="BT11" s="258"/>
      <c r="BU11" s="258"/>
      <c r="BV11" s="159">
        <v>587448.48100000003</v>
      </c>
      <c r="BW11" s="438">
        <v>626470.24</v>
      </c>
      <c r="BX11" s="158">
        <f t="shared" si="4"/>
        <v>6.6</v>
      </c>
      <c r="BY11" s="258">
        <f t="shared" si="5"/>
        <v>28.30739908152615</v>
      </c>
      <c r="BZ11" s="159">
        <v>251241.84400000001</v>
      </c>
      <c r="CA11" s="438">
        <v>226069.83600000001</v>
      </c>
      <c r="CB11" s="158">
        <f t="shared" si="6"/>
        <v>-10</v>
      </c>
      <c r="CC11" s="258">
        <f t="shared" si="7"/>
        <v>10.215088697504877</v>
      </c>
      <c r="CD11" s="438"/>
      <c r="CE11" s="438"/>
      <c r="CF11" s="158"/>
      <c r="CG11" s="258"/>
      <c r="CH11" s="438"/>
      <c r="CI11" s="438"/>
      <c r="CJ11" s="158"/>
      <c r="CK11" s="258"/>
      <c r="CL11" s="71">
        <f t="shared" ref="CL11:CL74" si="8">B11+F11+J11+N11+R11+V11+Z11+AD11+AH11+AL11+AP11+AT11+AX11+BB11+BF11+BJ11+BN11+BR11+BV11+BZ11+CD11+CH11</f>
        <v>2119449.6240000003</v>
      </c>
      <c r="CM11" s="71">
        <f t="shared" ref="CM11:CM74" si="9">C11+G11+K11+O11+S11+W11+AA11+AE11+AI11+AM11+AQ11+AU11+AY11+BC11+BG11+BK11+BO11+BS11+BW11+CA11+CE11+CI11</f>
        <v>2213097.1418311768</v>
      </c>
      <c r="CN11" s="159">
        <f>IF(CL11=0, "    ---- ", IF(ABS(ROUND(100/CL11*CM11-100,1))&lt;999,ROUND(100/CL11*CM11-100,1),IF(ROUND(100/CL11*CM11-100,1)&gt;999,999,-999)))</f>
        <v>4.4000000000000004</v>
      </c>
      <c r="CO11" s="85"/>
      <c r="CP11" s="378"/>
      <c r="CQ11" s="378"/>
      <c r="CR11" s="378"/>
      <c r="CS11" s="378"/>
      <c r="CT11" s="378"/>
      <c r="CU11" s="378"/>
      <c r="CV11" s="378"/>
      <c r="CW11" s="378"/>
      <c r="CX11" s="378"/>
      <c r="CY11" s="378"/>
      <c r="DA11" s="260"/>
    </row>
    <row r="12" spans="1:105" s="110" customFormat="1" ht="20.100000000000001" customHeight="1">
      <c r="A12" s="386" t="s">
        <v>305</v>
      </c>
      <c r="B12" s="159"/>
      <c r="C12" s="159"/>
      <c r="D12" s="159"/>
      <c r="E12" s="504"/>
      <c r="F12" s="159">
        <v>91867.751999999993</v>
      </c>
      <c r="G12" s="438">
        <v>88650.562999999995</v>
      </c>
      <c r="H12" s="158">
        <f>IF(F12=0, "    ---- ", IF(ABS(ROUND(100/F12*G12-100,1))&lt;999,ROUND(100/F12*G12-100,1),IF(ROUND(100/F12*G12-100,1)&gt;999,999,-999)))</f>
        <v>-3.5</v>
      </c>
      <c r="I12" s="258">
        <f>100/$CM12*G12</f>
        <v>8.1815904617534869</v>
      </c>
      <c r="J12" s="159">
        <v>67775</v>
      </c>
      <c r="K12" s="159">
        <v>65432</v>
      </c>
      <c r="L12" s="159">
        <f t="shared" si="0"/>
        <v>-3.5</v>
      </c>
      <c r="M12" s="258">
        <f t="shared" si="1"/>
        <v>6.0387414245012092</v>
      </c>
      <c r="N12" s="159">
        <v>92312</v>
      </c>
      <c r="O12" s="438">
        <v>111346</v>
      </c>
      <c r="P12" s="159">
        <f>IF(N12=0, "    ---- ", IF(ABS(ROUND(100/N12*O12-100,1))&lt;999,ROUND(100/N12*O12-100,1),IF(ROUND(100/N12*O12-100,1)&gt;999,999,-999)))</f>
        <v>20.6</v>
      </c>
      <c r="Q12" s="258">
        <f>100/$CM12*O12</f>
        <v>10.27616002342144</v>
      </c>
      <c r="R12" s="159">
        <v>88350</v>
      </c>
      <c r="S12" s="438">
        <v>102493</v>
      </c>
      <c r="T12" s="158">
        <f>IF(R12=0, "    ---- ", IF(ABS(ROUND(100/R12*S12-100,1))&lt;999,ROUND(100/R12*S12-100,1),IF(ROUND(100/R12*S12-100,1)&gt;999,999,-999)))</f>
        <v>16</v>
      </c>
      <c r="U12" s="258">
        <f>100/$CM12*S12</f>
        <v>9.4591136572533685</v>
      </c>
      <c r="V12" s="159"/>
      <c r="W12" s="159"/>
      <c r="X12" s="258"/>
      <c r="Y12" s="258"/>
      <c r="Z12" s="159">
        <v>333100</v>
      </c>
      <c r="AA12" s="438">
        <v>322622</v>
      </c>
      <c r="AB12" s="158">
        <f>IF(Z12=0, "    ---- ", IF(ABS(ROUND(100/Z12*AA12-100,1))&lt;999,ROUND(100/Z12*AA12-100,1),IF(ROUND(100/Z12*AA12-100,1)&gt;999,999,-999)))</f>
        <v>-3.1</v>
      </c>
      <c r="AC12" s="258">
        <f>100/$CM12*AA12</f>
        <v>29.774893566686472</v>
      </c>
      <c r="AD12" s="438"/>
      <c r="AE12" s="438"/>
      <c r="AF12" s="158"/>
      <c r="AG12" s="258"/>
      <c r="AH12" s="159">
        <v>12499</v>
      </c>
      <c r="AI12" s="438">
        <v>15122</v>
      </c>
      <c r="AJ12" s="158">
        <f>IF(AH12=0, "    ---- ", IF(ABS(ROUND(100/AH12*AI12-100,1))&lt;999,ROUND(100/AH12*AI12-100,1),IF(ROUND(100/AH12*AI12-100,1)&gt;999,999,-999)))</f>
        <v>21</v>
      </c>
      <c r="AK12" s="258">
        <f>100/$CM12*AI12</f>
        <v>1.3956144978192213</v>
      </c>
      <c r="AL12" s="159">
        <v>122001.702</v>
      </c>
      <c r="AM12" s="438">
        <v>124851.549</v>
      </c>
      <c r="AN12" s="159">
        <f>IF(AL12=0, "    ---- ", IF(ABS(ROUND(100/AL12*AM12-100,1))&lt;999,ROUND(100/AL12*AM12-100,1),IF(ROUND(100/AL12*AM12-100,1)&gt;999,999,-999)))</f>
        <v>2.2999999999999998</v>
      </c>
      <c r="AO12" s="258">
        <f>100/$CM12*AM12</f>
        <v>11.522591711386516</v>
      </c>
      <c r="AP12" s="438"/>
      <c r="AQ12" s="438"/>
      <c r="AR12" s="159"/>
      <c r="AS12" s="258"/>
      <c r="AT12" s="438"/>
      <c r="AU12" s="438"/>
      <c r="AV12" s="158"/>
      <c r="AW12" s="258"/>
      <c r="AX12" s="438"/>
      <c r="AY12" s="438">
        <v>976</v>
      </c>
      <c r="AZ12" s="158" t="str">
        <f>IF(AX12=0, "    ---- ", IF(ABS(ROUND(100/AX12*AY12-100,1))&lt;999,ROUND(100/AX12*AY12-100,1),IF(ROUND(100/AX12*AY12-100,1)&gt;999,999,-999)))</f>
        <v xml:space="preserve">    ---- </v>
      </c>
      <c r="BA12" s="258">
        <f>100/$CM12*AY12</f>
        <v>9.0075370312892478E-2</v>
      </c>
      <c r="BB12" s="438"/>
      <c r="BC12" s="438"/>
      <c r="BD12" s="159"/>
      <c r="BE12" s="258"/>
      <c r="BF12" s="438"/>
      <c r="BG12" s="438"/>
      <c r="BH12" s="159"/>
      <c r="BI12" s="258"/>
      <c r="BJ12" s="159">
        <v>90875</v>
      </c>
      <c r="BK12" s="438">
        <v>89051.303604109125</v>
      </c>
      <c r="BL12" s="158">
        <f t="shared" si="2"/>
        <v>-2</v>
      </c>
      <c r="BM12" s="258">
        <f t="shared" si="3"/>
        <v>8.2185749477315024</v>
      </c>
      <c r="BN12" s="159"/>
      <c r="BO12" s="159"/>
      <c r="BP12" s="159"/>
      <c r="BQ12" s="258"/>
      <c r="BR12" s="159"/>
      <c r="BS12" s="159"/>
      <c r="BT12" s="258"/>
      <c r="BU12" s="258"/>
      <c r="BV12" s="159">
        <v>92074.694000000003</v>
      </c>
      <c r="BW12" s="438">
        <v>91270.255999999994</v>
      </c>
      <c r="BX12" s="158">
        <f t="shared" si="4"/>
        <v>-0.9</v>
      </c>
      <c r="BY12" s="258">
        <f t="shared" si="5"/>
        <v>8.4233628153201803</v>
      </c>
      <c r="BZ12" s="159">
        <v>80452.402000000002</v>
      </c>
      <c r="CA12" s="438">
        <v>71722.366999999998</v>
      </c>
      <c r="CB12" s="158">
        <f t="shared" si="6"/>
        <v>-10.9</v>
      </c>
      <c r="CC12" s="258">
        <f t="shared" si="7"/>
        <v>6.6192815238137079</v>
      </c>
      <c r="CD12" s="438"/>
      <c r="CE12" s="438"/>
      <c r="CF12" s="158"/>
      <c r="CG12" s="258"/>
      <c r="CH12" s="438"/>
      <c r="CI12" s="438"/>
      <c r="CJ12" s="158"/>
      <c r="CK12" s="258"/>
      <c r="CL12" s="71">
        <f t="shared" si="8"/>
        <v>1071307.55</v>
      </c>
      <c r="CM12" s="71">
        <f t="shared" si="9"/>
        <v>1083537.0386041091</v>
      </c>
      <c r="CN12" s="159">
        <f>IF(CL12=0, "    ---- ", IF(ABS(ROUND(100/CL12*CM12-100,1))&lt;999,ROUND(100/CL12*CM12-100,1),IF(ROUND(100/CL12*CM12-100,1)&gt;999,999,-999)))</f>
        <v>1.1000000000000001</v>
      </c>
      <c r="CO12" s="85"/>
      <c r="CP12" s="378"/>
      <c r="CQ12" s="378"/>
      <c r="CR12" s="378"/>
      <c r="CS12" s="378"/>
      <c r="CT12" s="378"/>
      <c r="CU12" s="378"/>
      <c r="CV12" s="378"/>
      <c r="CW12" s="378"/>
      <c r="CX12" s="378"/>
      <c r="CY12" s="378"/>
      <c r="DA12" s="260"/>
    </row>
    <row r="13" spans="1:105" s="263" customFormat="1" ht="20.100000000000001" customHeight="1">
      <c r="A13" s="387" t="s">
        <v>10</v>
      </c>
      <c r="B13" s="154"/>
      <c r="C13" s="154"/>
      <c r="D13" s="154"/>
      <c r="E13" s="502"/>
      <c r="F13" s="383"/>
      <c r="G13" s="383"/>
      <c r="H13" s="134"/>
      <c r="I13" s="163"/>
      <c r="J13" s="154">
        <v>480273</v>
      </c>
      <c r="K13" s="154">
        <v>445087</v>
      </c>
      <c r="L13" s="154">
        <f t="shared" si="0"/>
        <v>-7.3</v>
      </c>
      <c r="M13" s="163">
        <f t="shared" si="1"/>
        <v>32.773959261161117</v>
      </c>
      <c r="N13" s="383"/>
      <c r="O13" s="383"/>
      <c r="P13" s="154"/>
      <c r="Q13" s="163"/>
      <c r="R13" s="154">
        <v>97837</v>
      </c>
      <c r="S13" s="154">
        <v>115906</v>
      </c>
      <c r="T13" s="134">
        <f>IF(R13=0, "    ---- ", IF(ABS(ROUND(100/R13*S13-100,1))&lt;999,ROUND(100/R13*S13-100,1),IF(ROUND(100/R13*S13-100,1)&gt;999,999,-999)))</f>
        <v>18.5</v>
      </c>
      <c r="U13" s="163">
        <f>100/$CM13*S13</f>
        <v>8.5347325851443436</v>
      </c>
      <c r="V13" s="154"/>
      <c r="W13" s="154"/>
      <c r="X13" s="163"/>
      <c r="Y13" s="163"/>
      <c r="Z13" s="154"/>
      <c r="AA13" s="154"/>
      <c r="AB13" s="134"/>
      <c r="AC13" s="163"/>
      <c r="AD13" s="154">
        <v>208681.19899999999</v>
      </c>
      <c r="AE13" s="154">
        <v>234359</v>
      </c>
      <c r="AF13" s="134">
        <f>IF(AD13=0, "    ---- ", IF(ABS(ROUND(100/AD13*AE13-100,1))&lt;999,ROUND(100/AD13*AE13-100,1),IF(ROUND(100/AD13*AE13-100,1)&gt;999,999,-999)))</f>
        <v>12.3</v>
      </c>
      <c r="AG13" s="163">
        <f>100/$CM13*AE13</f>
        <v>17.25701338948668</v>
      </c>
      <c r="AH13" s="154">
        <v>302</v>
      </c>
      <c r="AI13" s="154">
        <v>244</v>
      </c>
      <c r="AJ13" s="134">
        <f>IF(AH13=0, "    ---- ", IF(ABS(ROUND(100/AH13*AI13-100,1))&lt;999,ROUND(100/AH13*AI13-100,1),IF(ROUND(100/AH13*AI13-100,1)&gt;999,999,-999)))</f>
        <v>-19.2</v>
      </c>
      <c r="AK13" s="163">
        <f>100/$CM13*AI13</f>
        <v>1.7966927948296203E-2</v>
      </c>
      <c r="AL13" s="154"/>
      <c r="AM13" s="154"/>
      <c r="AN13" s="154"/>
      <c r="AO13" s="163"/>
      <c r="AP13" s="383"/>
      <c r="AQ13" s="383">
        <v>0</v>
      </c>
      <c r="AR13" s="154"/>
      <c r="AS13" s="163"/>
      <c r="AT13" s="383"/>
      <c r="AU13" s="383"/>
      <c r="AV13" s="134"/>
      <c r="AW13" s="163"/>
      <c r="AX13" s="383"/>
      <c r="AY13" s="383"/>
      <c r="AZ13" s="134"/>
      <c r="BA13" s="163"/>
      <c r="BB13" s="383"/>
      <c r="BC13" s="383"/>
      <c r="BD13" s="134"/>
      <c r="BE13" s="163"/>
      <c r="BF13" s="383"/>
      <c r="BG13" s="383"/>
      <c r="BH13" s="134"/>
      <c r="BI13" s="163"/>
      <c r="BJ13" s="154">
        <v>141461</v>
      </c>
      <c r="BK13" s="154">
        <v>136295.94461031657</v>
      </c>
      <c r="BL13" s="134">
        <f t="shared" si="2"/>
        <v>-3.7</v>
      </c>
      <c r="BM13" s="163">
        <f t="shared" si="3"/>
        <v>10.036145149420197</v>
      </c>
      <c r="BN13" s="154"/>
      <c r="BO13" s="154"/>
      <c r="BP13" s="154"/>
      <c r="BQ13" s="163"/>
      <c r="BR13" s="154"/>
      <c r="BS13" s="154"/>
      <c r="BT13" s="163"/>
      <c r="BU13" s="163"/>
      <c r="BV13" s="154">
        <v>369364.60084000003</v>
      </c>
      <c r="BW13" s="154">
        <v>406644.99676000001</v>
      </c>
      <c r="BX13" s="134">
        <f t="shared" si="4"/>
        <v>10.1</v>
      </c>
      <c r="BY13" s="163">
        <f t="shared" si="5"/>
        <v>29.94328425131993</v>
      </c>
      <c r="BZ13" s="154">
        <v>22500.08469</v>
      </c>
      <c r="CA13" s="154">
        <v>19513.810000000001</v>
      </c>
      <c r="CB13" s="134">
        <f t="shared" si="6"/>
        <v>-13.3</v>
      </c>
      <c r="CC13" s="163">
        <f t="shared" si="7"/>
        <v>1.4368984355194343</v>
      </c>
      <c r="CD13" s="383"/>
      <c r="CE13" s="383"/>
      <c r="CF13" s="134"/>
      <c r="CG13" s="163"/>
      <c r="CH13" s="383"/>
      <c r="CI13" s="383"/>
      <c r="CJ13" s="134"/>
      <c r="CK13" s="163"/>
      <c r="CL13" s="70">
        <f t="shared" si="8"/>
        <v>1320418.8845299999</v>
      </c>
      <c r="CM13" s="70">
        <f t="shared" si="9"/>
        <v>1358050.7513703166</v>
      </c>
      <c r="CN13" s="154">
        <f>IF(CL13=0, "    ---- ", IF(ABS(ROUND(100/CL13*CM13-100,1))&lt;999,ROUND(100/CL13*CM13-100,1),IF(ROUND(100/CL13*CM13-100,1)&gt;999,999,-999)))</f>
        <v>2.8</v>
      </c>
      <c r="CO13" s="205"/>
      <c r="CP13" s="358"/>
      <c r="CQ13" s="358"/>
      <c r="CR13" s="358"/>
      <c r="CS13" s="358"/>
      <c r="CT13" s="358"/>
      <c r="CU13" s="358"/>
      <c r="CV13" s="358"/>
      <c r="CW13" s="358"/>
      <c r="CX13" s="358"/>
      <c r="CY13" s="358"/>
      <c r="DA13" s="264"/>
    </row>
    <row r="14" spans="1:105" s="110" customFormat="1" ht="20.100000000000001" customHeight="1">
      <c r="A14" s="605" t="s">
        <v>358</v>
      </c>
      <c r="B14" s="159"/>
      <c r="C14" s="159"/>
      <c r="D14" s="159"/>
      <c r="E14" s="159"/>
      <c r="F14" s="159"/>
      <c r="G14" s="159"/>
      <c r="H14" s="159"/>
      <c r="I14" s="159"/>
      <c r="J14" s="159">
        <v>365227</v>
      </c>
      <c r="K14" s="159">
        <v>324980</v>
      </c>
      <c r="L14" s="159">
        <f t="shared" ref="L14" si="10">IF(J14=0, "    ---- ", IF(ABS(ROUND(100/J14*K14-100,1))&lt;999,ROUND(100/J14*K14-100,1),IF(ROUND(100/J14*K14-100,1)&gt;999,999,-999)))</f>
        <v>-11</v>
      </c>
      <c r="M14" s="258">
        <f t="shared" ref="M14" si="11">100/$CM14*K14</f>
        <v>26.722107069322934</v>
      </c>
      <c r="N14" s="159"/>
      <c r="O14" s="159"/>
      <c r="P14" s="159"/>
      <c r="Q14" s="159"/>
      <c r="R14" s="159">
        <v>97837</v>
      </c>
      <c r="S14" s="159">
        <v>115906</v>
      </c>
      <c r="T14" s="158">
        <f>IF(R14=0, "    ---- ", IF(ABS(ROUND(100/R14*S14-100,1))&lt;999,ROUND(100/R14*S14-100,1),IF(ROUND(100/R14*S14-100,1)&gt;999,999,-999)))</f>
        <v>18.5</v>
      </c>
      <c r="U14" s="258">
        <f>100/$CM14*S14</f>
        <v>9.5305943195794942</v>
      </c>
      <c r="V14" s="159"/>
      <c r="W14" s="159"/>
      <c r="X14" s="159"/>
      <c r="Y14" s="159"/>
      <c r="Z14" s="159"/>
      <c r="AA14" s="159"/>
      <c r="AB14" s="159"/>
      <c r="AC14" s="159"/>
      <c r="AD14" s="159">
        <v>208681.19899999999</v>
      </c>
      <c r="AE14" s="159">
        <v>234359</v>
      </c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>
        <v>140436</v>
      </c>
      <c r="BK14" s="159">
        <v>135418.05261031658</v>
      </c>
      <c r="BL14" s="158">
        <f t="shared" ref="BL14:BL17" si="12">IF(BJ14=0, "    ---- ", IF(ABS(ROUND(100/BJ14*BK14-100,1))&lt;999,ROUND(100/BJ14*BK14-100,1),IF(ROUND(100/BJ14*BK14-100,1)&gt;999,999,-999)))</f>
        <v>-3.6</v>
      </c>
      <c r="BM14" s="258">
        <f t="shared" ref="BM14:BM17" si="13">100/$CM14*BK14</f>
        <v>11.135010465173506</v>
      </c>
      <c r="BN14" s="159"/>
      <c r="BO14" s="159"/>
      <c r="BP14" s="159"/>
      <c r="BQ14" s="159"/>
      <c r="BR14" s="159"/>
      <c r="BS14" s="159"/>
      <c r="BT14" s="159"/>
      <c r="BU14" s="159"/>
      <c r="BV14" s="159">
        <v>366447.09185133636</v>
      </c>
      <c r="BW14" s="159">
        <v>403433.0202182731</v>
      </c>
      <c r="BX14" s="158">
        <f t="shared" si="4"/>
        <v>10.1</v>
      </c>
      <c r="BY14" s="258">
        <f t="shared" si="5"/>
        <v>33.173057916096433</v>
      </c>
      <c r="BZ14" s="159">
        <v>3768.7641855750003</v>
      </c>
      <c r="CA14" s="159">
        <v>2050.54</v>
      </c>
      <c r="CB14" s="158">
        <f t="shared" ref="CB14:CB15" si="14">IF(BZ14=0, "    ---- ", IF(ABS(ROUND(100/BZ14*CA14-100,1))&lt;999,ROUND(100/BZ14*CA14-100,1),IF(ROUND(100/BZ14*CA14-100,1)&gt;999,999,-999)))</f>
        <v>-45.6</v>
      </c>
      <c r="CC14" s="258">
        <f t="shared" ref="CC14:CC15" si="15">100/$CM14*CA14</f>
        <v>0.16860960499085928</v>
      </c>
      <c r="CD14" s="159"/>
      <c r="CE14" s="159"/>
      <c r="CF14" s="159"/>
      <c r="CG14" s="159"/>
      <c r="CH14" s="159"/>
      <c r="CI14" s="159"/>
      <c r="CJ14" s="159"/>
      <c r="CK14" s="159"/>
      <c r="CL14" s="71">
        <f t="shared" ref="CL14:CL17" si="16">B14+F14+J14+N14+R14+V14+Z14+AD14+AH14+AL14+AP14+AT14+AX14+BB14+BF14+BJ14+BN14+BR14+BV14+BZ14+CD14+CH14</f>
        <v>1182397.0550369115</v>
      </c>
      <c r="CM14" s="71">
        <f t="shared" ref="CM14:CM17" si="17">C14+G14+K14+O14+S14+W14+AA14+AE14+AI14+AM14+AQ14+AU14+AY14+BC14+BG14+BK14+BO14+BS14+BW14+CA14+CE14+CI14</f>
        <v>1216146.6128285897</v>
      </c>
      <c r="CN14" s="159">
        <f t="shared" ref="CN14:CN17" si="18">IF(CL14=0, "    ---- ", IF(ABS(ROUND(100/CL14*CM14-100,1))&lt;999,ROUND(100/CL14*CM14-100,1),IF(ROUND(100/CL14*CM14-100,1)&gt;999,999,-999)))</f>
        <v>2.9</v>
      </c>
      <c r="CO14" s="85"/>
      <c r="CP14" s="378"/>
      <c r="CQ14" s="378"/>
      <c r="CR14" s="378"/>
      <c r="CS14" s="378"/>
      <c r="CT14" s="378"/>
      <c r="CU14" s="378"/>
      <c r="CV14" s="378"/>
      <c r="CW14" s="378"/>
      <c r="CX14" s="378"/>
      <c r="CY14" s="378"/>
      <c r="DA14" s="260"/>
    </row>
    <row r="15" spans="1:105" s="110" customFormat="1" ht="20.100000000000001" customHeight="1">
      <c r="A15" s="605" t="s">
        <v>359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>
        <v>302</v>
      </c>
      <c r="AI15" s="159">
        <v>244</v>
      </c>
      <c r="AJ15" s="158">
        <f>IF(AH15=0, "    ---- ", IF(ABS(ROUND(100/AH15*AI15-100,1))&lt;999,ROUND(100/AH15*AI15-100,1),IF(ROUND(100/AH15*AI15-100,1)&gt;999,999,-999)))</f>
        <v>-19.2</v>
      </c>
      <c r="AK15" s="258">
        <f>100/$CM15*AI15</f>
        <v>1.120428188772403</v>
      </c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>
        <v>1016</v>
      </c>
      <c r="BK15" s="159">
        <v>858.14200000000005</v>
      </c>
      <c r="BL15" s="158">
        <f t="shared" si="12"/>
        <v>-15.5</v>
      </c>
      <c r="BM15" s="258">
        <f t="shared" si="13"/>
        <v>3.940518388399703</v>
      </c>
      <c r="BN15" s="159"/>
      <c r="BO15" s="159"/>
      <c r="BP15" s="159"/>
      <c r="BQ15" s="159"/>
      <c r="BR15" s="159"/>
      <c r="BS15" s="159"/>
      <c r="BT15" s="159"/>
      <c r="BU15" s="159"/>
      <c r="BV15" s="159">
        <v>2917.5089886636842</v>
      </c>
      <c r="BW15" s="159">
        <v>3211.97654172694</v>
      </c>
      <c r="BX15" s="158">
        <f t="shared" si="4"/>
        <v>10.1</v>
      </c>
      <c r="BY15" s="258">
        <f t="shared" si="5"/>
        <v>14.749135487813779</v>
      </c>
      <c r="BZ15" s="159">
        <v>18731.320504424999</v>
      </c>
      <c r="CA15" s="159">
        <v>17463.27</v>
      </c>
      <c r="CB15" s="158">
        <f t="shared" si="14"/>
        <v>-6.8</v>
      </c>
      <c r="CC15" s="258">
        <f t="shared" si="15"/>
        <v>80.189917935014108</v>
      </c>
      <c r="CD15" s="159"/>
      <c r="CE15" s="159"/>
      <c r="CF15" s="159"/>
      <c r="CG15" s="159"/>
      <c r="CH15" s="159"/>
      <c r="CI15" s="159"/>
      <c r="CJ15" s="159"/>
      <c r="CK15" s="159"/>
      <c r="CL15" s="71">
        <f t="shared" si="16"/>
        <v>22966.829493088684</v>
      </c>
      <c r="CM15" s="71">
        <f t="shared" si="17"/>
        <v>21777.388541726941</v>
      </c>
      <c r="CN15" s="159">
        <f t="shared" si="18"/>
        <v>-5.2</v>
      </c>
      <c r="CO15" s="85"/>
      <c r="CP15" s="378"/>
      <c r="CQ15" s="378"/>
      <c r="CR15" s="378"/>
      <c r="CS15" s="378"/>
      <c r="CT15" s="378"/>
      <c r="CU15" s="378"/>
      <c r="CV15" s="378"/>
      <c r="CW15" s="378"/>
      <c r="CX15" s="378"/>
      <c r="CY15" s="378"/>
      <c r="DA15" s="260"/>
    </row>
    <row r="16" spans="1:105" s="110" customFormat="1" ht="20.100000000000001" customHeight="1">
      <c r="A16" s="605" t="s">
        <v>360</v>
      </c>
      <c r="B16" s="159"/>
      <c r="C16" s="159"/>
      <c r="D16" s="159"/>
      <c r="E16" s="159"/>
      <c r="F16" s="159"/>
      <c r="G16" s="159"/>
      <c r="H16" s="159"/>
      <c r="I16" s="159"/>
      <c r="J16" s="159">
        <v>115046</v>
      </c>
      <c r="K16" s="159">
        <v>120107</v>
      </c>
      <c r="L16" s="159">
        <f t="shared" ref="L16:L17" si="19">IF(J16=0, "    ---- ", IF(ABS(ROUND(100/J16*K16-100,1))&lt;999,ROUND(100/J16*K16-100,1),IF(ROUND(100/J16*K16-100,1)&gt;999,999,-999)))</f>
        <v>4.4000000000000004</v>
      </c>
      <c r="M16" s="258">
        <f t="shared" ref="M16:M17" si="20">100/$CM16*K16</f>
        <v>99.452051958805569</v>
      </c>
      <c r="N16" s="159"/>
      <c r="O16" s="159"/>
      <c r="P16" s="159"/>
      <c r="Q16" s="159"/>
      <c r="R16" s="159">
        <v>684</v>
      </c>
      <c r="S16" s="159">
        <v>642</v>
      </c>
      <c r="T16" s="158">
        <f>IF(R16=0, "    ---- ", IF(ABS(ROUND(100/R16*S16-100,1))&lt;999,ROUND(100/R16*S16-100,1),IF(ROUND(100/R16*S16-100,1)&gt;999,999,-999)))</f>
        <v>-6.1</v>
      </c>
      <c r="U16" s="258">
        <f>100/$CM16*S16</f>
        <v>0.53159447290793349</v>
      </c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>
        <v>9</v>
      </c>
      <c r="BK16" s="159">
        <v>19.75</v>
      </c>
      <c r="BL16" s="158">
        <f t="shared" si="12"/>
        <v>119.4</v>
      </c>
      <c r="BM16" s="258">
        <f t="shared" si="13"/>
        <v>1.6353568286497956E-2</v>
      </c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71">
        <f t="shared" si="16"/>
        <v>115739</v>
      </c>
      <c r="CM16" s="71">
        <f t="shared" si="17"/>
        <v>120768.75</v>
      </c>
      <c r="CN16" s="159">
        <f t="shared" si="18"/>
        <v>4.3</v>
      </c>
      <c r="CO16" s="85"/>
      <c r="CP16" s="378"/>
      <c r="CQ16" s="378"/>
      <c r="CR16" s="378"/>
      <c r="CS16" s="378"/>
      <c r="CT16" s="378"/>
      <c r="CU16" s="378"/>
      <c r="CV16" s="378"/>
      <c r="CW16" s="378"/>
      <c r="CX16" s="378"/>
      <c r="CY16" s="378"/>
      <c r="DA16" s="260"/>
    </row>
    <row r="17" spans="1:105" s="110" customFormat="1" ht="20.100000000000001" customHeight="1">
      <c r="A17" s="605" t="s">
        <v>290</v>
      </c>
      <c r="B17" s="159"/>
      <c r="C17" s="159"/>
      <c r="D17" s="159"/>
      <c r="E17" s="159"/>
      <c r="F17" s="159"/>
      <c r="G17" s="159"/>
      <c r="H17" s="159"/>
      <c r="I17" s="159"/>
      <c r="J17" s="159">
        <v>42516</v>
      </c>
      <c r="K17" s="159">
        <v>44439.59</v>
      </c>
      <c r="L17" s="159">
        <f t="shared" si="19"/>
        <v>4.5</v>
      </c>
      <c r="M17" s="258">
        <f t="shared" si="20"/>
        <v>99.812952417568766</v>
      </c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>
        <v>0</v>
      </c>
      <c r="BK17" s="159">
        <v>83.278949999999995</v>
      </c>
      <c r="BL17" s="158" t="str">
        <f t="shared" si="12"/>
        <v xml:space="preserve">    ---- </v>
      </c>
      <c r="BM17" s="258">
        <f t="shared" si="13"/>
        <v>0.18704758243123054</v>
      </c>
      <c r="BN17" s="159"/>
      <c r="BO17" s="159"/>
      <c r="BP17" s="159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71">
        <f t="shared" si="16"/>
        <v>42516</v>
      </c>
      <c r="CM17" s="71">
        <f t="shared" si="17"/>
        <v>44522.868949999996</v>
      </c>
      <c r="CN17" s="159">
        <f t="shared" si="18"/>
        <v>4.7</v>
      </c>
      <c r="CO17" s="85"/>
      <c r="CP17" s="378"/>
      <c r="CQ17" s="378"/>
      <c r="CR17" s="378"/>
      <c r="CS17" s="378"/>
      <c r="CT17" s="378"/>
      <c r="CU17" s="378"/>
      <c r="CV17" s="378"/>
      <c r="CW17" s="378"/>
      <c r="CX17" s="378"/>
      <c r="CY17" s="378"/>
      <c r="DA17" s="260"/>
    </row>
    <row r="18" spans="1:105" s="110" customFormat="1" ht="20.100000000000001" customHeight="1">
      <c r="A18" s="265" t="s">
        <v>373</v>
      </c>
      <c r="B18" s="159"/>
      <c r="C18" s="159"/>
      <c r="D18" s="158"/>
      <c r="E18" s="552"/>
      <c r="F18" s="439"/>
      <c r="G18" s="439"/>
      <c r="H18" s="158"/>
      <c r="I18" s="258"/>
      <c r="J18" s="159">
        <v>185375</v>
      </c>
      <c r="K18" s="159">
        <v>185671</v>
      </c>
      <c r="L18" s="159">
        <f t="shared" si="0"/>
        <v>0.2</v>
      </c>
      <c r="M18" s="258">
        <f t="shared" si="1"/>
        <v>13.588285051707278</v>
      </c>
      <c r="N18" s="439"/>
      <c r="O18" s="439"/>
      <c r="P18" s="159"/>
      <c r="Q18" s="258"/>
      <c r="R18" s="159">
        <v>97153</v>
      </c>
      <c r="S18" s="439">
        <v>115264</v>
      </c>
      <c r="T18" s="158">
        <f>IF(R18=0, "    ---- ", IF(ABS(ROUND(100/R18*S18-100,1))&lt;999,ROUND(100/R18*S18-100,1),IF(ROUND(100/R18*S18-100,1)&gt;999,999,-999)))</f>
        <v>18.600000000000001</v>
      </c>
      <c r="U18" s="258">
        <f>100/$CM18*S18</f>
        <v>8.4355666108330745</v>
      </c>
      <c r="V18" s="159"/>
      <c r="W18" s="159"/>
      <c r="X18" s="258"/>
      <c r="Y18" s="258"/>
      <c r="Z18" s="439"/>
      <c r="AA18" s="439"/>
      <c r="AB18" s="158"/>
      <c r="AC18" s="258"/>
      <c r="AD18" s="159">
        <v>208681.19899999999</v>
      </c>
      <c r="AE18" s="439">
        <v>234359</v>
      </c>
      <c r="AF18" s="158">
        <f>IF(AD18=0, "    ---- ", IF(ABS(ROUND(100/AD18*AE18-100,1))&lt;999,ROUND(100/AD18*AE18-100,1),IF(ROUND(100/AD18*AE18-100,1)&gt;999,999,-999)))</f>
        <v>12.3</v>
      </c>
      <c r="AG18" s="258">
        <f>100/$CM18*AE18</f>
        <v>17.151503985183826</v>
      </c>
      <c r="AH18" s="159">
        <v>302</v>
      </c>
      <c r="AI18" s="439">
        <v>244</v>
      </c>
      <c r="AJ18" s="158">
        <f>IF(AH18=0, "    ---- ", IF(ABS(ROUND(100/AH18*AI18-100,1))&lt;999,ROUND(100/AH18*AI18-100,1),IF(ROUND(100/AH18*AI18-100,1)&gt;999,999,-999)))</f>
        <v>-19.2</v>
      </c>
      <c r="AK18" s="258">
        <f>100/$CM18*AI18</f>
        <v>1.7857078125375399E-2</v>
      </c>
      <c r="AL18" s="159">
        <v>74878.467000000004</v>
      </c>
      <c r="AM18" s="439">
        <v>90893.043999999994</v>
      </c>
      <c r="AN18" s="158">
        <f>IF(AL18=0, "    ---- ", IF(ABS(ROUND(100/AL18*AM18-100,1))&lt;999,ROUND(100/AL18*AM18-100,1),IF(ROUND(100/AL18*AM18-100,1)&gt;999,999,-999)))</f>
        <v>21.4</v>
      </c>
      <c r="AO18" s="258">
        <f>100/$CM18*AM18</f>
        <v>6.6519843760704251</v>
      </c>
      <c r="AP18" s="439"/>
      <c r="AQ18" s="439"/>
      <c r="AR18" s="158"/>
      <c r="AS18" s="258"/>
      <c r="AT18" s="439"/>
      <c r="AU18" s="439"/>
      <c r="AV18" s="158"/>
      <c r="AW18" s="258"/>
      <c r="AX18" s="439"/>
      <c r="AY18" s="439"/>
      <c r="AZ18" s="158"/>
      <c r="BA18" s="258"/>
      <c r="BB18" s="439"/>
      <c r="BC18" s="439"/>
      <c r="BD18" s="158"/>
      <c r="BE18" s="258"/>
      <c r="BF18" s="439"/>
      <c r="BG18" s="439"/>
      <c r="BH18" s="158"/>
      <c r="BI18" s="258"/>
      <c r="BJ18" s="159">
        <v>126056</v>
      </c>
      <c r="BK18" s="439">
        <v>134010.5721892303</v>
      </c>
      <c r="BL18" s="158">
        <f t="shared" si="2"/>
        <v>6.3</v>
      </c>
      <c r="BM18" s="258">
        <f t="shared" si="3"/>
        <v>9.8075297426612504</v>
      </c>
      <c r="BN18" s="159"/>
      <c r="BO18" s="159"/>
      <c r="BP18" s="159"/>
      <c r="BQ18" s="258"/>
      <c r="BR18" s="159"/>
      <c r="BS18" s="159"/>
      <c r="BT18" s="258"/>
      <c r="BU18" s="258"/>
      <c r="BV18" s="159">
        <v>361982.32799999998</v>
      </c>
      <c r="BW18" s="439">
        <v>399855.09700000001</v>
      </c>
      <c r="BX18" s="158">
        <f>IF(BV18=0, "    ---- ", IF(ABS(ROUND(100/BV18*BW18-100,1))&lt;999,ROUND(100/BV18*BW18-100,1),IF(ROUND(100/BV18*BW18-100,1)&gt;999,999,-999)))</f>
        <v>10.5</v>
      </c>
      <c r="BY18" s="258">
        <f>100/$CM18*BW18</f>
        <v>29.263293876879338</v>
      </c>
      <c r="BZ18" s="159">
        <v>191152.796</v>
      </c>
      <c r="CA18" s="439">
        <v>206108.24000000002</v>
      </c>
      <c r="CB18" s="158">
        <f t="shared" ref="CB18:CB26" si="21">IF(BZ18=0, "    ---- ", IF(ABS(ROUND(100/BZ18*CA18-100,1))&lt;999,ROUND(100/BZ18*CA18-100,1),IF(ROUND(100/BZ18*CA18-100,1)&gt;999,999,-999)))</f>
        <v>7.8</v>
      </c>
      <c r="CC18" s="258">
        <f t="shared" ref="CC18:CC26" si="22">100/$CM18*CA18</f>
        <v>15.08397927853944</v>
      </c>
      <c r="CD18" s="439"/>
      <c r="CE18" s="439"/>
      <c r="CF18" s="158"/>
      <c r="CG18" s="258"/>
      <c r="CH18" s="439"/>
      <c r="CI18" s="439"/>
      <c r="CJ18" s="158"/>
      <c r="CK18" s="258"/>
      <c r="CL18" s="71">
        <f t="shared" si="8"/>
        <v>1245580.79</v>
      </c>
      <c r="CM18" s="71">
        <f t="shared" si="9"/>
        <v>1366404.9531892303</v>
      </c>
      <c r="CN18" s="159">
        <f t="shared" ref="CN18:CN27" si="23">IF(CL18=0, "    ---- ", IF(ABS(ROUND(100/CL18*CM18-100,1))&lt;999,ROUND(100/CL18*CM18-100,1),IF(ROUND(100/CL18*CM18-100,1)&gt;999,999,-999)))</f>
        <v>9.6999999999999993</v>
      </c>
      <c r="CO18" s="85"/>
      <c r="CP18" s="378"/>
      <c r="CQ18" s="378"/>
      <c r="CR18" s="378"/>
      <c r="CS18" s="378"/>
      <c r="CT18" s="378"/>
      <c r="CU18" s="378"/>
      <c r="CV18" s="378"/>
      <c r="CW18" s="378"/>
      <c r="CX18" s="378"/>
      <c r="CY18" s="378"/>
      <c r="DA18" s="260"/>
    </row>
    <row r="19" spans="1:105" s="263" customFormat="1" ht="20.100000000000001" customHeight="1">
      <c r="A19" s="387" t="s">
        <v>11</v>
      </c>
      <c r="B19" s="154">
        <v>117183.94906</v>
      </c>
      <c r="C19" s="154">
        <v>107796.07081</v>
      </c>
      <c r="D19" s="154">
        <f>IF(B19=0, "    ---- ", IF(ABS(ROUND(100/B19*C19-100,1))&lt;999,ROUND(100/B19*C19-100,1),IF(ROUND(100/B19*C19-100,1)&gt;999,999,-999)))</f>
        <v>-8</v>
      </c>
      <c r="E19" s="502">
        <f>100/$CM19*C19</f>
        <v>2.7542574319582371</v>
      </c>
      <c r="F19" s="383">
        <v>8777.24</v>
      </c>
      <c r="G19" s="383">
        <v>9012.0190000000002</v>
      </c>
      <c r="H19" s="134">
        <f>IF(F19=0, "    ---- ", IF(ABS(ROUND(100/F19*G19-100,1))&lt;999,ROUND(100/F19*G19-100,1),IF(ROUND(100/F19*G19-100,1)&gt;999,999,-999)))</f>
        <v>2.7</v>
      </c>
      <c r="I19" s="163">
        <f>100/$CM19*G19</f>
        <v>0.23026275560125714</v>
      </c>
      <c r="J19" s="154">
        <v>694896</v>
      </c>
      <c r="K19" s="154">
        <v>550891</v>
      </c>
      <c r="L19" s="154">
        <f t="shared" si="0"/>
        <v>-20.7</v>
      </c>
      <c r="M19" s="163">
        <f t="shared" si="1"/>
        <v>14.075611657713122</v>
      </c>
      <c r="N19" s="383"/>
      <c r="O19" s="383"/>
      <c r="P19" s="154"/>
      <c r="Q19" s="163"/>
      <c r="R19" s="383">
        <v>25762</v>
      </c>
      <c r="S19" s="383">
        <v>26694</v>
      </c>
      <c r="T19" s="134">
        <f>IF(R19=0, "    ---- ", IF(ABS(ROUND(100/R19*S19-100,1))&lt;999,ROUND(100/R19*S19-100,1),IF(ROUND(100/R19*S19-100,1)&gt;999,999,-999)))</f>
        <v>3.6</v>
      </c>
      <c r="U19" s="163">
        <f>100/$CM19*S19</f>
        <v>0.68204849523951938</v>
      </c>
      <c r="V19" s="154">
        <v>3474</v>
      </c>
      <c r="W19" s="154">
        <v>3484</v>
      </c>
      <c r="X19" s="154">
        <f>IF(V19=0, "    ---- ", IF(ABS(ROUND(100/V19*W19-100,1))&lt;999,ROUND(100/V19*W19-100,1),IF(ROUND(100/V19*W19-100,1)&gt;999,999,-999)))</f>
        <v>0.3</v>
      </c>
      <c r="Y19" s="163">
        <f>100/$CM19*W19</f>
        <v>8.9018392051190734E-2</v>
      </c>
      <c r="Z19" s="383">
        <v>829724</v>
      </c>
      <c r="AA19" s="383">
        <v>825837</v>
      </c>
      <c r="AB19" s="134">
        <f>IF(Z19=0, "    ---- ", IF(ABS(ROUND(100/Z19*AA19-100,1))&lt;999,ROUND(100/Z19*AA19-100,1),IF(ROUND(100/Z19*AA19-100,1)&gt;999,999,-999)))</f>
        <v>-0.5</v>
      </c>
      <c r="AC19" s="163">
        <f>100/$CM19*AA19</f>
        <v>21.100654947295983</v>
      </c>
      <c r="AD19" s="383"/>
      <c r="AE19" s="383"/>
      <c r="AF19" s="134"/>
      <c r="AG19" s="163"/>
      <c r="AH19" s="383"/>
      <c r="AI19" s="383">
        <v>34</v>
      </c>
      <c r="AJ19" s="134" t="str">
        <f>IF(AH19=0, "    ---- ", IF(ABS(ROUND(100/AH19*AI19-100,1))&lt;999,ROUND(100/AH19*AI19-100,1),IF(ROUND(100/AH19*AI19-100,1)&gt;999,999,-999)))</f>
        <v xml:space="preserve">    ---- </v>
      </c>
      <c r="AK19" s="163">
        <f>100/$CM19*AI19</f>
        <v>8.6872139200358349E-4</v>
      </c>
      <c r="AL19" s="383">
        <v>107312.19117000001</v>
      </c>
      <c r="AM19" s="383">
        <v>97710</v>
      </c>
      <c r="AN19" s="134">
        <f>IF(AL19=0, "    ---- ", IF(ABS(ROUND(100/AL19*AM19-100,1))&lt;999,ROUND(100/AL19*AM19-100,1),IF(ROUND(100/AL19*AM19-100,1)&gt;999,999,-999)))</f>
        <v>-8.9</v>
      </c>
      <c r="AO19" s="163">
        <f>100/$CM19*AM19</f>
        <v>2.4965519768432398</v>
      </c>
      <c r="AP19" s="383">
        <v>131613.22821999999</v>
      </c>
      <c r="AQ19" s="383">
        <v>3992.3185400000002</v>
      </c>
      <c r="AR19" s="134">
        <f>IF(AP19=0, "    ---- ", IF(ABS(ROUND(100/AP19*AQ19-100,1))&lt;999,ROUND(100/AP19*AQ19-100,1),IF(ROUND(100/AP19*AQ19-100,1)&gt;999,999,-999)))</f>
        <v>-97</v>
      </c>
      <c r="AS19" s="163">
        <f>100/$CM19*AQ19</f>
        <v>0.10200625057030925</v>
      </c>
      <c r="AT19" s="383"/>
      <c r="AU19" s="383"/>
      <c r="AV19" s="134"/>
      <c r="AW19" s="163"/>
      <c r="AX19" s="383"/>
      <c r="AY19" s="383">
        <v>114946</v>
      </c>
      <c r="AZ19" s="134" t="str">
        <f>IF(AX19=0, "    ---- ", IF(ABS(ROUND(100/AX19*AY19-100,1))&lt;999,ROUND(100/AX19*AY19-100,1),IF(ROUND(100/AX19*AY19-100,1)&gt;999,999,-999)))</f>
        <v xml:space="preserve">    ---- </v>
      </c>
      <c r="BA19" s="163">
        <f>100/$CM19*AY19</f>
        <v>2.9369426213307035</v>
      </c>
      <c r="BB19" s="383">
        <v>30845</v>
      </c>
      <c r="BC19" s="383">
        <v>39880</v>
      </c>
      <c r="BD19" s="134">
        <f>IF(BB19=0, "    ---- ", IF(ABS(ROUND(100/BB19*BC19-100,1))&lt;999,ROUND(100/BB19*BC19-100,1),IF(ROUND(100/BB19*BC19-100,1)&gt;999,999,-999)))</f>
        <v>29.3</v>
      </c>
      <c r="BE19" s="163">
        <f>100/$CM19*BC19</f>
        <v>1.0189590915618503</v>
      </c>
      <c r="BF19" s="383">
        <v>4717</v>
      </c>
      <c r="BG19" s="383">
        <v>2346</v>
      </c>
      <c r="BH19" s="134">
        <f>IF(BF19=0, "    ---- ", IF(ABS(ROUND(100/BF19*BG19-100,1))&lt;999,ROUND(100/BF19*BG19-100,1),IF(ROUND(100/BF19*BG19-100,1)&gt;999,999,-999)))</f>
        <v>-50.3</v>
      </c>
      <c r="BI19" s="163">
        <f>100/$CM19*BG19</f>
        <v>5.9941776048247263E-2</v>
      </c>
      <c r="BJ19" s="383"/>
      <c r="BK19" s="383"/>
      <c r="BL19" s="134"/>
      <c r="BM19" s="163"/>
      <c r="BN19" s="154"/>
      <c r="BO19" s="154"/>
      <c r="BP19" s="154"/>
      <c r="BQ19" s="163"/>
      <c r="BR19" s="154"/>
      <c r="BS19" s="154"/>
      <c r="BT19" s="163"/>
      <c r="BU19" s="163"/>
      <c r="BV19" s="383">
        <v>724788.95614000002</v>
      </c>
      <c r="BW19" s="383">
        <v>749603.04176999989</v>
      </c>
      <c r="BX19" s="134">
        <f>IF(BV19=0, "    ---- ", IF(ABS(ROUND(100/BV19*BW19-100,1))&lt;999,ROUND(100/BV19*BW19-100,1),IF(ROUND(100/BV19*BW19-100,1)&gt;999,999,-999)))</f>
        <v>3.4</v>
      </c>
      <c r="BY19" s="163">
        <f>100/$CM19*BW19</f>
        <v>19.152829349898667</v>
      </c>
      <c r="BZ19" s="383">
        <v>585473.67000000004</v>
      </c>
      <c r="CA19" s="383">
        <v>801580.64399999997</v>
      </c>
      <c r="CB19" s="134">
        <f t="shared" si="21"/>
        <v>36.9</v>
      </c>
      <c r="CC19" s="163">
        <f t="shared" si="22"/>
        <v>20.480889789964969</v>
      </c>
      <c r="CD19" s="383">
        <v>23184</v>
      </c>
      <c r="CE19" s="383">
        <v>24710</v>
      </c>
      <c r="CF19" s="134">
        <f>IF(CD19=0, "    ---- ", IF(ABS(ROUND(100/CD19*CE19-100,1))&lt;999,ROUND(100/CD19*CE19-100,1),IF(ROUND(100/CD19*CE19-100,1)&gt;999,999,-999)))</f>
        <v>6.6</v>
      </c>
      <c r="CG19" s="163">
        <f>100/$CM19*CE19</f>
        <v>0.63135604695319258</v>
      </c>
      <c r="CH19" s="383">
        <v>545559.61028999998</v>
      </c>
      <c r="CI19" s="383">
        <v>555281.85226000007</v>
      </c>
      <c r="CJ19" s="134">
        <f>IF(CH19=0, "    ---- ", IF(ABS(ROUND(100/CH19*CI19-100,1))&lt;999,ROUND(100/CH19*CI19-100,1),IF(ROUND(100/CH19*CI19-100,1)&gt;999,999,-999)))</f>
        <v>1.8</v>
      </c>
      <c r="CK19" s="163">
        <f>100/$CM19*CI19</f>
        <v>14.187800695577515</v>
      </c>
      <c r="CL19" s="70">
        <f t="shared" si="8"/>
        <v>3833310.8448799998</v>
      </c>
      <c r="CM19" s="70">
        <f t="shared" si="9"/>
        <v>3913797.9463799996</v>
      </c>
      <c r="CN19" s="154">
        <f t="shared" si="23"/>
        <v>2.1</v>
      </c>
      <c r="CO19" s="205"/>
      <c r="CP19" s="358"/>
      <c r="CQ19" s="358"/>
      <c r="CR19" s="358"/>
      <c r="CS19" s="358"/>
      <c r="CT19" s="358"/>
      <c r="CU19" s="358"/>
      <c r="CV19" s="358"/>
      <c r="CW19" s="358"/>
      <c r="CX19" s="358"/>
      <c r="CY19" s="358"/>
      <c r="DA19" s="264"/>
    </row>
    <row r="20" spans="1:105" s="110" customFormat="1" ht="20.100000000000001" customHeight="1">
      <c r="A20" s="386" t="s">
        <v>42</v>
      </c>
      <c r="B20" s="159"/>
      <c r="C20" s="159"/>
      <c r="D20" s="159"/>
      <c r="E20" s="504"/>
      <c r="F20" s="159">
        <v>8777.24</v>
      </c>
      <c r="G20" s="438">
        <v>9012.0190000000002</v>
      </c>
      <c r="H20" s="158">
        <f>IF(F20=0, "    ---- ", IF(ABS(ROUND(100/F20*G20-100,1))&lt;999,ROUND(100/F20*G20-100,1),IF(ROUND(100/F20*G20-100,1)&gt;999,999,-999)))</f>
        <v>2.7</v>
      </c>
      <c r="I20" s="258">
        <f>100/$CM20*G20</f>
        <v>0.41639572363573685</v>
      </c>
      <c r="J20" s="159">
        <v>391498</v>
      </c>
      <c r="K20" s="159">
        <v>391978</v>
      </c>
      <c r="L20" s="159">
        <f t="shared" si="0"/>
        <v>0.1</v>
      </c>
      <c r="M20" s="258">
        <f t="shared" si="1"/>
        <v>18.111142792673743</v>
      </c>
      <c r="N20" s="438"/>
      <c r="O20" s="438"/>
      <c r="P20" s="159"/>
      <c r="Q20" s="258"/>
      <c r="R20" s="159">
        <v>25762</v>
      </c>
      <c r="S20" s="438">
        <v>26694</v>
      </c>
      <c r="T20" s="158">
        <f>IF(R20=0, "    ---- ", IF(ABS(ROUND(100/R20*S20-100,1))&lt;999,ROUND(100/R20*S20-100,1),IF(ROUND(100/R20*S20-100,1)&gt;999,999,-999)))</f>
        <v>3.6</v>
      </c>
      <c r="U20" s="258">
        <f>100/$CM20*S20</f>
        <v>1.2333826023594001</v>
      </c>
      <c r="V20" s="159">
        <v>3474</v>
      </c>
      <c r="W20" s="159">
        <v>3484</v>
      </c>
      <c r="X20" s="159">
        <f>IF(V20=0, "    ---- ", IF(ABS(ROUND(100/V20*W20-100,1))&lt;999,ROUND(100/V20*W20-100,1),IF(ROUND(100/V20*W20-100,1)&gt;999,999,-999)))</f>
        <v>0.3</v>
      </c>
      <c r="Y20" s="258">
        <f>100/$CM20*W20</f>
        <v>0.16097643615120064</v>
      </c>
      <c r="Z20" s="159">
        <v>524708</v>
      </c>
      <c r="AA20" s="438">
        <v>523073</v>
      </c>
      <c r="AB20" s="158">
        <f>IF(Z20=0, "    ---- ", IF(ABS(ROUND(100/Z20*AA20-100,1))&lt;999,ROUND(100/Z20*AA20-100,1),IF(ROUND(100/Z20*AA20-100,1)&gt;999,999,-999)))</f>
        <v>-0.3</v>
      </c>
      <c r="AC20" s="258">
        <f>100/$CM20*AA20</f>
        <v>24.168320145498559</v>
      </c>
      <c r="AD20" s="438"/>
      <c r="AE20" s="438"/>
      <c r="AF20" s="158"/>
      <c r="AG20" s="258"/>
      <c r="AH20" s="438"/>
      <c r="AI20" s="438"/>
      <c r="AJ20" s="158"/>
      <c r="AK20" s="258"/>
      <c r="AL20" s="159">
        <v>107312.19117000001</v>
      </c>
      <c r="AM20" s="438">
        <v>97710</v>
      </c>
      <c r="AN20" s="158">
        <f>IF(AL20=0, "    ---- ", IF(ABS(ROUND(100/AL20*AM20-100,1))&lt;999,ROUND(100/AL20*AM20-100,1),IF(ROUND(100/AL20*AM20-100,1)&gt;999,999,-999)))</f>
        <v>-8.9</v>
      </c>
      <c r="AO20" s="258">
        <f>100/$CM20*AM20</f>
        <v>4.5146405213357674</v>
      </c>
      <c r="AP20" s="159">
        <v>121857.89182999999</v>
      </c>
      <c r="AQ20" s="438">
        <v>525.83711999999991</v>
      </c>
      <c r="AR20" s="158">
        <f>IF(AP20=0, "    ---- ", IF(ABS(ROUND(100/AP20*AQ20-100,1))&lt;999,ROUND(100/AP20*AQ20-100,1),IF(ROUND(100/AP20*AQ20-100,1)&gt;999,999,-999)))</f>
        <v>-99.6</v>
      </c>
      <c r="AS20" s="258">
        <f>100/$CM20*AQ20</f>
        <v>2.4296034894836744E-2</v>
      </c>
      <c r="AT20" s="438"/>
      <c r="AU20" s="438"/>
      <c r="AV20" s="158"/>
      <c r="AW20" s="258"/>
      <c r="AX20" s="438"/>
      <c r="AY20" s="438">
        <v>114946</v>
      </c>
      <c r="AZ20" s="158" t="str">
        <f>IF(AX20=0, "    ---- ", IF(ABS(ROUND(100/AX20*AY20-100,1))&lt;999,ROUND(100/AX20*AY20-100,1),IF(ROUND(100/AX20*AY20-100,1)&gt;999,999,-999)))</f>
        <v xml:space="preserve">    ---- </v>
      </c>
      <c r="BA20" s="258">
        <f>100/$CM20*AY20</f>
        <v>5.3110210763019259</v>
      </c>
      <c r="BB20" s="159">
        <v>30845</v>
      </c>
      <c r="BC20" s="438">
        <v>39880</v>
      </c>
      <c r="BD20" s="159">
        <f>IF(BB20=0, "    ---- ", IF(ABS(ROUND(100/BB20*BC20-100,1))&lt;999,ROUND(100/BB20*BC20-100,1),IF(ROUND(100/BB20*BC20-100,1)&gt;999,999,-999)))</f>
        <v>29.3</v>
      </c>
      <c r="BE20" s="258">
        <f>100/$CM20*BC20</f>
        <v>1.8426349809729856</v>
      </c>
      <c r="BF20" s="159">
        <v>4717</v>
      </c>
      <c r="BG20" s="438">
        <v>2346</v>
      </c>
      <c r="BH20" s="159">
        <f>IF(BF20=0, "    ---- ", IF(ABS(ROUND(100/BF20*BG20-100,1))&lt;999,ROUND(100/BF20*BG20-100,1),IF(ROUND(100/BF20*BG20-100,1)&gt;999,999,-999)))</f>
        <v>-50.3</v>
      </c>
      <c r="BI20" s="258">
        <f>100/$CM20*BG20</f>
        <v>0.10839572882052718</v>
      </c>
      <c r="BJ20" s="438"/>
      <c r="BK20" s="438"/>
      <c r="BL20" s="158"/>
      <c r="BM20" s="258"/>
      <c r="BN20" s="159"/>
      <c r="BO20" s="159"/>
      <c r="BP20" s="159"/>
      <c r="BQ20" s="258"/>
      <c r="BR20" s="159"/>
      <c r="BS20" s="159"/>
      <c r="BT20" s="258"/>
      <c r="BU20" s="258"/>
      <c r="BV20" s="159">
        <v>96192.10510999999</v>
      </c>
      <c r="BW20" s="438">
        <v>99943.345170000001</v>
      </c>
      <c r="BX20" s="158">
        <f>IF(BV20=0, "    ---- ", IF(ABS(ROUND(100/BV20*BW20-100,1))&lt;999,ROUND(100/BV20*BW20-100,1),IF(ROUND(100/BV20*BW20-100,1)&gt;999,999,-999)))</f>
        <v>3.9</v>
      </c>
      <c r="BY20" s="258">
        <f>100/$CM20*BW20</f>
        <v>4.6178310914167371</v>
      </c>
      <c r="BZ20" s="159">
        <v>490109.41800000001</v>
      </c>
      <c r="CA20" s="438">
        <v>559971.36199999996</v>
      </c>
      <c r="CB20" s="158">
        <f t="shared" si="21"/>
        <v>14.3</v>
      </c>
      <c r="CC20" s="258">
        <f t="shared" si="22"/>
        <v>25.873190069315115</v>
      </c>
      <c r="CD20" s="159">
        <v>23184</v>
      </c>
      <c r="CE20" s="438">
        <v>24710</v>
      </c>
      <c r="CF20" s="158">
        <f>IF(CD20=0, "    ---- ", IF(ABS(ROUND(100/CD20*CE20-100,1))&lt;999,ROUND(100/CD20*CE20-100,1),IF(ROUND(100/CD20*CE20-100,1)&gt;999,999,-999)))</f>
        <v>6.6</v>
      </c>
      <c r="CG20" s="258">
        <f>100/$CM20*CE20</f>
        <v>1.1417128981906337</v>
      </c>
      <c r="CH20" s="159">
        <v>282157.55028999998</v>
      </c>
      <c r="CI20" s="438">
        <v>270018.35625999997</v>
      </c>
      <c r="CJ20" s="158">
        <f>IF(CH20=0, "    ---- ", IF(ABS(ROUND(100/CH20*CI20-100,1))&lt;999,ROUND(100/CH20*CI20-100,1),IF(ROUND(100/CH20*CI20-100,1)&gt;999,999,-999)))</f>
        <v>-4.3</v>
      </c>
      <c r="CK20" s="258">
        <f>100/$CM20*CI20</f>
        <v>12.476059898432846</v>
      </c>
      <c r="CL20" s="71">
        <f t="shared" si="8"/>
        <v>2110594.3964</v>
      </c>
      <c r="CM20" s="71">
        <f t="shared" si="9"/>
        <v>2164291.9195499998</v>
      </c>
      <c r="CN20" s="159">
        <f t="shared" si="23"/>
        <v>2.5</v>
      </c>
      <c r="CO20" s="85"/>
      <c r="CP20" s="378"/>
      <c r="CQ20" s="378"/>
      <c r="CR20" s="378"/>
      <c r="CS20" s="378"/>
      <c r="CT20" s="378"/>
      <c r="CU20" s="378"/>
      <c r="CV20" s="378"/>
      <c r="CW20" s="378"/>
      <c r="CX20" s="378"/>
      <c r="CY20" s="378"/>
      <c r="DA20" s="260"/>
    </row>
    <row r="21" spans="1:105" s="110" customFormat="1" ht="20.100000000000001" customHeight="1">
      <c r="A21" s="386" t="s">
        <v>43</v>
      </c>
      <c r="B21" s="159">
        <v>117183.94906</v>
      </c>
      <c r="C21" s="159">
        <v>107796.07081</v>
      </c>
      <c r="D21" s="159">
        <f>IF(B21=0, "    ---- ", IF(ABS(ROUND(100/B21*C21-100,1))&lt;999,ROUND(100/B21*C21-100,1),IF(ROUND(100/B21*C21-100,1)&gt;999,999,-999)))</f>
        <v>-8</v>
      </c>
      <c r="E21" s="504">
        <f>100/$CM21*C21</f>
        <v>6.1615146879670961</v>
      </c>
      <c r="F21" s="438"/>
      <c r="G21" s="438"/>
      <c r="H21" s="158"/>
      <c r="I21" s="258"/>
      <c r="J21" s="159">
        <v>303398</v>
      </c>
      <c r="K21" s="159">
        <v>158913</v>
      </c>
      <c r="L21" s="159">
        <f t="shared" si="0"/>
        <v>-47.6</v>
      </c>
      <c r="M21" s="258">
        <f t="shared" si="1"/>
        <v>9.0833068056324926</v>
      </c>
      <c r="N21" s="438"/>
      <c r="O21" s="438"/>
      <c r="P21" s="159"/>
      <c r="Q21" s="258"/>
      <c r="R21" s="438"/>
      <c r="S21" s="438"/>
      <c r="T21" s="158"/>
      <c r="U21" s="258"/>
      <c r="V21" s="159"/>
      <c r="W21" s="159"/>
      <c r="X21" s="258"/>
      <c r="Y21" s="258"/>
      <c r="Z21" s="159">
        <v>305016</v>
      </c>
      <c r="AA21" s="438">
        <v>302764</v>
      </c>
      <c r="AB21" s="158">
        <f>IF(Z21=0, "    ---- ", IF(ABS(ROUND(100/Z21*AA21-100,1))&lt;999,ROUND(100/Z21*AA21-100,1),IF(ROUND(100/Z21*AA21-100,1)&gt;999,999,-999)))</f>
        <v>-0.7</v>
      </c>
      <c r="AC21" s="258">
        <f>100/$CM21*AA21</f>
        <v>17.305684882297331</v>
      </c>
      <c r="AD21" s="438"/>
      <c r="AE21" s="438"/>
      <c r="AF21" s="158"/>
      <c r="AG21" s="258"/>
      <c r="AH21" s="159"/>
      <c r="AI21" s="438">
        <v>34</v>
      </c>
      <c r="AJ21" s="158" t="str">
        <f>IF(AH21=0, "    ---- ", IF(ABS(ROUND(100/AH21*AI21-100,1))&lt;999,ROUND(100/AH21*AI21-100,1),IF(ROUND(100/AH21*AI21-100,1)&gt;999,999,-999)))</f>
        <v xml:space="preserve">    ---- </v>
      </c>
      <c r="AK21" s="258">
        <f>100/$CM21*AI21</f>
        <v>1.9434057087305931E-3</v>
      </c>
      <c r="AL21" s="438"/>
      <c r="AM21" s="438"/>
      <c r="AN21" s="158"/>
      <c r="AO21" s="258"/>
      <c r="AP21" s="159">
        <v>9755.3363900000004</v>
      </c>
      <c r="AQ21" s="438">
        <v>3466.4814200000001</v>
      </c>
      <c r="AR21" s="158">
        <f>IF(AP21=0, "    ---- ", IF(ABS(ROUND(100/AP21*AQ21-100,1))&lt;999,ROUND(100/AP21*AQ21-100,1),IF(ROUND(100/AP21*AQ21-100,1)&gt;999,999,-999)))</f>
        <v>-64.5</v>
      </c>
      <c r="AS21" s="258">
        <f>100/$CM21*AQ21</f>
        <v>0.19814058178930979</v>
      </c>
      <c r="AT21" s="438"/>
      <c r="AU21" s="438"/>
      <c r="AV21" s="158"/>
      <c r="AW21" s="258"/>
      <c r="AX21" s="438"/>
      <c r="AY21" s="438"/>
      <c r="AZ21" s="158"/>
      <c r="BA21" s="258"/>
      <c r="BB21" s="438"/>
      <c r="BC21" s="438"/>
      <c r="BD21" s="158"/>
      <c r="BE21" s="258"/>
      <c r="BF21" s="438"/>
      <c r="BG21" s="438"/>
      <c r="BH21" s="158"/>
      <c r="BI21" s="258"/>
      <c r="BJ21" s="438"/>
      <c r="BK21" s="438"/>
      <c r="BL21" s="158"/>
      <c r="BM21" s="258"/>
      <c r="BN21" s="159"/>
      <c r="BO21" s="159"/>
      <c r="BP21" s="159"/>
      <c r="BQ21" s="258"/>
      <c r="BR21" s="159"/>
      <c r="BS21" s="159"/>
      <c r="BT21" s="258"/>
      <c r="BU21" s="258"/>
      <c r="BV21" s="159">
        <v>628596.85103000002</v>
      </c>
      <c r="BW21" s="438">
        <v>649659.69659999991</v>
      </c>
      <c r="BX21" s="158">
        <f>IF(BV21=0, "    ---- ", IF(ABS(ROUND(100/BV21*BW21-100,1))&lt;999,ROUND(100/BV21*BW21-100,1),IF(ROUND(100/BV21*BW21-100,1)&gt;999,999,-999)))</f>
        <v>3.4</v>
      </c>
      <c r="BY21" s="258">
        <f>100/$CM21*BW21</f>
        <v>37.13389303248897</v>
      </c>
      <c r="BZ21" s="159">
        <v>95364.251999999993</v>
      </c>
      <c r="CA21" s="438">
        <v>241609.28199999998</v>
      </c>
      <c r="CB21" s="158">
        <f t="shared" si="21"/>
        <v>153.4</v>
      </c>
      <c r="CC21" s="258">
        <f t="shared" si="22"/>
        <v>13.810142880032345</v>
      </c>
      <c r="CD21" s="438"/>
      <c r="CE21" s="438"/>
      <c r="CF21" s="158"/>
      <c r="CG21" s="258"/>
      <c r="CH21" s="159">
        <v>263402.06</v>
      </c>
      <c r="CI21" s="438">
        <v>285263.49600000004</v>
      </c>
      <c r="CJ21" s="158">
        <f>IF(CH21=0, "    ---- ", IF(ABS(ROUND(100/CH21*CI21-100,1))&lt;999,ROUND(100/CH21*CI21-100,1),IF(ROUND(100/CH21*CI21-100,1)&gt;999,999,-999)))</f>
        <v>8.3000000000000007</v>
      </c>
      <c r="CK21" s="258">
        <f>100/$CM21*CI21</f>
        <v>16.305373724083729</v>
      </c>
      <c r="CL21" s="71">
        <f t="shared" si="8"/>
        <v>1722716.44848</v>
      </c>
      <c r="CM21" s="71">
        <f t="shared" si="9"/>
        <v>1749506.0268299999</v>
      </c>
      <c r="CN21" s="159">
        <f t="shared" si="23"/>
        <v>1.6</v>
      </c>
      <c r="CO21" s="85"/>
      <c r="CP21" s="378"/>
      <c r="CQ21" s="378"/>
      <c r="CR21" s="378"/>
      <c r="CS21" s="378"/>
      <c r="CT21" s="378"/>
      <c r="CU21" s="378"/>
      <c r="CV21" s="378"/>
      <c r="CW21" s="378"/>
      <c r="CX21" s="378"/>
      <c r="CY21" s="378"/>
      <c r="DA21" s="260"/>
    </row>
    <row r="22" spans="1:105" s="110" customFormat="1" ht="20.100000000000001" customHeight="1">
      <c r="A22" s="605" t="s">
        <v>12</v>
      </c>
      <c r="B22" s="605"/>
      <c r="C22" s="605"/>
      <c r="D22" s="605"/>
      <c r="E22" s="605"/>
      <c r="F22" s="605"/>
      <c r="G22" s="605"/>
      <c r="H22" s="605"/>
      <c r="I22" s="605"/>
      <c r="J22" s="605"/>
      <c r="K22" s="159">
        <v>192</v>
      </c>
      <c r="L22" s="159" t="str">
        <f t="shared" ref="L22:L23" si="24">IF(J22=0, "    ---- ", IF(ABS(ROUND(100/J22*K22-100,1))&lt;999,ROUND(100/J22*K22-100,1),IF(ROUND(100/J22*K22-100,1)&gt;999,999,-999)))</f>
        <v xml:space="preserve">    ---- </v>
      </c>
      <c r="M22" s="258">
        <f t="shared" ref="M22:M23" si="25">100/$CM22*K22</f>
        <v>4.4524780547212419</v>
      </c>
      <c r="N22" s="605"/>
      <c r="O22" s="605"/>
      <c r="P22" s="605"/>
      <c r="Q22" s="605"/>
      <c r="R22" s="605"/>
      <c r="S22" s="605"/>
      <c r="T22" s="605"/>
      <c r="U22" s="605"/>
      <c r="V22" s="605"/>
      <c r="W22" s="605"/>
      <c r="X22" s="605"/>
      <c r="Y22" s="605"/>
      <c r="Z22" s="605"/>
      <c r="AA22" s="605"/>
      <c r="AB22" s="605"/>
      <c r="AC22" s="605"/>
      <c r="AD22" s="605"/>
      <c r="AE22" s="605"/>
      <c r="AF22" s="605"/>
      <c r="AG22" s="605"/>
      <c r="AH22" s="605"/>
      <c r="AI22" s="605"/>
      <c r="AJ22" s="605"/>
      <c r="AK22" s="605"/>
      <c r="AL22" s="605"/>
      <c r="AM22" s="605"/>
      <c r="AN22" s="605"/>
      <c r="AO22" s="605"/>
      <c r="AP22" s="159">
        <v>9755.3363900000004</v>
      </c>
      <c r="AQ22" s="159">
        <v>3466.4814200000001</v>
      </c>
      <c r="AR22" s="158">
        <f>IF(AP22=0, "    ---- ", IF(ABS(ROUND(100/AP22*AQ22-100,1))&lt;999,ROUND(100/AP22*AQ22-100,1),IF(ROUND(100/AP22*AQ22-100,1)&gt;999,999,-999)))</f>
        <v>-64.5</v>
      </c>
      <c r="AS22" s="258">
        <f>100/$CM22*AQ22</f>
        <v>80.387669008588176</v>
      </c>
      <c r="AT22" s="605"/>
      <c r="AU22" s="605"/>
      <c r="AV22" s="605"/>
      <c r="AW22" s="605"/>
      <c r="AX22" s="605"/>
      <c r="AY22" s="605"/>
      <c r="AZ22" s="605"/>
      <c r="BA22" s="605"/>
      <c r="BB22" s="605"/>
      <c r="BC22" s="605"/>
      <c r="BD22" s="605"/>
      <c r="BE22" s="605"/>
      <c r="BF22" s="605"/>
      <c r="BG22" s="605"/>
      <c r="BH22" s="605"/>
      <c r="BI22" s="605"/>
      <c r="BJ22" s="605"/>
      <c r="BK22" s="605"/>
      <c r="BL22" s="605"/>
      <c r="BM22" s="605"/>
      <c r="BN22" s="605"/>
      <c r="BO22" s="605"/>
      <c r="BP22" s="605"/>
      <c r="BQ22" s="605"/>
      <c r="BR22" s="605"/>
      <c r="BS22" s="605"/>
      <c r="BT22" s="605"/>
      <c r="BU22" s="605"/>
      <c r="BV22" s="159"/>
      <c r="BW22" s="605"/>
      <c r="BX22" s="605"/>
      <c r="BY22" s="605"/>
      <c r="BZ22" s="159">
        <v>1157.6869999999999</v>
      </c>
      <c r="CA22" s="159">
        <v>653.72400000000005</v>
      </c>
      <c r="CB22" s="158">
        <f t="shared" si="21"/>
        <v>-43.5</v>
      </c>
      <c r="CC22" s="258">
        <f t="shared" si="22"/>
        <v>15.159852936690571</v>
      </c>
      <c r="CD22" s="605"/>
      <c r="CE22" s="605"/>
      <c r="CF22" s="605"/>
      <c r="CG22" s="605"/>
      <c r="CH22" s="605"/>
      <c r="CI22" s="605"/>
      <c r="CJ22" s="605"/>
      <c r="CK22" s="605"/>
      <c r="CL22" s="71">
        <f t="shared" ref="CL22:CL24" si="26">B22+F22+J22+N22+R22+V22+Z22+AD22+AH22+AL22+AP22+AT22+AX22+BB22+BF22+BJ22+BN22+BR22+BV22+BZ22+CD22+CH22</f>
        <v>10913.02339</v>
      </c>
      <c r="CM22" s="71">
        <f t="shared" ref="CM22:CM24" si="27">C22+G22+K22+O22+S22+W22+AA22+AE22+AI22+AM22+AQ22+AU22+AY22+BC22+BG22+BK22+BO22+BS22+BW22+CA22+CE22+CI22</f>
        <v>4312.2054200000002</v>
      </c>
      <c r="CN22" s="159">
        <f t="shared" si="23"/>
        <v>-60.5</v>
      </c>
      <c r="CO22" s="85"/>
      <c r="CP22" s="378"/>
      <c r="CQ22" s="378"/>
      <c r="CR22" s="378"/>
      <c r="CS22" s="378"/>
      <c r="CT22" s="378"/>
      <c r="CU22" s="378"/>
      <c r="CV22" s="378"/>
      <c r="CW22" s="378"/>
      <c r="CX22" s="378"/>
      <c r="CY22" s="378"/>
      <c r="DA22" s="260"/>
    </row>
    <row r="23" spans="1:105" s="110" customFormat="1" ht="20.100000000000001" customHeight="1">
      <c r="A23" s="605" t="s">
        <v>13</v>
      </c>
      <c r="B23" s="605"/>
      <c r="C23" s="159">
        <v>107796.07081</v>
      </c>
      <c r="D23" s="159" t="str">
        <f>IF(B23=0, "    ---- ", IF(ABS(ROUND(100/B23*C23-100,1))&lt;999,ROUND(100/B23*C23-100,1),IF(ROUND(100/B23*C23-100,1)&gt;999,999,-999)))</f>
        <v xml:space="preserve">    ---- </v>
      </c>
      <c r="E23" s="504">
        <f>100/$CM23*C23</f>
        <v>7.5046244098976178</v>
      </c>
      <c r="F23" s="605"/>
      <c r="G23" s="605"/>
      <c r="H23" s="605"/>
      <c r="I23" s="605"/>
      <c r="J23" s="159">
        <v>303398</v>
      </c>
      <c r="K23" s="159">
        <v>158721</v>
      </c>
      <c r="L23" s="159">
        <f t="shared" si="24"/>
        <v>-47.7</v>
      </c>
      <c r="M23" s="258">
        <f t="shared" si="25"/>
        <v>11.049952767414416</v>
      </c>
      <c r="N23" s="605"/>
      <c r="O23" s="605"/>
      <c r="P23" s="605"/>
      <c r="Q23" s="605"/>
      <c r="R23" s="605"/>
      <c r="S23" s="605"/>
      <c r="T23" s="605"/>
      <c r="U23" s="605"/>
      <c r="V23" s="605"/>
      <c r="W23" s="605"/>
      <c r="X23" s="605"/>
      <c r="Y23" s="605"/>
      <c r="Z23" s="159">
        <v>248460</v>
      </c>
      <c r="AA23" s="159">
        <v>249161</v>
      </c>
      <c r="AB23" s="158">
        <f t="shared" ref="AB23:AB24" si="28">IF(Z23=0, "    ---- ", IF(ABS(ROUND(100/Z23*AA23-100,1))&lt;999,ROUND(100/Z23*AA23-100,1),IF(ROUND(100/Z23*AA23-100,1)&gt;999,999,-999)))</f>
        <v>0.3</v>
      </c>
      <c r="AC23" s="258">
        <f t="shared" ref="AC23:AC24" si="29">100/$CM23*AA23</f>
        <v>17.346269753099737</v>
      </c>
      <c r="AD23" s="605"/>
      <c r="AE23" s="605"/>
      <c r="AF23" s="605"/>
      <c r="AG23" s="605"/>
      <c r="AH23" s="605"/>
      <c r="AI23" s="159">
        <v>34</v>
      </c>
      <c r="AJ23" s="158" t="str">
        <f>IF(AH23=0, "    ---- ", IF(ABS(ROUND(100/AH23*AI23-100,1))&lt;999,ROUND(100/AH23*AI23-100,1),IF(ROUND(100/AH23*AI23-100,1)&gt;999,999,-999)))</f>
        <v xml:space="preserve">    ---- </v>
      </c>
      <c r="AK23" s="258">
        <f>100/$CM23*AI23</f>
        <v>2.3670364607839551E-3</v>
      </c>
      <c r="AL23" s="605"/>
      <c r="AM23" s="605"/>
      <c r="AN23" s="605"/>
      <c r="AO23" s="605"/>
      <c r="AP23" s="605"/>
      <c r="AQ23" s="605"/>
      <c r="AR23" s="605"/>
      <c r="AS23" s="605"/>
      <c r="AT23" s="605"/>
      <c r="AU23" s="605"/>
      <c r="AV23" s="605"/>
      <c r="AW23" s="605"/>
      <c r="AX23" s="605"/>
      <c r="AY23" s="605"/>
      <c r="AZ23" s="605"/>
      <c r="BA23" s="605"/>
      <c r="BB23" s="605"/>
      <c r="BC23" s="605"/>
      <c r="BD23" s="605"/>
      <c r="BE23" s="605"/>
      <c r="BF23" s="605"/>
      <c r="BG23" s="605"/>
      <c r="BH23" s="605"/>
      <c r="BI23" s="605"/>
      <c r="BJ23" s="605"/>
      <c r="BK23" s="605"/>
      <c r="BL23" s="605"/>
      <c r="BM23" s="605"/>
      <c r="BN23" s="605"/>
      <c r="BO23" s="605"/>
      <c r="BP23" s="605"/>
      <c r="BQ23" s="605"/>
      <c r="BR23" s="605"/>
      <c r="BS23" s="605"/>
      <c r="BT23" s="605"/>
      <c r="BU23" s="605"/>
      <c r="BV23" s="159">
        <v>435714.45432999998</v>
      </c>
      <c r="BW23" s="159">
        <v>451215.21324999997</v>
      </c>
      <c r="BX23" s="158">
        <f t="shared" ref="BX23:BX24" si="30">IF(BV23=0, "    ---- ", IF(ABS(ROUND(100/BV23*BW23-100,1))&lt;999,ROUND(100/BV23*BW23-100,1),IF(ROUND(100/BV23*BW23-100,1)&gt;999,999,-999)))</f>
        <v>3.6</v>
      </c>
      <c r="BY23" s="258">
        <f t="shared" ref="BY23:BY24" si="31">100/$CM23*BW23</f>
        <v>31.41302533597522</v>
      </c>
      <c r="BZ23" s="159">
        <v>82203.557000000001</v>
      </c>
      <c r="CA23" s="159">
        <v>195843.72099999999</v>
      </c>
      <c r="CB23" s="158">
        <f t="shared" si="21"/>
        <v>138.19999999999999</v>
      </c>
      <c r="CC23" s="258">
        <f t="shared" si="22"/>
        <v>13.634389065370597</v>
      </c>
      <c r="CD23" s="605"/>
      <c r="CE23" s="605"/>
      <c r="CF23" s="605"/>
      <c r="CG23" s="605"/>
      <c r="CH23" s="159">
        <v>251385.288</v>
      </c>
      <c r="CI23" s="159">
        <v>273624.27500000002</v>
      </c>
      <c r="CJ23" s="158">
        <f>IF(CH23=0, "    ---- ", IF(ABS(ROUND(100/CH23*CI23-100,1))&lt;999,ROUND(100/CH23*CI23-100,1),IF(ROUND(100/CH23*CI23-100,1)&gt;999,999,-999)))</f>
        <v>8.8000000000000007</v>
      </c>
      <c r="CK23" s="258">
        <f>100/$CM23*CI23</f>
        <v>19.049371631781636</v>
      </c>
      <c r="CL23" s="71">
        <f t="shared" si="26"/>
        <v>1321161.2993299998</v>
      </c>
      <c r="CM23" s="71">
        <f t="shared" si="27"/>
        <v>1436395.2800599998</v>
      </c>
      <c r="CN23" s="159">
        <f t="shared" si="23"/>
        <v>8.6999999999999993</v>
      </c>
      <c r="CO23" s="85"/>
      <c r="CP23" s="378"/>
      <c r="CQ23" s="378"/>
      <c r="CR23" s="378"/>
      <c r="CS23" s="378"/>
      <c r="CT23" s="378"/>
      <c r="CU23" s="378"/>
      <c r="CV23" s="378"/>
      <c r="CW23" s="378"/>
      <c r="CX23" s="378"/>
      <c r="CY23" s="378"/>
      <c r="DA23" s="260"/>
    </row>
    <row r="24" spans="1:105" s="110" customFormat="1" ht="20.100000000000001" customHeight="1">
      <c r="A24" s="605" t="s">
        <v>14</v>
      </c>
      <c r="B24" s="605"/>
      <c r="C24" s="605"/>
      <c r="D24" s="605"/>
      <c r="E24" s="605"/>
      <c r="F24" s="605"/>
      <c r="G24" s="605"/>
      <c r="H24" s="605"/>
      <c r="I24" s="605"/>
      <c r="J24" s="605"/>
      <c r="K24" s="605"/>
      <c r="L24" s="605"/>
      <c r="M24" s="605"/>
      <c r="N24" s="605"/>
      <c r="O24" s="605"/>
      <c r="P24" s="605"/>
      <c r="Q24" s="605"/>
      <c r="R24" s="605"/>
      <c r="S24" s="605"/>
      <c r="T24" s="605"/>
      <c r="U24" s="605"/>
      <c r="V24" s="605"/>
      <c r="W24" s="605"/>
      <c r="X24" s="605"/>
      <c r="Y24" s="605"/>
      <c r="Z24" s="159">
        <v>56555</v>
      </c>
      <c r="AA24" s="159">
        <v>53602</v>
      </c>
      <c r="AB24" s="158">
        <f t="shared" si="28"/>
        <v>-5.2</v>
      </c>
      <c r="AC24" s="258">
        <f t="shared" si="29"/>
        <v>17.358298827660022</v>
      </c>
      <c r="AD24" s="605"/>
      <c r="AE24" s="605"/>
      <c r="AF24" s="605"/>
      <c r="AG24" s="605"/>
      <c r="AH24" s="605"/>
      <c r="AI24" s="605"/>
      <c r="AJ24" s="605"/>
      <c r="AK24" s="605"/>
      <c r="AL24" s="605"/>
      <c r="AM24" s="605"/>
      <c r="AN24" s="605"/>
      <c r="AO24" s="605"/>
      <c r="AP24" s="605"/>
      <c r="AQ24" s="605"/>
      <c r="AR24" s="605"/>
      <c r="AS24" s="605"/>
      <c r="AT24" s="605"/>
      <c r="AU24" s="605"/>
      <c r="AV24" s="605"/>
      <c r="AW24" s="605"/>
      <c r="AX24" s="605"/>
      <c r="AY24" s="605"/>
      <c r="AZ24" s="605"/>
      <c r="BA24" s="605"/>
      <c r="BB24" s="605"/>
      <c r="BC24" s="605"/>
      <c r="BD24" s="605"/>
      <c r="BE24" s="605"/>
      <c r="BF24" s="605"/>
      <c r="BG24" s="605"/>
      <c r="BH24" s="605"/>
      <c r="BI24" s="605"/>
      <c r="BJ24" s="605"/>
      <c r="BK24" s="605"/>
      <c r="BL24" s="605"/>
      <c r="BM24" s="605"/>
      <c r="BN24" s="605"/>
      <c r="BO24" s="605"/>
      <c r="BP24" s="605"/>
      <c r="BQ24" s="605"/>
      <c r="BR24" s="605"/>
      <c r="BS24" s="605"/>
      <c r="BT24" s="605"/>
      <c r="BU24" s="605"/>
      <c r="BV24" s="159">
        <v>192882.39670000004</v>
      </c>
      <c r="BW24" s="159">
        <v>198444.48334999988</v>
      </c>
      <c r="BX24" s="158">
        <f t="shared" si="30"/>
        <v>2.9</v>
      </c>
      <c r="BY24" s="258">
        <f t="shared" si="31"/>
        <v>64.263621556843049</v>
      </c>
      <c r="BZ24" s="159">
        <v>12003.007999999993</v>
      </c>
      <c r="CA24" s="159">
        <v>45111.837</v>
      </c>
      <c r="CB24" s="158">
        <f t="shared" si="21"/>
        <v>275.8</v>
      </c>
      <c r="CC24" s="258">
        <f t="shared" si="22"/>
        <v>14.608871820280772</v>
      </c>
      <c r="CD24" s="605"/>
      <c r="CE24" s="605"/>
      <c r="CF24" s="605"/>
      <c r="CG24" s="605"/>
      <c r="CH24" s="159">
        <v>12016.772000000001</v>
      </c>
      <c r="CI24" s="159">
        <v>11639.221</v>
      </c>
      <c r="CJ24" s="158">
        <f>IF(CH24=0, "    ---- ", IF(ABS(ROUND(100/CH24*CI24-100,1))&lt;999,ROUND(100/CH24*CI24-100,1),IF(ROUND(100/CH24*CI24-100,1)&gt;999,999,-999)))</f>
        <v>-3.1</v>
      </c>
      <c r="CK24" s="258">
        <f>100/$CM24*CI24</f>
        <v>3.7692077952161465</v>
      </c>
      <c r="CL24" s="71">
        <f t="shared" si="26"/>
        <v>273457.17670000007</v>
      </c>
      <c r="CM24" s="71">
        <f t="shared" si="27"/>
        <v>308797.5413499999</v>
      </c>
      <c r="CN24" s="159">
        <f t="shared" si="23"/>
        <v>12.9</v>
      </c>
      <c r="CO24" s="85"/>
      <c r="CP24" s="378"/>
      <c r="CQ24" s="378"/>
      <c r="CR24" s="378"/>
      <c r="CS24" s="378"/>
      <c r="CT24" s="378"/>
      <c r="CU24" s="378"/>
      <c r="CV24" s="378"/>
      <c r="CW24" s="378"/>
      <c r="CX24" s="378"/>
      <c r="CY24" s="378"/>
      <c r="DA24" s="260"/>
    </row>
    <row r="25" spans="1:105" s="263" customFormat="1" ht="20.100000000000001" customHeight="1">
      <c r="A25" s="387" t="s">
        <v>52</v>
      </c>
      <c r="B25" s="154"/>
      <c r="C25" s="154"/>
      <c r="D25" s="154"/>
      <c r="E25" s="502"/>
      <c r="F25" s="383">
        <v>89305.175999999992</v>
      </c>
      <c r="G25" s="383">
        <v>102316.625</v>
      </c>
      <c r="H25" s="134">
        <f>IF(F25=0, "    ---- ", IF(ABS(ROUND(100/F25*G25-100,1))&lt;999,ROUND(100/F25*G25-100,1),IF(ROUND(100/F25*G25-100,1)&gt;999,999,-999)))</f>
        <v>14.6</v>
      </c>
      <c r="I25" s="163">
        <f>100/$CM25*G25</f>
        <v>0.66308485026739183</v>
      </c>
      <c r="J25" s="154">
        <v>6876124</v>
      </c>
      <c r="K25" s="154">
        <v>6245636</v>
      </c>
      <c r="L25" s="154">
        <f>IF(J25=0, "    ---- ", IF(ABS(ROUND(100/J25*K25-100,1))&lt;999,ROUND(100/J25*K25-100,1),IF(ROUND(100/J25*K25-100,1)&gt;999,999,-999)))</f>
        <v>-9.1999999999999993</v>
      </c>
      <c r="M25" s="163">
        <f>100/$CM25*K25</f>
        <v>40.476184704925835</v>
      </c>
      <c r="N25" s="383"/>
      <c r="O25" s="383"/>
      <c r="P25" s="154"/>
      <c r="Q25" s="163"/>
      <c r="R25" s="383">
        <v>55091</v>
      </c>
      <c r="S25" s="383">
        <v>62940</v>
      </c>
      <c r="T25" s="134">
        <f>IF(R25=0, "    ---- ", IF(ABS(ROUND(100/R25*S25-100,1))&lt;999,ROUND(100/R25*S25-100,1),IF(ROUND(100/R25*S25-100,1)&gt;999,999,-999)))</f>
        <v>14.2</v>
      </c>
      <c r="U25" s="163">
        <f>100/$CM25*S25</f>
        <v>0.40789617988112531</v>
      </c>
      <c r="V25" s="154"/>
      <c r="W25" s="154"/>
      <c r="X25" s="163"/>
      <c r="Y25" s="163"/>
      <c r="Z25" s="383"/>
      <c r="AA25" s="383"/>
      <c r="AB25" s="134"/>
      <c r="AC25" s="163"/>
      <c r="AD25" s="383">
        <v>191051.772</v>
      </c>
      <c r="AE25" s="383">
        <v>207800</v>
      </c>
      <c r="AF25" s="134">
        <f>IF(AD25=0, "    ---- ", IF(ABS(ROUND(100/AD25*AE25-100,1))&lt;999,ROUND(100/AD25*AE25-100,1),IF(ROUND(100/AD25*AE25-100,1)&gt;999,999,-999)))</f>
        <v>8.8000000000000007</v>
      </c>
      <c r="AG25" s="163">
        <f>100/$CM25*AE25</f>
        <v>1.3466925036431179</v>
      </c>
      <c r="AH25" s="383"/>
      <c r="AI25" s="383"/>
      <c r="AJ25" s="134"/>
      <c r="AK25" s="163"/>
      <c r="AL25" s="383"/>
      <c r="AM25" s="383"/>
      <c r="AN25" s="134"/>
      <c r="AO25" s="163"/>
      <c r="AP25" s="383"/>
      <c r="AQ25" s="383"/>
      <c r="AR25" s="134"/>
      <c r="AS25" s="163"/>
      <c r="AT25" s="383">
        <v>99624</v>
      </c>
      <c r="AU25" s="383">
        <v>123611</v>
      </c>
      <c r="AV25" s="134">
        <f>IF(AT25=0, "    ---- ", IF(ABS(ROUND(100/AT25*AU25-100,1))&lt;999,ROUND(100/AT25*AU25-100,1),IF(ROUND(100/AT25*AU25-100,1)&gt;999,999,-999)))</f>
        <v>24.1</v>
      </c>
      <c r="AW25" s="163">
        <f>100/$CM25*AU25</f>
        <v>0.8010876182282457</v>
      </c>
      <c r="AX25" s="383"/>
      <c r="AY25" s="383"/>
      <c r="AZ25" s="134"/>
      <c r="BA25" s="163"/>
      <c r="BB25" s="383"/>
      <c r="BC25" s="383"/>
      <c r="BD25" s="134"/>
      <c r="BE25" s="163"/>
      <c r="BF25" s="383"/>
      <c r="BG25" s="383"/>
      <c r="BH25" s="134"/>
      <c r="BI25" s="163"/>
      <c r="BJ25" s="383">
        <v>2222057</v>
      </c>
      <c r="BK25" s="383">
        <v>2098324</v>
      </c>
      <c r="BL25" s="134">
        <f>IF(BJ25=0, "    ---- ", IF(ABS(ROUND(100/BJ25*BK25-100,1))&lt;999,ROUND(100/BJ25*BK25-100,1),IF(ROUND(100/BJ25*BK25-100,1)&gt;999,999,-999)))</f>
        <v>-5.6</v>
      </c>
      <c r="BM25" s="163">
        <f>100/$CM25*BK25</f>
        <v>13.598639080916467</v>
      </c>
      <c r="BN25" s="154"/>
      <c r="BO25" s="154"/>
      <c r="BP25" s="154"/>
      <c r="BQ25" s="163"/>
      <c r="BR25" s="154"/>
      <c r="BS25" s="154"/>
      <c r="BT25" s="163"/>
      <c r="BU25" s="163"/>
      <c r="BV25" s="383">
        <v>498915.97820000007</v>
      </c>
      <c r="BW25" s="383">
        <v>571577.63566000003</v>
      </c>
      <c r="BX25" s="134">
        <f>IF(BV25=0, "    ---- ", IF(ABS(ROUND(100/BV25*BW25-100,1))&lt;999,ROUND(100/BV25*BW25-100,1),IF(ROUND(100/BV25*BW25-100,1)&gt;999,999,-999)))</f>
        <v>14.6</v>
      </c>
      <c r="BY25" s="163">
        <f>100/$CM25*BW25</f>
        <v>3.7042315553098137</v>
      </c>
      <c r="BZ25" s="383">
        <v>6659926.7999999998</v>
      </c>
      <c r="CA25" s="383">
        <v>6018191.7630000003</v>
      </c>
      <c r="CB25" s="134">
        <f t="shared" si="21"/>
        <v>-9.6</v>
      </c>
      <c r="CC25" s="163">
        <f t="shared" si="22"/>
        <v>39.002183506828011</v>
      </c>
      <c r="CD25" s="383"/>
      <c r="CE25" s="383"/>
      <c r="CF25" s="134"/>
      <c r="CG25" s="163"/>
      <c r="CH25" s="383"/>
      <c r="CI25" s="383"/>
      <c r="CJ25" s="134"/>
      <c r="CK25" s="163"/>
      <c r="CL25" s="70">
        <f t="shared" si="8"/>
        <v>16692095.726199999</v>
      </c>
      <c r="CM25" s="70">
        <f t="shared" si="9"/>
        <v>15430397.02366</v>
      </c>
      <c r="CN25" s="154">
        <f t="shared" si="23"/>
        <v>-7.6</v>
      </c>
      <c r="CO25" s="205"/>
      <c r="CP25" s="358"/>
      <c r="CQ25" s="358"/>
      <c r="CR25" s="358"/>
      <c r="CS25" s="358"/>
      <c r="CT25" s="358"/>
      <c r="CU25" s="358"/>
      <c r="CV25" s="358"/>
      <c r="CW25" s="358"/>
      <c r="CX25" s="358"/>
      <c r="CY25" s="358"/>
      <c r="DA25" s="264"/>
    </row>
    <row r="26" spans="1:105" s="110" customFormat="1" ht="20.100000000000001" customHeight="1">
      <c r="A26" s="386" t="s">
        <v>15</v>
      </c>
      <c r="B26" s="159"/>
      <c r="C26" s="159"/>
      <c r="D26" s="159"/>
      <c r="E26" s="504"/>
      <c r="F26" s="159">
        <v>89305.175999999992</v>
      </c>
      <c r="G26" s="438">
        <v>102316.625</v>
      </c>
      <c r="H26" s="158">
        <f>IF(F26=0, "    ---- ", IF(ABS(ROUND(100/F26*G26-100,1))&lt;999,ROUND(100/F26*G26-100,1),IF(ROUND(100/F26*G26-100,1)&gt;999,999,-999)))</f>
        <v>14.6</v>
      </c>
      <c r="I26" s="258">
        <f>100/$CM26*G26</f>
        <v>0.67269809927738977</v>
      </c>
      <c r="J26" s="159">
        <v>6876124</v>
      </c>
      <c r="K26" s="159">
        <v>6245636</v>
      </c>
      <c r="L26" s="159">
        <f>IF(J26=0, "    ---- ", IF(ABS(ROUND(100/J26*K26-100,1))&lt;999,ROUND(100/J26*K26-100,1),IF(ROUND(100/J26*K26-100,1)&gt;999,999,-999)))</f>
        <v>-9.1999999999999993</v>
      </c>
      <c r="M26" s="258">
        <f>100/$CM26*K26</f>
        <v>41.062998960124411</v>
      </c>
      <c r="N26" s="438"/>
      <c r="O26" s="438"/>
      <c r="P26" s="159"/>
      <c r="Q26" s="258"/>
      <c r="R26" s="438"/>
      <c r="S26" s="438"/>
      <c r="T26" s="158"/>
      <c r="U26" s="258"/>
      <c r="V26" s="159"/>
      <c r="W26" s="159"/>
      <c r="X26" s="258"/>
      <c r="Y26" s="258"/>
      <c r="Z26" s="438"/>
      <c r="AA26" s="438"/>
      <c r="AB26" s="158"/>
      <c r="AC26" s="258"/>
      <c r="AD26" s="159">
        <v>191051.772</v>
      </c>
      <c r="AE26" s="438">
        <v>207800</v>
      </c>
      <c r="AF26" s="158">
        <f>IF(AD26=0, "    ---- ", IF(ABS(ROUND(100/AD26*AE26-100,1))&lt;999,ROUND(100/AD26*AE26-100,1),IF(ROUND(100/AD26*AE26-100,1)&gt;999,999,-999)))</f>
        <v>8.8000000000000007</v>
      </c>
      <c r="AG26" s="258">
        <f>100/$CM26*AE26</f>
        <v>1.3662165364606347</v>
      </c>
      <c r="AH26" s="438"/>
      <c r="AI26" s="438"/>
      <c r="AJ26" s="158"/>
      <c r="AK26" s="258"/>
      <c r="AL26" s="438"/>
      <c r="AM26" s="438"/>
      <c r="AN26" s="158"/>
      <c r="AO26" s="258"/>
      <c r="AP26" s="438"/>
      <c r="AQ26" s="438"/>
      <c r="AR26" s="158"/>
      <c r="AS26" s="258"/>
      <c r="AT26" s="159">
        <v>99624</v>
      </c>
      <c r="AU26" s="438">
        <v>123611</v>
      </c>
      <c r="AV26" s="158">
        <f>IF(AT26=0, "    ---- ", IF(ABS(ROUND(100/AT26*AU26-100,1))&lt;999,ROUND(100/AT26*AU26-100,1),IF(ROUND(100/AT26*AU26-100,1)&gt;999,999,-999)))</f>
        <v>24.1</v>
      </c>
      <c r="AW26" s="258">
        <f>100/$CM26*AU26</f>
        <v>0.81270159907813055</v>
      </c>
      <c r="AX26" s="438"/>
      <c r="AY26" s="438"/>
      <c r="AZ26" s="158"/>
      <c r="BA26" s="258"/>
      <c r="BB26" s="438"/>
      <c r="BC26" s="438"/>
      <c r="BD26" s="159"/>
      <c r="BE26" s="258"/>
      <c r="BF26" s="438"/>
      <c r="BG26" s="438"/>
      <c r="BH26" s="159"/>
      <c r="BI26" s="258"/>
      <c r="BJ26" s="159">
        <v>2165269</v>
      </c>
      <c r="BK26" s="438">
        <v>2050706</v>
      </c>
      <c r="BL26" s="158">
        <f>IF(BJ26=0, "    ---- ", IF(ABS(ROUND(100/BJ26*BK26-100,1))&lt;999,ROUND(100/BJ26*BK26-100,1),IF(ROUND(100/BJ26*BK26-100,1)&gt;999,999,-999)))</f>
        <v>-5.3</v>
      </c>
      <c r="BM26" s="258">
        <f>100/$CM26*BK26</f>
        <v>13.482716307117625</v>
      </c>
      <c r="BN26" s="159"/>
      <c r="BO26" s="159"/>
      <c r="BP26" s="159"/>
      <c r="BQ26" s="258"/>
      <c r="BR26" s="159"/>
      <c r="BS26" s="159"/>
      <c r="BT26" s="258"/>
      <c r="BU26" s="258"/>
      <c r="BV26" s="159">
        <v>428926.47297000006</v>
      </c>
      <c r="BW26" s="438">
        <v>488049.55660000001</v>
      </c>
      <c r="BX26" s="158">
        <f>IF(BV26=0, "    ---- ", IF(ABS(ROUND(100/BV26*BW26-100,1))&lt;999,ROUND(100/BV26*BW26-100,1),IF(ROUND(100/BV26*BW26-100,1)&gt;999,999,-999)))</f>
        <v>13.8</v>
      </c>
      <c r="BY26" s="258">
        <f>100/$CM26*BW26</f>
        <v>3.2087650377247381</v>
      </c>
      <c r="BZ26" s="159">
        <v>6659926.7999999998</v>
      </c>
      <c r="CA26" s="438">
        <v>5991768.4500000002</v>
      </c>
      <c r="CB26" s="158">
        <f t="shared" si="21"/>
        <v>-10</v>
      </c>
      <c r="CC26" s="258">
        <f t="shared" si="22"/>
        <v>39.393903460217068</v>
      </c>
      <c r="CD26" s="438"/>
      <c r="CE26" s="438"/>
      <c r="CF26" s="158"/>
      <c r="CG26" s="258"/>
      <c r="CH26" s="438"/>
      <c r="CI26" s="438"/>
      <c r="CJ26" s="158"/>
      <c r="CK26" s="258"/>
      <c r="CL26" s="71">
        <f t="shared" si="8"/>
        <v>16510227.220969997</v>
      </c>
      <c r="CM26" s="71">
        <f t="shared" si="9"/>
        <v>15209887.6316</v>
      </c>
      <c r="CN26" s="159">
        <f t="shared" si="23"/>
        <v>-7.9</v>
      </c>
      <c r="CO26" s="85"/>
      <c r="CP26" s="378"/>
      <c r="CQ26" s="378"/>
      <c r="CR26" s="378"/>
      <c r="CS26" s="378"/>
      <c r="CT26" s="378"/>
      <c r="CU26" s="378"/>
      <c r="CV26" s="378"/>
      <c r="CW26" s="378"/>
      <c r="CX26" s="378"/>
      <c r="CY26" s="378"/>
      <c r="DA26" s="260"/>
    </row>
    <row r="27" spans="1:105" s="110" customFormat="1" ht="20.100000000000001" customHeight="1">
      <c r="A27" s="386" t="s">
        <v>158</v>
      </c>
      <c r="B27" s="438"/>
      <c r="C27" s="438"/>
      <c r="D27" s="159"/>
      <c r="E27" s="504"/>
      <c r="F27" s="438"/>
      <c r="G27" s="438"/>
      <c r="H27" s="158"/>
      <c r="I27" s="258"/>
      <c r="J27" s="438"/>
      <c r="K27" s="438"/>
      <c r="L27" s="159"/>
      <c r="M27" s="258"/>
      <c r="N27" s="438"/>
      <c r="O27" s="438"/>
      <c r="P27" s="159"/>
      <c r="Q27" s="258"/>
      <c r="R27" s="438">
        <v>55091</v>
      </c>
      <c r="S27" s="438">
        <v>62940</v>
      </c>
      <c r="T27" s="158">
        <f>IF(R27=0, "    ---- ", IF(ABS(ROUND(100/R27*S27-100,1))&lt;999,ROUND(100/R27*S27-100,1),IF(ROUND(100/R27*S27-100,1)&gt;999,999,-999)))</f>
        <v>14.2</v>
      </c>
      <c r="U27" s="258">
        <f>100/$CM27*S27</f>
        <v>36.654916347940727</v>
      </c>
      <c r="V27" s="159"/>
      <c r="W27" s="159"/>
      <c r="X27" s="258"/>
      <c r="Y27" s="258"/>
      <c r="Z27" s="438"/>
      <c r="AA27" s="438"/>
      <c r="AB27" s="158"/>
      <c r="AC27" s="258"/>
      <c r="AD27" s="438"/>
      <c r="AE27" s="438"/>
      <c r="AF27" s="158"/>
      <c r="AG27" s="258"/>
      <c r="AH27" s="438"/>
      <c r="AI27" s="438"/>
      <c r="AJ27" s="158"/>
      <c r="AK27" s="258"/>
      <c r="AL27" s="438"/>
      <c r="AM27" s="438"/>
      <c r="AN27" s="158"/>
      <c r="AO27" s="258"/>
      <c r="AP27" s="438"/>
      <c r="AQ27" s="438"/>
      <c r="AR27" s="158"/>
      <c r="AS27" s="258"/>
      <c r="AT27" s="438"/>
      <c r="AU27" s="438"/>
      <c r="AV27" s="158"/>
      <c r="AW27" s="258"/>
      <c r="AX27" s="438"/>
      <c r="AY27" s="438"/>
      <c r="AZ27" s="158"/>
      <c r="BA27" s="258"/>
      <c r="BB27" s="438"/>
      <c r="BC27" s="438"/>
      <c r="BD27" s="159"/>
      <c r="BE27" s="258"/>
      <c r="BF27" s="438"/>
      <c r="BG27" s="438"/>
      <c r="BH27" s="159"/>
      <c r="BI27" s="258"/>
      <c r="BJ27" s="438">
        <v>56788</v>
      </c>
      <c r="BK27" s="438">
        <v>47618</v>
      </c>
      <c r="BL27" s="158">
        <f>IF(BJ27=0, "    ---- ", IF(ABS(ROUND(100/BJ27*BK27-100,1))&lt;999,ROUND(100/BJ27*BK27-100,1),IF(ROUND(100/BJ27*BK27-100,1)&gt;999,999,-999)))</f>
        <v>-16.100000000000001</v>
      </c>
      <c r="BM27" s="258">
        <f>100/$CM27*BK27</f>
        <v>27.731709670420106</v>
      </c>
      <c r="BN27" s="438"/>
      <c r="BO27" s="438"/>
      <c r="BP27" s="159"/>
      <c r="BQ27" s="258"/>
      <c r="BR27" s="438"/>
      <c r="BS27" s="438"/>
      <c r="BT27" s="258"/>
      <c r="BU27" s="258"/>
      <c r="BV27" s="438">
        <v>69989.505229999995</v>
      </c>
      <c r="BW27" s="438">
        <v>61151.572060000013</v>
      </c>
      <c r="BX27" s="158">
        <f>IF(BV27=0, "    ---- ", IF(ABS(ROUND(100/BV27*BW27-100,1))&lt;999,ROUND(100/BV27*BW27-100,1),IF(ROUND(100/BV27*BW27-100,1)&gt;999,999,-999)))</f>
        <v>-12.6</v>
      </c>
      <c r="BY27" s="258">
        <f>100/$CM27*BW27</f>
        <v>35.613373981639178</v>
      </c>
      <c r="BZ27" s="438"/>
      <c r="CA27" s="438"/>
      <c r="CB27" s="158"/>
      <c r="CC27" s="258"/>
      <c r="CD27" s="438"/>
      <c r="CE27" s="438"/>
      <c r="CF27" s="158"/>
      <c r="CG27" s="258"/>
      <c r="CH27" s="438"/>
      <c r="CI27" s="438"/>
      <c r="CJ27" s="158"/>
      <c r="CK27" s="258"/>
      <c r="CL27" s="71">
        <f t="shared" si="8"/>
        <v>181868.50523000001</v>
      </c>
      <c r="CM27" s="71">
        <f t="shared" si="9"/>
        <v>171709.57206000001</v>
      </c>
      <c r="CN27" s="159">
        <f t="shared" si="23"/>
        <v>-5.6</v>
      </c>
      <c r="CO27" s="85"/>
      <c r="CP27" s="378"/>
      <c r="CQ27" s="378"/>
      <c r="CR27" s="378"/>
      <c r="CS27" s="378"/>
      <c r="CT27" s="378"/>
      <c r="CU27" s="378"/>
      <c r="CV27" s="378"/>
      <c r="CW27" s="378"/>
      <c r="CX27" s="378"/>
      <c r="CY27" s="378"/>
      <c r="DA27" s="260"/>
    </row>
    <row r="28" spans="1:105" s="110" customFormat="1" ht="20.100000000000001" customHeight="1">
      <c r="A28" s="229" t="s">
        <v>320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>
        <v>38965</v>
      </c>
      <c r="BK28" s="229">
        <v>32667</v>
      </c>
      <c r="BL28" s="158">
        <f t="shared" ref="BL28" si="32">IF(BJ28=0, "    ---- ", IF(ABS(ROUND(100/BJ28*BK28-100,1))&lt;999,ROUND(100/BJ28*BK28-100,1),IF(ROUND(100/BJ28*BK28-100,1)&gt;999,999,-999)))</f>
        <v>-16.2</v>
      </c>
      <c r="BM28" s="258">
        <f t="shared" ref="BM28" si="33">100/$CM28*BK28</f>
        <v>100</v>
      </c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  <c r="CB28" s="229"/>
      <c r="CC28" s="229"/>
      <c r="CD28" s="229"/>
      <c r="CE28" s="229"/>
      <c r="CF28" s="229"/>
      <c r="CG28" s="229"/>
      <c r="CH28" s="229"/>
      <c r="CI28" s="229"/>
      <c r="CJ28" s="229"/>
      <c r="CK28" s="229"/>
      <c r="CL28" s="71">
        <f t="shared" ref="CL28" si="34">B28+F28+J28+N28+R28+V28+Z28+AD28+AH28+AL28+AP28+AT28+AX28+BB28+BF28+BJ28+BN28+BR28+BV28+BZ28+CD28+CH28</f>
        <v>38965</v>
      </c>
      <c r="CM28" s="71">
        <f t="shared" ref="CM28" si="35">C28+G28+K28+O28+S28+W28+AA28+AE28+AI28+AM28+AQ28+AU28+AY28+BC28+BG28+BK28+BO28+BS28+BW28+CA28+CE28+CI28</f>
        <v>32667</v>
      </c>
      <c r="CN28" s="159">
        <f t="shared" ref="CN28" si="36">IF(CL28=0, "    ---- ", IF(ABS(ROUND(100/CL28*CM28-100,1))&lt;999,ROUND(100/CL28*CM28-100,1),IF(ROUND(100/CL28*CM28-100,1)&gt;999,999,-999)))</f>
        <v>-16.2</v>
      </c>
      <c r="CO28" s="85"/>
      <c r="CP28" s="378"/>
      <c r="CQ28" s="378"/>
      <c r="CR28" s="378"/>
      <c r="CS28" s="378"/>
      <c r="CT28" s="378"/>
      <c r="CU28" s="378"/>
      <c r="CV28" s="378"/>
      <c r="CW28" s="378"/>
      <c r="CX28" s="378"/>
      <c r="CY28" s="378"/>
      <c r="DA28" s="260"/>
    </row>
    <row r="29" spans="1:105" s="110" customFormat="1" ht="20.100000000000001" customHeight="1">
      <c r="A29" s="426" t="s">
        <v>321</v>
      </c>
      <c r="B29" s="431"/>
      <c r="C29" s="431"/>
      <c r="D29" s="431"/>
      <c r="E29" s="505"/>
      <c r="F29" s="440"/>
      <c r="G29" s="440"/>
      <c r="H29" s="428"/>
      <c r="I29" s="429"/>
      <c r="J29" s="431"/>
      <c r="K29" s="431"/>
      <c r="L29" s="431"/>
      <c r="M29" s="429"/>
      <c r="N29" s="440"/>
      <c r="O29" s="440"/>
      <c r="P29" s="431"/>
      <c r="Q29" s="429"/>
      <c r="R29" s="440"/>
      <c r="S29" s="440"/>
      <c r="T29" s="428"/>
      <c r="U29" s="429"/>
      <c r="V29" s="431"/>
      <c r="W29" s="431"/>
      <c r="X29" s="429"/>
      <c r="Y29" s="429"/>
      <c r="Z29" s="440"/>
      <c r="AA29" s="440"/>
      <c r="AB29" s="428"/>
      <c r="AC29" s="429"/>
      <c r="AD29" s="440"/>
      <c r="AE29" s="440"/>
      <c r="AF29" s="428"/>
      <c r="AG29" s="429"/>
      <c r="AH29" s="440"/>
      <c r="AI29" s="440"/>
      <c r="AJ29" s="428"/>
      <c r="AK29" s="429"/>
      <c r="AL29" s="440"/>
      <c r="AM29" s="440"/>
      <c r="AN29" s="428"/>
      <c r="AO29" s="429"/>
      <c r="AP29" s="440"/>
      <c r="AQ29" s="440"/>
      <c r="AR29" s="428"/>
      <c r="AS29" s="429"/>
      <c r="AT29" s="440"/>
      <c r="AU29" s="440"/>
      <c r="AV29" s="428"/>
      <c r="AW29" s="429"/>
      <c r="AX29" s="429"/>
      <c r="AY29" s="429"/>
      <c r="AZ29" s="429"/>
      <c r="BA29" s="429"/>
      <c r="BB29" s="440"/>
      <c r="BC29" s="440"/>
      <c r="BD29" s="428"/>
      <c r="BE29" s="429"/>
      <c r="BF29" s="440"/>
      <c r="BG29" s="440"/>
      <c r="BH29" s="428"/>
      <c r="BI29" s="429"/>
      <c r="BJ29" s="440"/>
      <c r="BK29" s="440"/>
      <c r="BL29" s="428"/>
      <c r="BM29" s="429"/>
      <c r="BN29" s="431"/>
      <c r="BO29" s="431"/>
      <c r="BP29" s="431"/>
      <c r="BQ29" s="429"/>
      <c r="BR29" s="431"/>
      <c r="BS29" s="431"/>
      <c r="BT29" s="429"/>
      <c r="BU29" s="429"/>
      <c r="BV29" s="440"/>
      <c r="BW29" s="440"/>
      <c r="BX29" s="428"/>
      <c r="BY29" s="429"/>
      <c r="BZ29" s="440"/>
      <c r="CA29" s="440"/>
      <c r="CB29" s="428"/>
      <c r="CC29" s="429"/>
      <c r="CD29" s="440"/>
      <c r="CE29" s="440"/>
      <c r="CF29" s="428"/>
      <c r="CG29" s="429"/>
      <c r="CH29" s="440"/>
      <c r="CI29" s="440"/>
      <c r="CJ29" s="428"/>
      <c r="CK29" s="429"/>
      <c r="CL29" s="431"/>
      <c r="CM29" s="431"/>
      <c r="CN29" s="431"/>
      <c r="CO29" s="85"/>
      <c r="CP29" s="378"/>
      <c r="CQ29" s="378"/>
      <c r="CR29" s="378"/>
      <c r="CS29" s="378"/>
      <c r="CT29" s="378"/>
      <c r="CU29" s="378"/>
      <c r="CV29" s="378"/>
      <c r="CW29" s="378"/>
      <c r="CX29" s="378"/>
      <c r="CY29" s="378"/>
      <c r="DA29" s="260"/>
    </row>
    <row r="30" spans="1:105" s="110" customFormat="1" ht="20.100000000000001" customHeight="1">
      <c r="A30" s="426" t="s">
        <v>322</v>
      </c>
      <c r="B30" s="431"/>
      <c r="C30" s="431"/>
      <c r="D30" s="431"/>
      <c r="E30" s="505"/>
      <c r="F30" s="440"/>
      <c r="G30" s="440"/>
      <c r="H30" s="428"/>
      <c r="I30" s="429"/>
      <c r="J30" s="431"/>
      <c r="K30" s="431"/>
      <c r="L30" s="431"/>
      <c r="M30" s="429"/>
      <c r="N30" s="440"/>
      <c r="O30" s="440"/>
      <c r="P30" s="431"/>
      <c r="Q30" s="429"/>
      <c r="R30" s="440"/>
      <c r="S30" s="440"/>
      <c r="T30" s="428"/>
      <c r="U30" s="429"/>
      <c r="V30" s="431"/>
      <c r="W30" s="431"/>
      <c r="X30" s="429"/>
      <c r="Y30" s="429"/>
      <c r="Z30" s="440"/>
      <c r="AA30" s="440"/>
      <c r="AB30" s="428"/>
      <c r="AC30" s="429"/>
      <c r="AD30" s="440"/>
      <c r="AE30" s="440"/>
      <c r="AF30" s="428"/>
      <c r="AG30" s="429"/>
      <c r="AH30" s="440"/>
      <c r="AI30" s="440"/>
      <c r="AJ30" s="428"/>
      <c r="AK30" s="429"/>
      <c r="AL30" s="440"/>
      <c r="AM30" s="440"/>
      <c r="AN30" s="428"/>
      <c r="AO30" s="429"/>
      <c r="AP30" s="440"/>
      <c r="AQ30" s="440"/>
      <c r="AR30" s="428"/>
      <c r="AS30" s="429"/>
      <c r="AT30" s="440"/>
      <c r="AU30" s="440"/>
      <c r="AV30" s="428"/>
      <c r="AW30" s="429"/>
      <c r="AX30" s="429"/>
      <c r="AY30" s="429"/>
      <c r="AZ30" s="429"/>
      <c r="BA30" s="429"/>
      <c r="BB30" s="440"/>
      <c r="BC30" s="440"/>
      <c r="BD30" s="428"/>
      <c r="BE30" s="429"/>
      <c r="BF30" s="440"/>
      <c r="BG30" s="440"/>
      <c r="BH30" s="428"/>
      <c r="BI30" s="429"/>
      <c r="BJ30" s="440"/>
      <c r="BK30" s="440"/>
      <c r="BL30" s="428"/>
      <c r="BM30" s="429"/>
      <c r="BN30" s="431"/>
      <c r="BO30" s="431"/>
      <c r="BP30" s="431"/>
      <c r="BQ30" s="429"/>
      <c r="BR30" s="431"/>
      <c r="BS30" s="431"/>
      <c r="BT30" s="429"/>
      <c r="BU30" s="429"/>
      <c r="BV30" s="440"/>
      <c r="BW30" s="440"/>
      <c r="BX30" s="428"/>
      <c r="BY30" s="429"/>
      <c r="BZ30" s="440"/>
      <c r="CA30" s="440"/>
      <c r="CB30" s="428"/>
      <c r="CC30" s="429"/>
      <c r="CD30" s="440"/>
      <c r="CE30" s="440"/>
      <c r="CF30" s="428"/>
      <c r="CG30" s="429"/>
      <c r="CH30" s="440"/>
      <c r="CI30" s="440"/>
      <c r="CJ30" s="428"/>
      <c r="CK30" s="429"/>
      <c r="CL30" s="431"/>
      <c r="CM30" s="431"/>
      <c r="CN30" s="431"/>
      <c r="CO30" s="85"/>
      <c r="CP30" s="378"/>
      <c r="CQ30" s="378"/>
      <c r="CR30" s="378"/>
      <c r="CS30" s="378"/>
      <c r="CT30" s="378"/>
      <c r="CU30" s="378"/>
      <c r="CV30" s="378"/>
      <c r="CW30" s="378"/>
      <c r="CX30" s="378"/>
      <c r="CY30" s="378"/>
      <c r="DA30" s="260"/>
    </row>
    <row r="31" spans="1:105" s="110" customFormat="1" ht="20.100000000000001" customHeight="1">
      <c r="A31" s="229" t="s">
        <v>323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439">
        <v>55091</v>
      </c>
      <c r="S31" s="439">
        <v>62940</v>
      </c>
      <c r="T31" s="158">
        <f>IF(R31=0, "    ---- ", IF(ABS(ROUND(100/R31*S31-100,1))&lt;999,ROUND(100/R31*S31-100,1),IF(ROUND(100/R31*S31-100,1)&gt;999,999,-999)))</f>
        <v>14.2</v>
      </c>
      <c r="U31" s="258">
        <f>100/$CM31*S31</f>
        <v>45.266711531227983</v>
      </c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439">
        <v>17823</v>
      </c>
      <c r="BK31" s="439">
        <v>14951</v>
      </c>
      <c r="BL31" s="158">
        <f t="shared" ref="BL31" si="37">IF(BJ31=0, "    ---- ", IF(ABS(ROUND(100/BJ31*BK31-100,1))&lt;999,ROUND(100/BJ31*BK31-100,1),IF(ROUND(100/BJ31*BK31-100,1)&gt;999,999,-999)))</f>
        <v>-16.100000000000001</v>
      </c>
      <c r="BM31" s="258">
        <f t="shared" ref="BM31" si="38">100/$CM31*BK31</f>
        <v>10.752821800180959</v>
      </c>
      <c r="BN31" s="229"/>
      <c r="BO31" s="229"/>
      <c r="BP31" s="229"/>
      <c r="BQ31" s="229"/>
      <c r="BR31" s="229"/>
      <c r="BS31" s="229"/>
      <c r="BT31" s="229"/>
      <c r="BU31" s="229"/>
      <c r="BV31" s="439">
        <v>69989.505229999995</v>
      </c>
      <c r="BW31" s="439">
        <v>61151.572060000013</v>
      </c>
      <c r="BX31" s="158">
        <f>IF(BV31=0, "    ---- ", IF(ABS(ROUND(100/BV31*BW31-100,1))&lt;999,ROUND(100/BV31*BW31-100,1),IF(ROUND(100/BV31*BW31-100,1)&gt;999,999,-999)))</f>
        <v>-12.6</v>
      </c>
      <c r="BY31" s="258">
        <f>100/$CM31*BW31</f>
        <v>43.980466668591063</v>
      </c>
      <c r="BZ31" s="229"/>
      <c r="CA31" s="229"/>
      <c r="CB31" s="229"/>
      <c r="CC31" s="229"/>
      <c r="CD31" s="229"/>
      <c r="CE31" s="229"/>
      <c r="CF31" s="229"/>
      <c r="CG31" s="229"/>
      <c r="CH31" s="229"/>
      <c r="CI31" s="229"/>
      <c r="CJ31" s="229"/>
      <c r="CK31" s="229"/>
      <c r="CL31" s="71">
        <f t="shared" ref="CL31" si="39">B31+F31+J31+N31+R31+V31+Z31+AD31+AH31+AL31+AP31+AT31+AX31+BB31+BF31+BJ31+BN31+BR31+BV31+BZ31+CD31+CH31</f>
        <v>142903.50523000001</v>
      </c>
      <c r="CM31" s="71">
        <f t="shared" ref="CM31" si="40">C31+G31+K31+O31+S31+W31+AA31+AE31+AI31+AM31+AQ31+AU31+AY31+BC31+BG31+BK31+BO31+BS31+BW31+CA31+CE31+CI31</f>
        <v>139042.57206000001</v>
      </c>
      <c r="CN31" s="159">
        <f t="shared" ref="CN31" si="41">IF(CL31=0, "    ---- ", IF(ABS(ROUND(100/CL31*CM31-100,1))&lt;999,ROUND(100/CL31*CM31-100,1),IF(ROUND(100/CL31*CM31-100,1)&gt;999,999,-999)))</f>
        <v>-2.7</v>
      </c>
      <c r="CO31" s="85"/>
      <c r="CP31" s="378"/>
      <c r="CQ31" s="378"/>
      <c r="CR31" s="378"/>
      <c r="CS31" s="378"/>
      <c r="CT31" s="378"/>
      <c r="CU31" s="378"/>
      <c r="CV31" s="378"/>
      <c r="CW31" s="378"/>
      <c r="CX31" s="378"/>
      <c r="CY31" s="378"/>
      <c r="DA31" s="260"/>
    </row>
    <row r="32" spans="1:105" s="110" customFormat="1" ht="20.100000000000001" customHeight="1">
      <c r="A32" s="426" t="s">
        <v>321</v>
      </c>
      <c r="B32" s="431"/>
      <c r="C32" s="431"/>
      <c r="D32" s="431"/>
      <c r="E32" s="505"/>
      <c r="F32" s="440"/>
      <c r="G32" s="440"/>
      <c r="H32" s="428"/>
      <c r="I32" s="429"/>
      <c r="J32" s="431"/>
      <c r="K32" s="431"/>
      <c r="L32" s="431"/>
      <c r="M32" s="429"/>
      <c r="N32" s="440"/>
      <c r="O32" s="440"/>
      <c r="P32" s="431"/>
      <c r="Q32" s="429"/>
      <c r="R32" s="440"/>
      <c r="S32" s="440"/>
      <c r="T32" s="428"/>
      <c r="U32" s="429"/>
      <c r="V32" s="431"/>
      <c r="W32" s="431"/>
      <c r="X32" s="429"/>
      <c r="Y32" s="429"/>
      <c r="Z32" s="440"/>
      <c r="AA32" s="440"/>
      <c r="AB32" s="428"/>
      <c r="AC32" s="429"/>
      <c r="AD32" s="440"/>
      <c r="AE32" s="440"/>
      <c r="AF32" s="428"/>
      <c r="AG32" s="429"/>
      <c r="AH32" s="440"/>
      <c r="AI32" s="440"/>
      <c r="AJ32" s="428"/>
      <c r="AK32" s="429"/>
      <c r="AL32" s="440"/>
      <c r="AM32" s="440"/>
      <c r="AN32" s="428"/>
      <c r="AO32" s="429"/>
      <c r="AP32" s="440"/>
      <c r="AQ32" s="440"/>
      <c r="AR32" s="428"/>
      <c r="AS32" s="429"/>
      <c r="AT32" s="440"/>
      <c r="AU32" s="440"/>
      <c r="AV32" s="428"/>
      <c r="AW32" s="429"/>
      <c r="AX32" s="429"/>
      <c r="AY32" s="429"/>
      <c r="AZ32" s="429"/>
      <c r="BA32" s="429"/>
      <c r="BB32" s="440"/>
      <c r="BC32" s="440"/>
      <c r="BD32" s="428"/>
      <c r="BE32" s="429"/>
      <c r="BF32" s="440"/>
      <c r="BG32" s="440"/>
      <c r="BH32" s="428"/>
      <c r="BI32" s="429"/>
      <c r="BJ32" s="440"/>
      <c r="BK32" s="440"/>
      <c r="BL32" s="428"/>
      <c r="BM32" s="429"/>
      <c r="BN32" s="431"/>
      <c r="BO32" s="431"/>
      <c r="BP32" s="431"/>
      <c r="BQ32" s="429"/>
      <c r="BR32" s="431"/>
      <c r="BS32" s="431"/>
      <c r="BT32" s="429"/>
      <c r="BU32" s="429"/>
      <c r="BV32" s="440"/>
      <c r="BW32" s="440"/>
      <c r="BX32" s="428"/>
      <c r="BY32" s="429"/>
      <c r="BZ32" s="440"/>
      <c r="CA32" s="440"/>
      <c r="CB32" s="428"/>
      <c r="CC32" s="429"/>
      <c r="CD32" s="440"/>
      <c r="CE32" s="440"/>
      <c r="CF32" s="428"/>
      <c r="CG32" s="429"/>
      <c r="CH32" s="440"/>
      <c r="CI32" s="440"/>
      <c r="CJ32" s="428"/>
      <c r="CK32" s="429"/>
      <c r="CL32" s="431"/>
      <c r="CM32" s="431"/>
      <c r="CN32" s="431"/>
      <c r="CO32" s="85"/>
      <c r="CP32" s="378"/>
      <c r="CQ32" s="378"/>
      <c r="CR32" s="378"/>
      <c r="CS32" s="378"/>
      <c r="CT32" s="378"/>
      <c r="CU32" s="378"/>
      <c r="CV32" s="378"/>
      <c r="CW32" s="378"/>
      <c r="CX32" s="378"/>
      <c r="CY32" s="378"/>
      <c r="DA32" s="260"/>
    </row>
    <row r="33" spans="1:105" s="110" customFormat="1" ht="20.100000000000001" customHeight="1">
      <c r="A33" s="426" t="s">
        <v>322</v>
      </c>
      <c r="B33" s="431"/>
      <c r="C33" s="431"/>
      <c r="D33" s="431"/>
      <c r="E33" s="505"/>
      <c r="F33" s="440"/>
      <c r="G33" s="440"/>
      <c r="H33" s="428"/>
      <c r="I33" s="429"/>
      <c r="J33" s="431"/>
      <c r="K33" s="431"/>
      <c r="L33" s="431"/>
      <c r="M33" s="429"/>
      <c r="N33" s="440"/>
      <c r="O33" s="440"/>
      <c r="P33" s="431"/>
      <c r="Q33" s="429"/>
      <c r="R33" s="440"/>
      <c r="S33" s="440"/>
      <c r="T33" s="428"/>
      <c r="U33" s="429"/>
      <c r="V33" s="431"/>
      <c r="W33" s="431"/>
      <c r="X33" s="429"/>
      <c r="Y33" s="429"/>
      <c r="Z33" s="440"/>
      <c r="AA33" s="440"/>
      <c r="AB33" s="428"/>
      <c r="AC33" s="429"/>
      <c r="AD33" s="440"/>
      <c r="AE33" s="440"/>
      <c r="AF33" s="428"/>
      <c r="AG33" s="429"/>
      <c r="AH33" s="440"/>
      <c r="AI33" s="440"/>
      <c r="AJ33" s="428"/>
      <c r="AK33" s="429"/>
      <c r="AL33" s="440"/>
      <c r="AM33" s="440"/>
      <c r="AN33" s="428"/>
      <c r="AO33" s="429"/>
      <c r="AP33" s="440"/>
      <c r="AQ33" s="440"/>
      <c r="AR33" s="428"/>
      <c r="AS33" s="429"/>
      <c r="AT33" s="440"/>
      <c r="AU33" s="440"/>
      <c r="AV33" s="428"/>
      <c r="AW33" s="429"/>
      <c r="AX33" s="429"/>
      <c r="AY33" s="429"/>
      <c r="AZ33" s="429"/>
      <c r="BA33" s="429"/>
      <c r="BB33" s="440"/>
      <c r="BC33" s="440"/>
      <c r="BD33" s="428"/>
      <c r="BE33" s="429"/>
      <c r="BF33" s="440"/>
      <c r="BG33" s="440"/>
      <c r="BH33" s="428"/>
      <c r="BI33" s="429"/>
      <c r="BJ33" s="440"/>
      <c r="BK33" s="440"/>
      <c r="BL33" s="428"/>
      <c r="BM33" s="429"/>
      <c r="BN33" s="431"/>
      <c r="BO33" s="431"/>
      <c r="BP33" s="431"/>
      <c r="BQ33" s="429"/>
      <c r="BR33" s="431"/>
      <c r="BS33" s="431"/>
      <c r="BT33" s="429"/>
      <c r="BU33" s="429"/>
      <c r="BV33" s="440"/>
      <c r="BW33" s="440"/>
      <c r="BX33" s="428"/>
      <c r="BY33" s="429"/>
      <c r="BZ33" s="440"/>
      <c r="CA33" s="440"/>
      <c r="CB33" s="428"/>
      <c r="CC33" s="429"/>
      <c r="CD33" s="440"/>
      <c r="CE33" s="440"/>
      <c r="CF33" s="428"/>
      <c r="CG33" s="429"/>
      <c r="CH33" s="440"/>
      <c r="CI33" s="440"/>
      <c r="CJ33" s="428"/>
      <c r="CK33" s="429"/>
      <c r="CL33" s="431"/>
      <c r="CM33" s="431"/>
      <c r="CN33" s="431"/>
      <c r="CO33" s="85"/>
      <c r="CP33" s="378"/>
      <c r="CQ33" s="378"/>
      <c r="CR33" s="378"/>
      <c r="CS33" s="378"/>
      <c r="CT33" s="378"/>
      <c r="CU33" s="378"/>
      <c r="CV33" s="378"/>
      <c r="CW33" s="378"/>
      <c r="CX33" s="378"/>
      <c r="CY33" s="378"/>
      <c r="DA33" s="260"/>
    </row>
    <row r="34" spans="1:105" s="110" customFormat="1" ht="20.100000000000001" customHeight="1">
      <c r="A34" s="583" t="s">
        <v>465</v>
      </c>
      <c r="B34" s="159"/>
      <c r="C34" s="159"/>
      <c r="D34" s="159"/>
      <c r="E34" s="236"/>
      <c r="F34" s="438"/>
      <c r="G34" s="438"/>
      <c r="H34" s="158"/>
      <c r="I34" s="258"/>
      <c r="J34" s="159"/>
      <c r="K34" s="159"/>
      <c r="L34" s="159"/>
      <c r="M34" s="258"/>
      <c r="N34" s="438"/>
      <c r="O34" s="438"/>
      <c r="P34" s="159"/>
      <c r="Q34" s="258"/>
      <c r="R34" s="438"/>
      <c r="S34" s="438"/>
      <c r="T34" s="158"/>
      <c r="U34" s="258"/>
      <c r="V34" s="159"/>
      <c r="W34" s="159"/>
      <c r="X34" s="258"/>
      <c r="Y34" s="258"/>
      <c r="Z34" s="438"/>
      <c r="AA34" s="438"/>
      <c r="AB34" s="158"/>
      <c r="AC34" s="258"/>
      <c r="AD34" s="438"/>
      <c r="AE34" s="438"/>
      <c r="AF34" s="158"/>
      <c r="AG34" s="258"/>
      <c r="AH34" s="438"/>
      <c r="AI34" s="438"/>
      <c r="AJ34" s="158"/>
      <c r="AK34" s="258"/>
      <c r="AL34" s="438"/>
      <c r="AM34" s="438"/>
      <c r="AN34" s="158"/>
      <c r="AO34" s="258"/>
      <c r="AP34" s="438"/>
      <c r="AQ34" s="438"/>
      <c r="AR34" s="158"/>
      <c r="AS34" s="258"/>
      <c r="AT34" s="438"/>
      <c r="AU34" s="438"/>
      <c r="AV34" s="158"/>
      <c r="AW34" s="258"/>
      <c r="AX34" s="438"/>
      <c r="AY34" s="438"/>
      <c r="AZ34" s="158"/>
      <c r="BA34" s="258"/>
      <c r="BB34" s="438"/>
      <c r="BC34" s="438"/>
      <c r="BD34" s="158"/>
      <c r="BE34" s="258"/>
      <c r="BF34" s="438"/>
      <c r="BG34" s="438"/>
      <c r="BH34" s="158"/>
      <c r="BI34" s="258"/>
      <c r="BJ34" s="438"/>
      <c r="BK34" s="438"/>
      <c r="BL34" s="158"/>
      <c r="BM34" s="258"/>
      <c r="BN34" s="159"/>
      <c r="BO34" s="159"/>
      <c r="BP34" s="159"/>
      <c r="BQ34" s="258"/>
      <c r="BR34" s="159"/>
      <c r="BS34" s="159"/>
      <c r="BT34" s="258"/>
      <c r="BU34" s="258"/>
      <c r="BV34" s="438"/>
      <c r="BW34" s="438">
        <v>22376.507000000001</v>
      </c>
      <c r="BX34" s="158" t="str">
        <f>IF(BV34=0, "    ---- ", IF(ABS(ROUND(100/BV34*BW34-100,1))&lt;999,ROUND(100/BV34*BW34-100,1),IF(ROUND(100/BV34*BW34-100,1)&gt;999,999,-999)))</f>
        <v xml:space="preserve">    ---- </v>
      </c>
      <c r="BY34" s="258">
        <f>100/$CM34*BW34</f>
        <v>45.853667083198253</v>
      </c>
      <c r="BZ34" s="438"/>
      <c r="CA34" s="438">
        <v>26423.312999999998</v>
      </c>
      <c r="CB34" s="158" t="str">
        <f>IF(BZ34=0, "    ---- ", IF(ABS(ROUND(100/BZ34*CA34-100,1))&lt;999,ROUND(100/BZ34*CA34-100,1),IF(ROUND(100/BZ34*CA34-100,1)&gt;999,999,-999)))</f>
        <v xml:space="preserve">    ---- </v>
      </c>
      <c r="CC34" s="258">
        <f>100/$CM34*CA34</f>
        <v>54.146332916801732</v>
      </c>
      <c r="CD34" s="438"/>
      <c r="CE34" s="438"/>
      <c r="CF34" s="158"/>
      <c r="CG34" s="258"/>
      <c r="CH34" s="438"/>
      <c r="CI34" s="438"/>
      <c r="CJ34" s="158"/>
      <c r="CK34" s="258"/>
      <c r="CL34" s="71">
        <f t="shared" si="8"/>
        <v>0</v>
      </c>
      <c r="CM34" s="71">
        <f t="shared" si="9"/>
        <v>48799.82</v>
      </c>
      <c r="CN34" s="159" t="str">
        <f>IF(CL34=0, "    ---- ", IF(ABS(ROUND(100/CL34*CM34-100,1))&lt;999,ROUND(100/CL34*CM34-100,1),IF(ROUND(100/CL34*CM34-100,1)&gt;999,999,-999)))</f>
        <v xml:space="preserve">    ---- </v>
      </c>
      <c r="CO34" s="85"/>
      <c r="CP34" s="378"/>
      <c r="CQ34" s="378"/>
      <c r="CR34" s="378"/>
      <c r="CS34" s="378"/>
      <c r="CT34" s="378"/>
      <c r="CU34" s="378"/>
      <c r="CV34" s="378"/>
      <c r="CW34" s="378"/>
      <c r="CX34" s="378"/>
      <c r="CY34" s="378"/>
      <c r="DA34" s="260"/>
    </row>
    <row r="35" spans="1:105" s="110" customFormat="1" ht="20.100000000000001" customHeight="1">
      <c r="A35" s="386" t="s">
        <v>289</v>
      </c>
      <c r="B35" s="159"/>
      <c r="C35" s="159"/>
      <c r="D35" s="159"/>
      <c r="E35" s="504"/>
      <c r="F35" s="159">
        <v>89305.175999999992</v>
      </c>
      <c r="G35" s="438">
        <v>102316.625</v>
      </c>
      <c r="H35" s="158">
        <f>IF(F35=0, "    ---- ", IF(ABS(ROUND(100/F35*G35-100,1))&lt;999,ROUND(100/F35*G35-100,1),IF(ROUND(100/F35*G35-100,1)&gt;999,999,-999)))</f>
        <v>14.6</v>
      </c>
      <c r="I35" s="258">
        <f>100/$CM35*G35</f>
        <v>0.68066232914171942</v>
      </c>
      <c r="J35" s="159">
        <v>6827270</v>
      </c>
      <c r="K35" s="159">
        <v>6197262.5439999998</v>
      </c>
      <c r="L35" s="159">
        <f>IF(J35=0, "    ---- ", IF(ABS(ROUND(100/J35*K35-100,1))&lt;999,ROUND(100/J35*K35-100,1),IF(ROUND(100/J35*K35-100,1)&gt;999,999,-999)))</f>
        <v>-9.1999999999999993</v>
      </c>
      <c r="M35" s="258">
        <f>100/$CM35*K35</f>
        <v>41.227348512539159</v>
      </c>
      <c r="N35" s="438"/>
      <c r="O35" s="438"/>
      <c r="P35" s="159"/>
      <c r="Q35" s="258"/>
      <c r="R35" s="159">
        <v>55091</v>
      </c>
      <c r="S35" s="438">
        <v>62940</v>
      </c>
      <c r="T35" s="158">
        <f>IF(R35=0, "    ---- ", IF(ABS(ROUND(100/R35*S35-100,1))&lt;999,ROUND(100/R35*S35-100,1),IF(ROUND(100/R35*S35-100,1)&gt;999,999,-999)))</f>
        <v>14.2</v>
      </c>
      <c r="U35" s="258">
        <f>100/$CM35*S35</f>
        <v>0.41870895366398003</v>
      </c>
      <c r="V35" s="159"/>
      <c r="W35" s="159"/>
      <c r="X35" s="258"/>
      <c r="Y35" s="258"/>
      <c r="Z35" s="438"/>
      <c r="AA35" s="438"/>
      <c r="AB35" s="158"/>
      <c r="AC35" s="258"/>
      <c r="AD35" s="438">
        <v>191051.772</v>
      </c>
      <c r="AE35" s="438">
        <v>207800</v>
      </c>
      <c r="AF35" s="158">
        <f>IF(AD35=0, "    ---- ", IF(ABS(ROUND(100/AD35*AE35-100,1))&lt;999,ROUND(100/AD35*AE35-100,1),IF(ROUND(100/AD35*AE35-100,1)&gt;999,999,-999)))</f>
        <v>8.8000000000000007</v>
      </c>
      <c r="AG35" s="258">
        <f>100/$CM35*AE35</f>
        <v>1.3823914930310621</v>
      </c>
      <c r="AH35" s="438"/>
      <c r="AI35" s="438"/>
      <c r="AJ35" s="158"/>
      <c r="AK35" s="258"/>
      <c r="AL35" s="438"/>
      <c r="AM35" s="438"/>
      <c r="AN35" s="158"/>
      <c r="AO35" s="258"/>
      <c r="AP35" s="438"/>
      <c r="AQ35" s="438"/>
      <c r="AR35" s="158"/>
      <c r="AS35" s="258"/>
      <c r="AT35" s="438">
        <v>99624</v>
      </c>
      <c r="AU35" s="438">
        <v>123611</v>
      </c>
      <c r="AV35" s="158">
        <f>IF(AT35=0, "    ---- ", IF(ABS(ROUND(100/AT35*AU35-100,1))&lt;999,ROUND(100/AT35*AU35-100,1),IF(ROUND(100/AT35*AU35-100,1)&gt;999,999,-999)))</f>
        <v>24.1</v>
      </c>
      <c r="AW35" s="258">
        <f>100/$CM35*AU35</f>
        <v>0.82232336306574882</v>
      </c>
      <c r="AX35" s="438"/>
      <c r="AY35" s="438"/>
      <c r="AZ35" s="158"/>
      <c r="BA35" s="258"/>
      <c r="BB35" s="438"/>
      <c r="BC35" s="438"/>
      <c r="BD35" s="158"/>
      <c r="BE35" s="258"/>
      <c r="BF35" s="438"/>
      <c r="BG35" s="438"/>
      <c r="BH35" s="158"/>
      <c r="BI35" s="258"/>
      <c r="BJ35" s="438">
        <v>2204525</v>
      </c>
      <c r="BK35" s="438">
        <v>2082577.473</v>
      </c>
      <c r="BL35" s="158">
        <f>IF(BJ35=0, "    ---- ", IF(ABS(ROUND(100/BJ35*BK35-100,1))&lt;999,ROUND(100/BJ35*BK35-100,1),IF(ROUND(100/BJ35*BK35-100,1)&gt;999,999,-999)))</f>
        <v>-5.5</v>
      </c>
      <c r="BM35" s="258">
        <f>100/$CM35*BK35</f>
        <v>13.854366613346132</v>
      </c>
      <c r="BN35" s="159"/>
      <c r="BO35" s="159"/>
      <c r="BP35" s="159"/>
      <c r="BQ35" s="258"/>
      <c r="BR35" s="159"/>
      <c r="BS35" s="159"/>
      <c r="BT35" s="258"/>
      <c r="BU35" s="258"/>
      <c r="BV35" s="438">
        <v>498915.97820000007</v>
      </c>
      <c r="BW35" s="438">
        <v>549201.12866000005</v>
      </c>
      <c r="BX35" s="158">
        <f>IF(BV35=0, "    ---- ", IF(ABS(ROUND(100/BV35*BW35-100,1))&lt;999,ROUND(100/BV35*BW35-100,1),IF(ROUND(100/BV35*BW35-100,1)&gt;999,999,-999)))</f>
        <v>10.1</v>
      </c>
      <c r="BY35" s="258">
        <f>100/$CM35*BW35</f>
        <v>3.6535657758548696</v>
      </c>
      <c r="BZ35" s="438">
        <v>6496779.4450000003</v>
      </c>
      <c r="CA35" s="438">
        <v>5706212.4359999998</v>
      </c>
      <c r="CB35" s="158">
        <f>IF(BZ35=0, "    ---- ", IF(ABS(ROUND(100/BZ35*CA35-100,1))&lt;999,ROUND(100/BZ35*CA35-100,1),IF(ROUND(100/BZ35*CA35-100,1)&gt;999,999,-999)))</f>
        <v>-12.2</v>
      </c>
      <c r="CC35" s="258">
        <f>100/$CM35*CA35</f>
        <v>37.960632959357334</v>
      </c>
      <c r="CD35" s="438"/>
      <c r="CE35" s="438"/>
      <c r="CF35" s="158"/>
      <c r="CG35" s="258"/>
      <c r="CH35" s="438"/>
      <c r="CI35" s="438"/>
      <c r="CJ35" s="158"/>
      <c r="CK35" s="258"/>
      <c r="CL35" s="71">
        <f t="shared" si="8"/>
        <v>16462562.371199999</v>
      </c>
      <c r="CM35" s="71">
        <f t="shared" si="9"/>
        <v>15031921.206659999</v>
      </c>
      <c r="CN35" s="159">
        <f>IF(CL35=0, "    ---- ", IF(ABS(ROUND(100/CL35*CM35-100,1))&lt;999,ROUND(100/CL35*CM35-100,1),IF(ROUND(100/CL35*CM35-100,1)&gt;999,999,-999)))</f>
        <v>-8.6999999999999993</v>
      </c>
      <c r="CO35" s="85"/>
      <c r="CP35" s="378"/>
      <c r="CQ35" s="378"/>
      <c r="CR35" s="378"/>
      <c r="CS35" s="378"/>
      <c r="CT35" s="378"/>
      <c r="CU35" s="378"/>
      <c r="CV35" s="378"/>
      <c r="CW35" s="378"/>
      <c r="CX35" s="378"/>
      <c r="CY35" s="378"/>
      <c r="DA35" s="260"/>
    </row>
    <row r="36" spans="1:105" s="110" customFormat="1" ht="20.100000000000001" customHeight="1">
      <c r="A36" s="386" t="s">
        <v>15</v>
      </c>
      <c r="B36" s="159"/>
      <c r="C36" s="159"/>
      <c r="D36" s="159"/>
      <c r="E36" s="504"/>
      <c r="F36" s="159">
        <v>89305.175999999992</v>
      </c>
      <c r="G36" s="438">
        <v>102316.625</v>
      </c>
      <c r="H36" s="158">
        <f>IF(F36=0, "    ---- ", IF(ABS(ROUND(100/F36*G36-100,1))&lt;999,ROUND(100/F36*G36-100,1),IF(ROUND(100/F36*G36-100,1)&gt;999,999,-999)))</f>
        <v>14.6</v>
      </c>
      <c r="I36" s="258">
        <f>100/$CM36*G36</f>
        <v>0.68833616235352768</v>
      </c>
      <c r="J36" s="159">
        <v>6827270</v>
      </c>
      <c r="K36" s="159">
        <v>6197262.5439999998</v>
      </c>
      <c r="L36" s="159">
        <f>IF(J36=0, "    ---- ", IF(ABS(ROUND(100/J36*K36-100,1))&lt;999,ROUND(100/J36*K36-100,1),IF(ROUND(100/J36*K36-100,1)&gt;999,999,-999)))</f>
        <v>-9.1999999999999993</v>
      </c>
      <c r="M36" s="258">
        <f>100/$CM36*K36</f>
        <v>41.692148432712862</v>
      </c>
      <c r="N36" s="438"/>
      <c r="O36" s="438"/>
      <c r="P36" s="159"/>
      <c r="Q36" s="258"/>
      <c r="R36" s="159"/>
      <c r="S36" s="438"/>
      <c r="T36" s="158"/>
      <c r="U36" s="258"/>
      <c r="V36" s="159"/>
      <c r="W36" s="159"/>
      <c r="X36" s="258"/>
      <c r="Y36" s="258"/>
      <c r="Z36" s="438"/>
      <c r="AA36" s="438"/>
      <c r="AB36" s="158"/>
      <c r="AC36" s="258"/>
      <c r="AD36" s="159">
        <v>191051.772</v>
      </c>
      <c r="AE36" s="438">
        <v>207800</v>
      </c>
      <c r="AF36" s="158">
        <f>IF(AD36=0, "    ---- ", IF(ABS(ROUND(100/AD36*AE36-100,1))&lt;999,ROUND(100/AD36*AE36-100,1),IF(ROUND(100/AD36*AE36-100,1)&gt;999,999,-999)))</f>
        <v>8.8000000000000007</v>
      </c>
      <c r="AG36" s="258">
        <f>100/$CM36*AE36</f>
        <v>1.3979766683768453</v>
      </c>
      <c r="AH36" s="438"/>
      <c r="AI36" s="438"/>
      <c r="AJ36" s="158"/>
      <c r="AK36" s="258"/>
      <c r="AL36" s="438"/>
      <c r="AM36" s="438"/>
      <c r="AN36" s="158"/>
      <c r="AO36" s="258"/>
      <c r="AP36" s="438"/>
      <c r="AQ36" s="438"/>
      <c r="AR36" s="158"/>
      <c r="AS36" s="258"/>
      <c r="AT36" s="159">
        <v>99624</v>
      </c>
      <c r="AU36" s="438">
        <v>123611</v>
      </c>
      <c r="AV36" s="158">
        <f>IF(AT36=0, "    ---- ", IF(ABS(ROUND(100/AT36*AU36-100,1))&lt;999,ROUND(100/AT36*AU36-100,1),IF(ROUND(100/AT36*AU36-100,1)&gt;999,999,-999)))</f>
        <v>24.1</v>
      </c>
      <c r="AW36" s="258">
        <f>100/$CM36*AU36</f>
        <v>0.83159429237117533</v>
      </c>
      <c r="AX36" s="438"/>
      <c r="AY36" s="438"/>
      <c r="AZ36" s="158"/>
      <c r="BA36" s="258"/>
      <c r="BB36" s="438"/>
      <c r="BC36" s="438"/>
      <c r="BD36" s="159"/>
      <c r="BE36" s="258"/>
      <c r="BF36" s="438"/>
      <c r="BG36" s="438"/>
      <c r="BH36" s="159"/>
      <c r="BI36" s="258"/>
      <c r="BJ36" s="159">
        <v>2151818</v>
      </c>
      <c r="BK36" s="438">
        <v>2039087.473</v>
      </c>
      <c r="BL36" s="158">
        <f>IF(BJ36=0, "    ---- ", IF(ABS(ROUND(100/BJ36*BK36-100,1))&lt;999,ROUND(100/BJ36*BK36-100,1),IF(ROUND(100/BJ36*BK36-100,1)&gt;999,999,-999)))</f>
        <v>-5.2</v>
      </c>
      <c r="BM36" s="258">
        <f>100/$CM36*BK36</f>
        <v>13.71798225232676</v>
      </c>
      <c r="BN36" s="159"/>
      <c r="BO36" s="159"/>
      <c r="BP36" s="159"/>
      <c r="BQ36" s="258"/>
      <c r="BR36" s="159"/>
      <c r="BS36" s="159"/>
      <c r="BT36" s="258"/>
      <c r="BU36" s="258"/>
      <c r="BV36" s="159">
        <v>428926.47297000006</v>
      </c>
      <c r="BW36" s="438">
        <v>488049.55660000001</v>
      </c>
      <c r="BX36" s="158">
        <f>IF(BV36=0, "    ---- ", IF(ABS(ROUND(100/BV36*BW36-100,1))&lt;999,ROUND(100/BV36*BW36-100,1),IF(ROUND(100/BV36*BW36-100,1)&gt;999,999,-999)))</f>
        <v>13.8</v>
      </c>
      <c r="BY36" s="258">
        <f>100/$CM36*BW36</f>
        <v>3.2833584847856816</v>
      </c>
      <c r="BZ36" s="159">
        <v>6496779.4450000003</v>
      </c>
      <c r="CA36" s="438">
        <v>5706212.4359999998</v>
      </c>
      <c r="CB36" s="158">
        <f>IF(BZ36=0, "    ---- ", IF(ABS(ROUND(100/BZ36*CA36-100,1))&lt;999,ROUND(100/BZ36*CA36-100,1),IF(ROUND(100/BZ36*CA36-100,1)&gt;999,999,-999)))</f>
        <v>-12.2</v>
      </c>
      <c r="CC36" s="258">
        <f>100/$CM36*CA36</f>
        <v>38.388603707073159</v>
      </c>
      <c r="CD36" s="438"/>
      <c r="CE36" s="438"/>
      <c r="CF36" s="158"/>
      <c r="CG36" s="258"/>
      <c r="CH36" s="438"/>
      <c r="CI36" s="438"/>
      <c r="CJ36" s="158"/>
      <c r="CK36" s="258"/>
      <c r="CL36" s="71">
        <f t="shared" si="8"/>
        <v>16284774.865969999</v>
      </c>
      <c r="CM36" s="71">
        <f t="shared" si="9"/>
        <v>14864339.634599999</v>
      </c>
      <c r="CN36" s="159">
        <f>IF(CL36=0, "    ---- ", IF(ABS(ROUND(100/CL36*CM36-100,1))&lt;999,ROUND(100/CL36*CM36-100,1),IF(ROUND(100/CL36*CM36-100,1)&gt;999,999,-999)))</f>
        <v>-8.6999999999999993</v>
      </c>
      <c r="CO36" s="85"/>
      <c r="CP36" s="378"/>
      <c r="CQ36" s="378"/>
      <c r="CR36" s="378"/>
      <c r="CS36" s="378"/>
      <c r="CT36" s="378"/>
      <c r="CU36" s="378"/>
      <c r="CV36" s="378"/>
      <c r="CW36" s="378"/>
      <c r="CX36" s="378"/>
      <c r="CY36" s="378"/>
      <c r="DA36" s="260"/>
    </row>
    <row r="37" spans="1:105" s="110" customFormat="1" ht="20.100000000000001" customHeight="1">
      <c r="A37" s="386" t="s">
        <v>158</v>
      </c>
      <c r="B37" s="159"/>
      <c r="C37" s="159"/>
      <c r="D37" s="159"/>
      <c r="E37" s="504"/>
      <c r="F37" s="438"/>
      <c r="G37" s="438"/>
      <c r="H37" s="158"/>
      <c r="I37" s="258"/>
      <c r="J37" s="159"/>
      <c r="K37" s="159"/>
      <c r="L37" s="159"/>
      <c r="M37" s="258"/>
      <c r="N37" s="438"/>
      <c r="O37" s="438"/>
      <c r="P37" s="159"/>
      <c r="Q37" s="258"/>
      <c r="R37" s="159">
        <v>55091</v>
      </c>
      <c r="S37" s="438">
        <v>62940</v>
      </c>
      <c r="T37" s="158">
        <f>IF(R37=0, "    ---- ", IF(ABS(ROUND(100/R37*S37-100,1))&lt;999,ROUND(100/R37*S37-100,1),IF(ROUND(100/R37*S37-100,1)&gt;999,999,-999)))</f>
        <v>14.2</v>
      </c>
      <c r="U37" s="258">
        <f>100/$CM37*S37</f>
        <v>37.557828838999846</v>
      </c>
      <c r="V37" s="159"/>
      <c r="W37" s="159"/>
      <c r="X37" s="258"/>
      <c r="Y37" s="258"/>
      <c r="Z37" s="438"/>
      <c r="AA37" s="438"/>
      <c r="AB37" s="158"/>
      <c r="AC37" s="258"/>
      <c r="AD37" s="438"/>
      <c r="AE37" s="438"/>
      <c r="AF37" s="158"/>
      <c r="AG37" s="258"/>
      <c r="AH37" s="438"/>
      <c r="AI37" s="438"/>
      <c r="AJ37" s="158"/>
      <c r="AK37" s="258"/>
      <c r="AL37" s="438"/>
      <c r="AM37" s="438"/>
      <c r="AN37" s="158"/>
      <c r="AO37" s="258"/>
      <c r="AP37" s="438"/>
      <c r="AQ37" s="438"/>
      <c r="AR37" s="158"/>
      <c r="AS37" s="258"/>
      <c r="AT37" s="438"/>
      <c r="AU37" s="438"/>
      <c r="AV37" s="158"/>
      <c r="AW37" s="258"/>
      <c r="AX37" s="438"/>
      <c r="AY37" s="438"/>
      <c r="AZ37" s="158"/>
      <c r="BA37" s="258"/>
      <c r="BB37" s="438"/>
      <c r="BC37" s="438"/>
      <c r="BD37" s="159"/>
      <c r="BE37" s="258"/>
      <c r="BF37" s="438"/>
      <c r="BG37" s="438"/>
      <c r="BH37" s="159"/>
      <c r="BI37" s="258"/>
      <c r="BJ37" s="159">
        <v>52707</v>
      </c>
      <c r="BK37" s="438">
        <v>43490</v>
      </c>
      <c r="BL37" s="158">
        <f>IF(BJ37=0, "    ---- ", IF(ABS(ROUND(100/BJ37*BK37-100,1))&lt;999,ROUND(100/BJ37*BK37-100,1),IF(ROUND(100/BJ37*BK37-100,1)&gt;999,999,-999)))</f>
        <v>-17.5</v>
      </c>
      <c r="BM37" s="258">
        <f>100/$CM37*BK37</f>
        <v>25.951540772292713</v>
      </c>
      <c r="BN37" s="159"/>
      <c r="BO37" s="159"/>
      <c r="BP37" s="159"/>
      <c r="BQ37" s="258"/>
      <c r="BR37" s="159"/>
      <c r="BS37" s="159"/>
      <c r="BT37" s="258"/>
      <c r="BU37" s="258"/>
      <c r="BV37" s="159">
        <v>69989.505229999995</v>
      </c>
      <c r="BW37" s="438">
        <v>61151.572060000013</v>
      </c>
      <c r="BX37" s="158">
        <f>IF(BV37=0, "    ---- ", IF(ABS(ROUND(100/BV37*BW37-100,1))&lt;999,ROUND(100/BV37*BW37-100,1),IF(ROUND(100/BV37*BW37-100,1)&gt;999,999,-999)))</f>
        <v>-12.6</v>
      </c>
      <c r="BY37" s="258">
        <f>100/$CM37*BW37</f>
        <v>36.490630388707437</v>
      </c>
      <c r="BZ37" s="438"/>
      <c r="CA37" s="438"/>
      <c r="CB37" s="158"/>
      <c r="CC37" s="258"/>
      <c r="CD37" s="438"/>
      <c r="CE37" s="438"/>
      <c r="CF37" s="158"/>
      <c r="CG37" s="258"/>
      <c r="CH37" s="438"/>
      <c r="CI37" s="438"/>
      <c r="CJ37" s="158"/>
      <c r="CK37" s="258"/>
      <c r="CL37" s="71">
        <f t="shared" si="8"/>
        <v>177787.50523000001</v>
      </c>
      <c r="CM37" s="71">
        <f t="shared" si="9"/>
        <v>167581.57206000001</v>
      </c>
      <c r="CN37" s="159">
        <f>IF(CL37=0, "    ---- ", IF(ABS(ROUND(100/CL37*CM37-100,1))&lt;999,ROUND(100/CL37*CM37-100,1),IF(ROUND(100/CL37*CM37-100,1)&gt;999,999,-999)))</f>
        <v>-5.7</v>
      </c>
      <c r="CO37" s="85"/>
      <c r="CP37" s="378"/>
      <c r="CQ37" s="378"/>
      <c r="CR37" s="378"/>
      <c r="CS37" s="378"/>
      <c r="CT37" s="378"/>
      <c r="CU37" s="378"/>
      <c r="CV37" s="378"/>
      <c r="CW37" s="378"/>
      <c r="CX37" s="378"/>
      <c r="CY37" s="378"/>
      <c r="DA37" s="260"/>
    </row>
    <row r="38" spans="1:105" s="110" customFormat="1" ht="20.100000000000001" customHeight="1">
      <c r="A38" s="229" t="s">
        <v>320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15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29"/>
      <c r="BR38" s="229"/>
      <c r="BS38" s="229"/>
      <c r="BT38" s="229"/>
      <c r="BU38" s="229"/>
      <c r="BV38" s="229"/>
      <c r="BW38" s="229"/>
      <c r="BX38" s="229"/>
      <c r="BY38" s="229"/>
      <c r="BZ38" s="229"/>
      <c r="CA38" s="229"/>
      <c r="CB38" s="229"/>
      <c r="CC38" s="229"/>
      <c r="CD38" s="229"/>
      <c r="CE38" s="229"/>
      <c r="CF38" s="229"/>
      <c r="CG38" s="229"/>
      <c r="CH38" s="229"/>
      <c r="CI38" s="229"/>
      <c r="CJ38" s="229"/>
      <c r="CK38" s="229"/>
      <c r="CL38" s="71">
        <f t="shared" ref="CL38" si="42">B38+F38+J38+N38+R38+V38+Z38+AD38+AH38+AL38+AP38+AT38+AX38+BB38+BF38+BJ38+BN38+BR38+BV38+BZ38+CD38+CH38</f>
        <v>0</v>
      </c>
      <c r="CM38" s="71">
        <f t="shared" ref="CM38" si="43">C38+G38+K38+O38+S38+W38+AA38+AE38+AI38+AM38+AQ38+AU38+AY38+BC38+BG38+BK38+BO38+BS38+BW38+CA38+CE38+CI38</f>
        <v>0</v>
      </c>
      <c r="CN38" s="159" t="str">
        <f t="shared" ref="CN38" si="44">IF(CL38=0, "    ---- ", IF(ABS(ROUND(100/CL38*CM38-100,1))&lt;999,ROUND(100/CL38*CM38-100,1),IF(ROUND(100/CL38*CM38-100,1)&gt;999,999,-999)))</f>
        <v xml:space="preserve">    ---- </v>
      </c>
      <c r="CO38" s="85"/>
      <c r="CP38" s="378"/>
      <c r="CQ38" s="378"/>
      <c r="CR38" s="378"/>
      <c r="CS38" s="378"/>
      <c r="CT38" s="378"/>
      <c r="CU38" s="378"/>
      <c r="CV38" s="378"/>
      <c r="CW38" s="378"/>
      <c r="CX38" s="378"/>
      <c r="CY38" s="378"/>
      <c r="DA38" s="260"/>
    </row>
    <row r="39" spans="1:105" s="110" customFormat="1" ht="20.100000000000001" customHeight="1">
      <c r="A39" s="426" t="s">
        <v>321</v>
      </c>
      <c r="B39" s="431"/>
      <c r="C39" s="431"/>
      <c r="D39" s="431"/>
      <c r="E39" s="505"/>
      <c r="F39" s="440"/>
      <c r="G39" s="440"/>
      <c r="H39" s="428"/>
      <c r="I39" s="429"/>
      <c r="J39" s="431"/>
      <c r="K39" s="431"/>
      <c r="L39" s="431"/>
      <c r="M39" s="429"/>
      <c r="N39" s="440"/>
      <c r="O39" s="440"/>
      <c r="P39" s="431"/>
      <c r="Q39" s="429"/>
      <c r="R39" s="431"/>
      <c r="S39" s="440"/>
      <c r="T39" s="428"/>
      <c r="U39" s="429"/>
      <c r="V39" s="431"/>
      <c r="W39" s="431"/>
      <c r="X39" s="429"/>
      <c r="Y39" s="429"/>
      <c r="Z39" s="440"/>
      <c r="AA39" s="440"/>
      <c r="AB39" s="428"/>
      <c r="AC39" s="429"/>
      <c r="AD39" s="440"/>
      <c r="AE39" s="440"/>
      <c r="AF39" s="428"/>
      <c r="AG39" s="429"/>
      <c r="AH39" s="440"/>
      <c r="AI39" s="440"/>
      <c r="AJ39" s="428"/>
      <c r="AK39" s="429"/>
      <c r="AL39" s="440"/>
      <c r="AM39" s="440"/>
      <c r="AN39" s="428"/>
      <c r="AO39" s="429"/>
      <c r="AP39" s="440"/>
      <c r="AQ39" s="440"/>
      <c r="AR39" s="428"/>
      <c r="AS39" s="429"/>
      <c r="AT39" s="440"/>
      <c r="AU39" s="440"/>
      <c r="AV39" s="428"/>
      <c r="AW39" s="429"/>
      <c r="AX39" s="429"/>
      <c r="AY39" s="429"/>
      <c r="AZ39" s="429"/>
      <c r="BA39" s="429"/>
      <c r="BB39" s="440"/>
      <c r="BC39" s="440"/>
      <c r="BD39" s="428"/>
      <c r="BE39" s="429"/>
      <c r="BF39" s="440"/>
      <c r="BG39" s="440"/>
      <c r="BH39" s="428"/>
      <c r="BI39" s="429"/>
      <c r="BJ39" s="440"/>
      <c r="BK39" s="440"/>
      <c r="BL39" s="428"/>
      <c r="BM39" s="429"/>
      <c r="BN39" s="431"/>
      <c r="BO39" s="431"/>
      <c r="BP39" s="431"/>
      <c r="BQ39" s="429"/>
      <c r="BR39" s="431"/>
      <c r="BS39" s="431"/>
      <c r="BT39" s="429"/>
      <c r="BU39" s="429"/>
      <c r="BV39" s="440"/>
      <c r="BW39" s="440"/>
      <c r="BX39" s="428"/>
      <c r="BY39" s="429"/>
      <c r="BZ39" s="440"/>
      <c r="CA39" s="440"/>
      <c r="CB39" s="428"/>
      <c r="CC39" s="429"/>
      <c r="CD39" s="440"/>
      <c r="CE39" s="440"/>
      <c r="CF39" s="428"/>
      <c r="CG39" s="429"/>
      <c r="CH39" s="440"/>
      <c r="CI39" s="440"/>
      <c r="CJ39" s="428"/>
      <c r="CK39" s="429"/>
      <c r="CL39" s="431"/>
      <c r="CM39" s="431"/>
      <c r="CN39" s="431"/>
      <c r="CO39" s="85"/>
      <c r="CP39" s="378"/>
      <c r="CQ39" s="378"/>
      <c r="CR39" s="378"/>
      <c r="CS39" s="378"/>
      <c r="CT39" s="378"/>
      <c r="CU39" s="378"/>
      <c r="CV39" s="378"/>
      <c r="CW39" s="378"/>
      <c r="CX39" s="378"/>
      <c r="CY39" s="378"/>
      <c r="DA39" s="260"/>
    </row>
    <row r="40" spans="1:105" s="110" customFormat="1" ht="20.100000000000001" customHeight="1">
      <c r="A40" s="426" t="s">
        <v>322</v>
      </c>
      <c r="B40" s="431"/>
      <c r="C40" s="431"/>
      <c r="D40" s="431"/>
      <c r="E40" s="505"/>
      <c r="F40" s="440"/>
      <c r="G40" s="440"/>
      <c r="H40" s="428"/>
      <c r="I40" s="429"/>
      <c r="J40" s="431"/>
      <c r="K40" s="431"/>
      <c r="L40" s="431"/>
      <c r="M40" s="429"/>
      <c r="N40" s="440"/>
      <c r="O40" s="440"/>
      <c r="P40" s="431"/>
      <c r="Q40" s="429"/>
      <c r="R40" s="431"/>
      <c r="S40" s="440"/>
      <c r="T40" s="428"/>
      <c r="U40" s="429"/>
      <c r="V40" s="431"/>
      <c r="W40" s="431"/>
      <c r="X40" s="429"/>
      <c r="Y40" s="429"/>
      <c r="Z40" s="440"/>
      <c r="AA40" s="440"/>
      <c r="AB40" s="428"/>
      <c r="AC40" s="429"/>
      <c r="AD40" s="440"/>
      <c r="AE40" s="440"/>
      <c r="AF40" s="428"/>
      <c r="AG40" s="429"/>
      <c r="AH40" s="440"/>
      <c r="AI40" s="440"/>
      <c r="AJ40" s="428"/>
      <c r="AK40" s="429"/>
      <c r="AL40" s="440"/>
      <c r="AM40" s="440"/>
      <c r="AN40" s="428"/>
      <c r="AO40" s="429"/>
      <c r="AP40" s="440"/>
      <c r="AQ40" s="440"/>
      <c r="AR40" s="428"/>
      <c r="AS40" s="429"/>
      <c r="AT40" s="440"/>
      <c r="AU40" s="440"/>
      <c r="AV40" s="428"/>
      <c r="AW40" s="429"/>
      <c r="AX40" s="429"/>
      <c r="AY40" s="429"/>
      <c r="AZ40" s="429"/>
      <c r="BA40" s="429"/>
      <c r="BB40" s="440"/>
      <c r="BC40" s="440"/>
      <c r="BD40" s="428"/>
      <c r="BE40" s="429"/>
      <c r="BF40" s="440"/>
      <c r="BG40" s="440"/>
      <c r="BH40" s="428"/>
      <c r="BI40" s="429"/>
      <c r="BJ40" s="440"/>
      <c r="BK40" s="440"/>
      <c r="BL40" s="428"/>
      <c r="BM40" s="429"/>
      <c r="BN40" s="431"/>
      <c r="BO40" s="431"/>
      <c r="BP40" s="431"/>
      <c r="BQ40" s="429"/>
      <c r="BR40" s="431"/>
      <c r="BS40" s="431"/>
      <c r="BT40" s="429"/>
      <c r="BU40" s="429"/>
      <c r="BV40" s="440"/>
      <c r="BW40" s="440"/>
      <c r="BX40" s="428"/>
      <c r="BY40" s="429"/>
      <c r="BZ40" s="440"/>
      <c r="CA40" s="440"/>
      <c r="CB40" s="428"/>
      <c r="CC40" s="429"/>
      <c r="CD40" s="440"/>
      <c r="CE40" s="440"/>
      <c r="CF40" s="428"/>
      <c r="CG40" s="429"/>
      <c r="CH40" s="440"/>
      <c r="CI40" s="440"/>
      <c r="CJ40" s="428"/>
      <c r="CK40" s="429"/>
      <c r="CL40" s="431"/>
      <c r="CM40" s="431"/>
      <c r="CN40" s="431"/>
      <c r="CO40" s="85"/>
      <c r="CP40" s="378"/>
      <c r="CQ40" s="378"/>
      <c r="CR40" s="378"/>
      <c r="CS40" s="378"/>
      <c r="CT40" s="378"/>
      <c r="CU40" s="378"/>
      <c r="CV40" s="378"/>
      <c r="CW40" s="378"/>
      <c r="CX40" s="378"/>
      <c r="CY40" s="378"/>
      <c r="DA40" s="260"/>
    </row>
    <row r="41" spans="1:105" s="110" customFormat="1" ht="20.100000000000001" customHeight="1">
      <c r="A41" s="229" t="s">
        <v>323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159">
        <v>55091</v>
      </c>
      <c r="S41" s="439">
        <v>62940</v>
      </c>
      <c r="T41" s="158">
        <f>IF(R41=0, "    ---- ", IF(ABS(ROUND(100/R41*S41-100,1))&lt;999,ROUND(100/R41*S41-100,1),IF(ROUND(100/R41*S41-100,1)&gt;999,999,-999)))</f>
        <v>14.2</v>
      </c>
      <c r="U41" s="258">
        <f>100/$CM41*S41</f>
        <v>37.557828838999846</v>
      </c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439">
        <v>52707</v>
      </c>
      <c r="BK41" s="439">
        <v>43490</v>
      </c>
      <c r="BL41" s="158">
        <f t="shared" ref="BL41" si="45">IF(BJ41=0, "    ---- ", IF(ABS(ROUND(100/BJ41*BK41-100,1))&lt;999,ROUND(100/BJ41*BK41-100,1),IF(ROUND(100/BJ41*BK41-100,1)&gt;999,999,-999)))</f>
        <v>-17.5</v>
      </c>
      <c r="BM41" s="258">
        <f t="shared" ref="BM41" si="46">100/$CM41*BK41</f>
        <v>25.951540772292713</v>
      </c>
      <c r="BN41" s="229"/>
      <c r="BO41" s="229"/>
      <c r="BP41" s="229"/>
      <c r="BQ41" s="229"/>
      <c r="BR41" s="229"/>
      <c r="BS41" s="229"/>
      <c r="BT41" s="229"/>
      <c r="BU41" s="229"/>
      <c r="BV41" s="439">
        <v>69989.505229999995</v>
      </c>
      <c r="BW41" s="439">
        <v>61151.572060000013</v>
      </c>
      <c r="BX41" s="158">
        <f>IF(BV41=0, "    ---- ", IF(ABS(ROUND(100/BV41*BW41-100,1))&lt;999,ROUND(100/BV41*BW41-100,1),IF(ROUND(100/BV41*BW41-100,1)&gt;999,999,-999)))</f>
        <v>-12.6</v>
      </c>
      <c r="BY41" s="258">
        <f>100/$CM41*BW41</f>
        <v>36.490630388707437</v>
      </c>
      <c r="BZ41" s="229"/>
      <c r="CA41" s="229"/>
      <c r="CB41" s="229"/>
      <c r="CC41" s="229"/>
      <c r="CD41" s="229"/>
      <c r="CE41" s="229"/>
      <c r="CF41" s="229"/>
      <c r="CG41" s="229"/>
      <c r="CH41" s="229"/>
      <c r="CI41" s="229"/>
      <c r="CJ41" s="229"/>
      <c r="CK41" s="229"/>
      <c r="CL41" s="71">
        <f t="shared" ref="CL41" si="47">B41+F41+J41+N41+R41+V41+Z41+AD41+AH41+AL41+AP41+AT41+AX41+BB41+BF41+BJ41+BN41+BR41+BV41+BZ41+CD41+CH41</f>
        <v>177787.50523000001</v>
      </c>
      <c r="CM41" s="71">
        <f t="shared" ref="CM41" si="48">C41+G41+K41+O41+S41+W41+AA41+AE41+AI41+AM41+AQ41+AU41+AY41+BC41+BG41+BK41+BO41+BS41+BW41+CA41+CE41+CI41</f>
        <v>167581.57206000001</v>
      </c>
      <c r="CN41" s="159">
        <f t="shared" ref="CN41" si="49">IF(CL41=0, "    ---- ", IF(ABS(ROUND(100/CL41*CM41-100,1))&lt;999,ROUND(100/CL41*CM41-100,1),IF(ROUND(100/CL41*CM41-100,1)&gt;999,999,-999)))</f>
        <v>-5.7</v>
      </c>
      <c r="CO41" s="85"/>
      <c r="CP41" s="378"/>
      <c r="CQ41" s="378"/>
      <c r="CR41" s="378"/>
      <c r="CS41" s="378"/>
      <c r="CT41" s="378"/>
      <c r="CU41" s="378"/>
      <c r="CV41" s="378"/>
      <c r="CW41" s="378"/>
      <c r="CX41" s="378"/>
      <c r="CY41" s="378"/>
      <c r="DA41" s="260"/>
    </row>
    <row r="42" spans="1:105" s="110" customFormat="1" ht="20.100000000000001" customHeight="1">
      <c r="A42" s="426" t="s">
        <v>321</v>
      </c>
      <c r="B42" s="431"/>
      <c r="C42" s="431"/>
      <c r="D42" s="431"/>
      <c r="E42" s="505"/>
      <c r="F42" s="440"/>
      <c r="G42" s="440"/>
      <c r="H42" s="428"/>
      <c r="I42" s="429"/>
      <c r="J42" s="431"/>
      <c r="K42" s="431"/>
      <c r="L42" s="431"/>
      <c r="M42" s="429"/>
      <c r="N42" s="440"/>
      <c r="O42" s="440"/>
      <c r="P42" s="431"/>
      <c r="Q42" s="429"/>
      <c r="R42" s="431"/>
      <c r="S42" s="440"/>
      <c r="T42" s="428"/>
      <c r="U42" s="429"/>
      <c r="V42" s="431"/>
      <c r="W42" s="431"/>
      <c r="X42" s="429"/>
      <c r="Y42" s="429"/>
      <c r="Z42" s="440"/>
      <c r="AA42" s="440"/>
      <c r="AB42" s="428"/>
      <c r="AC42" s="429"/>
      <c r="AD42" s="440"/>
      <c r="AE42" s="440"/>
      <c r="AF42" s="428"/>
      <c r="AG42" s="429"/>
      <c r="AH42" s="440"/>
      <c r="AI42" s="440"/>
      <c r="AJ42" s="428"/>
      <c r="AK42" s="429"/>
      <c r="AL42" s="440"/>
      <c r="AM42" s="440"/>
      <c r="AN42" s="428"/>
      <c r="AO42" s="429"/>
      <c r="AP42" s="440"/>
      <c r="AQ42" s="440"/>
      <c r="AR42" s="428"/>
      <c r="AS42" s="429"/>
      <c r="AT42" s="440"/>
      <c r="AU42" s="440"/>
      <c r="AV42" s="428"/>
      <c r="AW42" s="429"/>
      <c r="AX42" s="429"/>
      <c r="AY42" s="429"/>
      <c r="AZ42" s="429"/>
      <c r="BA42" s="429"/>
      <c r="BB42" s="440"/>
      <c r="BC42" s="440"/>
      <c r="BD42" s="428"/>
      <c r="BE42" s="429"/>
      <c r="BF42" s="440"/>
      <c r="BG42" s="440"/>
      <c r="BH42" s="428"/>
      <c r="BI42" s="429"/>
      <c r="BJ42" s="440"/>
      <c r="BK42" s="440"/>
      <c r="BL42" s="428"/>
      <c r="BM42" s="429"/>
      <c r="BN42" s="431"/>
      <c r="BO42" s="431"/>
      <c r="BP42" s="431"/>
      <c r="BQ42" s="429"/>
      <c r="BR42" s="431"/>
      <c r="BS42" s="431"/>
      <c r="BT42" s="429"/>
      <c r="BU42" s="429"/>
      <c r="BV42" s="440"/>
      <c r="BW42" s="440"/>
      <c r="BX42" s="428"/>
      <c r="BY42" s="429"/>
      <c r="BZ42" s="440"/>
      <c r="CA42" s="440"/>
      <c r="CB42" s="428"/>
      <c r="CC42" s="429"/>
      <c r="CD42" s="440"/>
      <c r="CE42" s="440"/>
      <c r="CF42" s="428"/>
      <c r="CG42" s="429"/>
      <c r="CH42" s="440"/>
      <c r="CI42" s="440"/>
      <c r="CJ42" s="428"/>
      <c r="CK42" s="429"/>
      <c r="CL42" s="431"/>
      <c r="CM42" s="431"/>
      <c r="CN42" s="431"/>
      <c r="CO42" s="85"/>
      <c r="CP42" s="378"/>
      <c r="CQ42" s="378"/>
      <c r="CR42" s="378"/>
      <c r="CS42" s="378"/>
      <c r="CT42" s="378"/>
      <c r="CU42" s="378"/>
      <c r="CV42" s="378"/>
      <c r="CW42" s="378"/>
      <c r="CX42" s="378"/>
      <c r="CY42" s="378"/>
      <c r="DA42" s="260"/>
    </row>
    <row r="43" spans="1:105" s="110" customFormat="1" ht="20.100000000000001" customHeight="1">
      <c r="A43" s="426" t="s">
        <v>322</v>
      </c>
      <c r="B43" s="431"/>
      <c r="C43" s="431"/>
      <c r="D43" s="431"/>
      <c r="E43" s="505"/>
      <c r="F43" s="440"/>
      <c r="G43" s="440"/>
      <c r="H43" s="428"/>
      <c r="I43" s="429"/>
      <c r="J43" s="431"/>
      <c r="K43" s="431"/>
      <c r="L43" s="431"/>
      <c r="M43" s="429"/>
      <c r="N43" s="440"/>
      <c r="O43" s="440"/>
      <c r="P43" s="431"/>
      <c r="Q43" s="429"/>
      <c r="R43" s="431"/>
      <c r="S43" s="440"/>
      <c r="T43" s="428"/>
      <c r="U43" s="429"/>
      <c r="V43" s="431"/>
      <c r="W43" s="431"/>
      <c r="X43" s="429"/>
      <c r="Y43" s="429"/>
      <c r="Z43" s="440"/>
      <c r="AA43" s="440"/>
      <c r="AB43" s="428"/>
      <c r="AC43" s="429"/>
      <c r="AD43" s="440"/>
      <c r="AE43" s="440"/>
      <c r="AF43" s="428"/>
      <c r="AG43" s="429"/>
      <c r="AH43" s="440"/>
      <c r="AI43" s="440"/>
      <c r="AJ43" s="428"/>
      <c r="AK43" s="429"/>
      <c r="AL43" s="440"/>
      <c r="AM43" s="440"/>
      <c r="AN43" s="428"/>
      <c r="AO43" s="429"/>
      <c r="AP43" s="440"/>
      <c r="AQ43" s="440"/>
      <c r="AR43" s="428"/>
      <c r="AS43" s="429"/>
      <c r="AT43" s="440"/>
      <c r="AU43" s="440"/>
      <c r="AV43" s="428"/>
      <c r="AW43" s="429"/>
      <c r="AX43" s="429"/>
      <c r="AY43" s="429"/>
      <c r="AZ43" s="429"/>
      <c r="BA43" s="429"/>
      <c r="BB43" s="440"/>
      <c r="BC43" s="440"/>
      <c r="BD43" s="428"/>
      <c r="BE43" s="429"/>
      <c r="BF43" s="440"/>
      <c r="BG43" s="440"/>
      <c r="BH43" s="428"/>
      <c r="BI43" s="429"/>
      <c r="BJ43" s="440"/>
      <c r="BK43" s="440"/>
      <c r="BL43" s="428"/>
      <c r="BM43" s="429"/>
      <c r="BN43" s="431"/>
      <c r="BO43" s="431"/>
      <c r="BP43" s="431"/>
      <c r="BQ43" s="429"/>
      <c r="BR43" s="431"/>
      <c r="BS43" s="431"/>
      <c r="BT43" s="429"/>
      <c r="BU43" s="429"/>
      <c r="BV43" s="440"/>
      <c r="BW43" s="440"/>
      <c r="BX43" s="428"/>
      <c r="BY43" s="429"/>
      <c r="BZ43" s="440"/>
      <c r="CA43" s="440"/>
      <c r="CB43" s="428"/>
      <c r="CC43" s="429"/>
      <c r="CD43" s="440"/>
      <c r="CE43" s="440"/>
      <c r="CF43" s="428"/>
      <c r="CG43" s="429"/>
      <c r="CH43" s="440"/>
      <c r="CI43" s="440"/>
      <c r="CJ43" s="428"/>
      <c r="CK43" s="429"/>
      <c r="CL43" s="431"/>
      <c r="CM43" s="431"/>
      <c r="CN43" s="431"/>
      <c r="CO43" s="85"/>
      <c r="CP43" s="378"/>
      <c r="CQ43" s="378"/>
      <c r="CR43" s="378"/>
      <c r="CS43" s="378"/>
      <c r="CT43" s="378"/>
      <c r="CU43" s="378"/>
      <c r="CV43" s="378"/>
      <c r="CW43" s="378"/>
      <c r="CX43" s="378"/>
      <c r="CY43" s="378"/>
      <c r="DA43" s="260"/>
    </row>
    <row r="44" spans="1:105" s="110" customFormat="1" ht="20.100000000000001" customHeight="1">
      <c r="A44" s="583" t="s">
        <v>471</v>
      </c>
      <c r="B44" s="159"/>
      <c r="C44" s="159"/>
      <c r="D44" s="159"/>
      <c r="E44" s="236"/>
      <c r="F44" s="439"/>
      <c r="G44" s="439"/>
      <c r="H44" s="158"/>
      <c r="I44" s="258"/>
      <c r="J44" s="159">
        <v>48854</v>
      </c>
      <c r="K44" s="159">
        <v>48373.455999999998</v>
      </c>
      <c r="L44" s="159">
        <f>IF(J44=0, "    ---- ", IF(ABS(ROUND(100/J44*K44-100,1))&lt;999,ROUND(100/J44*K44-100,1),IF(ROUND(100/J44*K44-100,1)&gt;999,999,-999)))</f>
        <v>-1</v>
      </c>
      <c r="M44" s="258">
        <f>100/$CM44*K44</f>
        <v>13.833793687589027</v>
      </c>
      <c r="N44" s="439"/>
      <c r="O44" s="439"/>
      <c r="P44" s="159"/>
      <c r="Q44" s="258"/>
      <c r="R44" s="159"/>
      <c r="S44" s="439"/>
      <c r="T44" s="158"/>
      <c r="U44" s="258"/>
      <c r="V44" s="159"/>
      <c r="W44" s="159"/>
      <c r="X44" s="258"/>
      <c r="Y44" s="258"/>
      <c r="Z44" s="439"/>
      <c r="AA44" s="439"/>
      <c r="AB44" s="158"/>
      <c r="AC44" s="258"/>
      <c r="AD44" s="439"/>
      <c r="AE44" s="439"/>
      <c r="AF44" s="158"/>
      <c r="AG44" s="258"/>
      <c r="AH44" s="439"/>
      <c r="AI44" s="439"/>
      <c r="AJ44" s="158"/>
      <c r="AK44" s="258"/>
      <c r="AL44" s="439"/>
      <c r="AM44" s="439"/>
      <c r="AN44" s="158"/>
      <c r="AO44" s="258"/>
      <c r="AP44" s="439"/>
      <c r="AQ44" s="439"/>
      <c r="AR44" s="158"/>
      <c r="AS44" s="258"/>
      <c r="AT44" s="439"/>
      <c r="AU44" s="439"/>
      <c r="AV44" s="158"/>
      <c r="AW44" s="258"/>
      <c r="AX44" s="439"/>
      <c r="AY44" s="439"/>
      <c r="AZ44" s="158"/>
      <c r="BA44" s="258"/>
      <c r="BB44" s="439"/>
      <c r="BC44" s="439"/>
      <c r="BD44" s="158"/>
      <c r="BE44" s="258"/>
      <c r="BF44" s="439"/>
      <c r="BG44" s="439"/>
      <c r="BH44" s="158"/>
      <c r="BI44" s="258"/>
      <c r="BJ44" s="159">
        <v>17532</v>
      </c>
      <c r="BK44" s="439">
        <v>15746.527</v>
      </c>
      <c r="BL44" s="158">
        <f>IF(BJ44=0, "    ---- ", IF(ABS(ROUND(100/BJ44*BK44-100,1))&lt;999,ROUND(100/BJ44*BK44-100,1),IF(ROUND(100/BJ44*BK44-100,1)&gt;999,999,-999)))</f>
        <v>-10.199999999999999</v>
      </c>
      <c r="BM44" s="258">
        <f>100/$CM44*BK44</f>
        <v>4.5031764076159906</v>
      </c>
      <c r="BN44" s="159"/>
      <c r="BO44" s="159"/>
      <c r="BP44" s="159"/>
      <c r="BQ44" s="258"/>
      <c r="BR44" s="159"/>
      <c r="BS44" s="159"/>
      <c r="BT44" s="258"/>
      <c r="BU44" s="258"/>
      <c r="BV44" s="439"/>
      <c r="BW44" s="439"/>
      <c r="BX44" s="158"/>
      <c r="BY44" s="258"/>
      <c r="BZ44" s="159">
        <v>163147.35499999998</v>
      </c>
      <c r="CA44" s="439">
        <v>285556.01400000002</v>
      </c>
      <c r="CB44" s="158">
        <f>IF(BZ44=0, "    ---- ", IF(ABS(ROUND(100/BZ44*CA44-100,1))&lt;999,ROUND(100/BZ44*CA44-100,1),IF(ROUND(100/BZ44*CA44-100,1)&gt;999,999,-999)))</f>
        <v>75</v>
      </c>
      <c r="CC44" s="258">
        <f>100/$CM44*CA44</f>
        <v>81.663029904794982</v>
      </c>
      <c r="CD44" s="439"/>
      <c r="CE44" s="439"/>
      <c r="CF44" s="158"/>
      <c r="CG44" s="258"/>
      <c r="CH44" s="439"/>
      <c r="CI44" s="439"/>
      <c r="CJ44" s="158"/>
      <c r="CK44" s="258"/>
      <c r="CL44" s="71">
        <f t="shared" si="8"/>
        <v>229533.35499999998</v>
      </c>
      <c r="CM44" s="71">
        <f t="shared" si="9"/>
        <v>349675.99700000003</v>
      </c>
      <c r="CN44" s="159">
        <f>IF(CL44=0, "    ---- ", IF(ABS(ROUND(100/CL44*CM44-100,1))&lt;999,ROUND(100/CL44*CM44-100,1),IF(ROUND(100/CL44*CM44-100,1)&gt;999,999,-999)))</f>
        <v>52.3</v>
      </c>
      <c r="CO44" s="85"/>
      <c r="CP44" s="378"/>
      <c r="CQ44" s="378"/>
      <c r="CR44" s="378"/>
      <c r="CS44" s="378"/>
      <c r="CT44" s="378"/>
      <c r="CU44" s="378"/>
      <c r="CV44" s="378"/>
      <c r="CW44" s="378"/>
      <c r="CX44" s="378"/>
      <c r="CY44" s="378"/>
      <c r="DA44" s="260"/>
    </row>
    <row r="45" spans="1:105" s="263" customFormat="1" ht="20.100000000000001" customHeight="1">
      <c r="A45" s="387" t="s">
        <v>115</v>
      </c>
      <c r="B45" s="154"/>
      <c r="C45" s="154"/>
      <c r="D45" s="154"/>
      <c r="E45" s="502"/>
      <c r="F45" s="383"/>
      <c r="G45" s="383"/>
      <c r="H45" s="134"/>
      <c r="I45" s="163"/>
      <c r="J45" s="154">
        <v>2359909</v>
      </c>
      <c r="K45" s="154">
        <v>201687</v>
      </c>
      <c r="L45" s="154">
        <f>IF(J45=0, "    ---- ", IF(ABS(ROUND(100/J45*K45-100,1))&lt;999,ROUND(100/J45*K45-100,1),IF(ROUND(100/J45*K45-100,1)&gt;999,999,-999)))</f>
        <v>-91.5</v>
      </c>
      <c r="M45" s="163">
        <f>100/$CM45*K45</f>
        <v>0.59123716385166769</v>
      </c>
      <c r="N45" s="383"/>
      <c r="O45" s="383"/>
      <c r="P45" s="154"/>
      <c r="Q45" s="163"/>
      <c r="R45" s="154"/>
      <c r="S45" s="383"/>
      <c r="T45" s="134"/>
      <c r="U45" s="163"/>
      <c r="V45" s="154"/>
      <c r="W45" s="154"/>
      <c r="X45" s="163"/>
      <c r="Y45" s="163"/>
      <c r="Z45" s="383"/>
      <c r="AA45" s="383"/>
      <c r="AB45" s="134"/>
      <c r="AC45" s="163"/>
      <c r="AD45" s="383"/>
      <c r="AE45" s="383"/>
      <c r="AF45" s="134"/>
      <c r="AG45" s="163"/>
      <c r="AH45" s="383"/>
      <c r="AI45" s="383"/>
      <c r="AJ45" s="134"/>
      <c r="AK45" s="163"/>
      <c r="AL45" s="383"/>
      <c r="AM45" s="383"/>
      <c r="AN45" s="134"/>
      <c r="AO45" s="163"/>
      <c r="AP45" s="154">
        <v>32013046.377859998</v>
      </c>
      <c r="AQ45" s="383">
        <v>29430387.069620002</v>
      </c>
      <c r="AR45" s="134">
        <f>IF(AP45=0, "    ---- ", IF(ABS(ROUND(100/AP45*AQ45-100,1))&lt;999,ROUND(100/AP45*AQ45-100,1),IF(ROUND(100/AP45*AQ45-100,1)&gt;999,999,-999)))</f>
        <v>-8.1</v>
      </c>
      <c r="AS45" s="163">
        <f>100/$CM45*AQ45</f>
        <v>86.27397195703702</v>
      </c>
      <c r="AT45" s="383"/>
      <c r="AU45" s="383"/>
      <c r="AV45" s="134"/>
      <c r="AW45" s="163"/>
      <c r="AX45" s="383"/>
      <c r="AY45" s="383"/>
      <c r="AZ45" s="134"/>
      <c r="BA45" s="163"/>
      <c r="BB45" s="383"/>
      <c r="BC45" s="383"/>
      <c r="BD45" s="134"/>
      <c r="BE45" s="163"/>
      <c r="BF45" s="383"/>
      <c r="BG45" s="383"/>
      <c r="BH45" s="134"/>
      <c r="BI45" s="163"/>
      <c r="BJ45" s="383"/>
      <c r="BK45" s="383"/>
      <c r="BL45" s="134"/>
      <c r="BM45" s="163"/>
      <c r="BN45" s="154">
        <v>4288471</v>
      </c>
      <c r="BO45" s="154">
        <v>4084610</v>
      </c>
      <c r="BP45" s="154">
        <f>IF(BN45=0, "    ---- ", IF(ABS(ROUND(100/BN45*BO45-100,1))&lt;999,ROUND(100/BN45*BO45-100,1),IF(ROUND(100/BN45*BO45-100,1)&gt;999,999,-999)))</f>
        <v>-4.8</v>
      </c>
      <c r="BQ45" s="163">
        <f>100/$CM45*BO45</f>
        <v>11.973866594476394</v>
      </c>
      <c r="BR45" s="154"/>
      <c r="BS45" s="154"/>
      <c r="BT45" s="163"/>
      <c r="BU45" s="163"/>
      <c r="BV45" s="383"/>
      <c r="BW45" s="383"/>
      <c r="BX45" s="134"/>
      <c r="BY45" s="163"/>
      <c r="BZ45" s="154">
        <v>1489584.301</v>
      </c>
      <c r="CA45" s="383">
        <v>396022.69699999999</v>
      </c>
      <c r="CB45" s="134">
        <f>IF(BZ45=0, "    ---- ", IF(ABS(ROUND(100/BZ45*CA45-100,1))&lt;999,ROUND(100/BZ45*CA45-100,1),IF(ROUND(100/BZ45*CA45-100,1)&gt;999,999,-999)))</f>
        <v>-73.400000000000006</v>
      </c>
      <c r="CC45" s="163">
        <f>100/$CM45*CA45</f>
        <v>1.1609242846349461</v>
      </c>
      <c r="CD45" s="383"/>
      <c r="CE45" s="383"/>
      <c r="CF45" s="134"/>
      <c r="CG45" s="163"/>
      <c r="CH45" s="383"/>
      <c r="CI45" s="383"/>
      <c r="CJ45" s="134"/>
      <c r="CK45" s="163"/>
      <c r="CL45" s="70">
        <f t="shared" si="8"/>
        <v>40151010.678859994</v>
      </c>
      <c r="CM45" s="70">
        <f t="shared" si="9"/>
        <v>34112706.766619995</v>
      </c>
      <c r="CN45" s="154">
        <f>IF(CL45=0, "    ---- ", IF(ABS(ROUND(100/CL45*CM45-100,1))&lt;999,ROUND(100/CL45*CM45-100,1),IF(ROUND(100/CL45*CM45-100,1)&gt;999,999,-999)))</f>
        <v>-15</v>
      </c>
      <c r="CO45" s="205"/>
      <c r="CP45" s="358"/>
      <c r="CQ45" s="358"/>
      <c r="CR45" s="358"/>
      <c r="CS45" s="358"/>
      <c r="CT45" s="358"/>
      <c r="CU45" s="358"/>
      <c r="CV45" s="358"/>
      <c r="CW45" s="358"/>
      <c r="CX45" s="358"/>
      <c r="CY45" s="358"/>
      <c r="DA45" s="264"/>
    </row>
    <row r="46" spans="1:105" s="263" customFormat="1" ht="20.100000000000001" customHeight="1">
      <c r="A46" s="387" t="s">
        <v>16</v>
      </c>
      <c r="B46" s="154"/>
      <c r="C46" s="154"/>
      <c r="D46" s="154"/>
      <c r="E46" s="502"/>
      <c r="F46" s="383"/>
      <c r="G46" s="383"/>
      <c r="H46" s="134"/>
      <c r="I46" s="163"/>
      <c r="J46" s="154">
        <v>24173</v>
      </c>
      <c r="K46" s="154">
        <v>20213</v>
      </c>
      <c r="L46" s="154">
        <f>IF(J46=0, "    ---- ", IF(ABS(ROUND(100/J46*K46-100,1))&lt;999,ROUND(100/J46*K46-100,1),IF(ROUND(100/J46*K46-100,1)&gt;999,999,-999)))</f>
        <v>-16.399999999999999</v>
      </c>
      <c r="M46" s="163">
        <f>100/$CM46*K46</f>
        <v>98.573774567488243</v>
      </c>
      <c r="N46" s="383"/>
      <c r="O46" s="383"/>
      <c r="P46" s="154"/>
      <c r="Q46" s="163"/>
      <c r="R46" s="154"/>
      <c r="S46" s="383"/>
      <c r="T46" s="134"/>
      <c r="U46" s="163"/>
      <c r="V46" s="154"/>
      <c r="W46" s="154"/>
      <c r="X46" s="163"/>
      <c r="Y46" s="163"/>
      <c r="Z46" s="383"/>
      <c r="AA46" s="383"/>
      <c r="AB46" s="134"/>
      <c r="AC46" s="163"/>
      <c r="AD46" s="383"/>
      <c r="AE46" s="383"/>
      <c r="AF46" s="134"/>
      <c r="AG46" s="163"/>
      <c r="AH46" s="383"/>
      <c r="AI46" s="383"/>
      <c r="AJ46" s="134"/>
      <c r="AK46" s="163"/>
      <c r="AL46" s="383"/>
      <c r="AM46" s="383"/>
      <c r="AN46" s="134"/>
      <c r="AO46" s="163"/>
      <c r="AP46" s="383"/>
      <c r="AQ46" s="383"/>
      <c r="AR46" s="134"/>
      <c r="AS46" s="163"/>
      <c r="AT46" s="383"/>
      <c r="AU46" s="383"/>
      <c r="AV46" s="134"/>
      <c r="AW46" s="163"/>
      <c r="AX46" s="383"/>
      <c r="AY46" s="383"/>
      <c r="AZ46" s="134"/>
      <c r="BA46" s="163"/>
      <c r="BB46" s="383"/>
      <c r="BC46" s="383"/>
      <c r="BD46" s="134"/>
      <c r="BE46" s="163"/>
      <c r="BF46" s="383"/>
      <c r="BG46" s="383"/>
      <c r="BH46" s="134"/>
      <c r="BI46" s="163"/>
      <c r="BJ46" s="383"/>
      <c r="BK46" s="383"/>
      <c r="BL46" s="134"/>
      <c r="BM46" s="163"/>
      <c r="BN46" s="154"/>
      <c r="BO46" s="154"/>
      <c r="BP46" s="154"/>
      <c r="BQ46" s="163"/>
      <c r="BR46" s="154"/>
      <c r="BS46" s="154"/>
      <c r="BT46" s="163"/>
      <c r="BU46" s="163"/>
      <c r="BV46" s="383"/>
      <c r="BW46" s="383"/>
      <c r="BX46" s="134"/>
      <c r="BY46" s="163"/>
      <c r="BZ46" s="154">
        <v>236.83</v>
      </c>
      <c r="CA46" s="383">
        <v>292.45400000000001</v>
      </c>
      <c r="CB46" s="134">
        <f>IF(BZ46=0, "    ---- ", IF(ABS(ROUND(100/BZ46*CA46-100,1))&lt;999,ROUND(100/BZ46*CA46-100,1),IF(ROUND(100/BZ46*CA46-100,1)&gt;999,999,-999)))</f>
        <v>23.5</v>
      </c>
      <c r="CC46" s="163">
        <f>100/$CM46*CA46</f>
        <v>1.42622543251176</v>
      </c>
      <c r="CD46" s="383"/>
      <c r="CE46" s="383"/>
      <c r="CF46" s="134"/>
      <c r="CG46" s="163"/>
      <c r="CH46" s="383"/>
      <c r="CI46" s="383"/>
      <c r="CJ46" s="134"/>
      <c r="CK46" s="163"/>
      <c r="CL46" s="70">
        <f t="shared" si="8"/>
        <v>24409.83</v>
      </c>
      <c r="CM46" s="70">
        <f t="shared" si="9"/>
        <v>20505.454000000002</v>
      </c>
      <c r="CN46" s="154">
        <f>IF(CL46=0, "    ---- ", IF(ABS(ROUND(100/CL46*CM46-100,1))&lt;999,ROUND(100/CL46*CM46-100,1),IF(ROUND(100/CL46*CM46-100,1)&gt;999,999,-999)))</f>
        <v>-16</v>
      </c>
      <c r="CO46" s="205"/>
      <c r="CP46" s="358"/>
      <c r="CQ46" s="358"/>
      <c r="CR46" s="358"/>
      <c r="CS46" s="358"/>
      <c r="CT46" s="358"/>
      <c r="CU46" s="358"/>
      <c r="CV46" s="358"/>
      <c r="CW46" s="358"/>
      <c r="CX46" s="358"/>
      <c r="CY46" s="358"/>
      <c r="DA46" s="264"/>
    </row>
    <row r="47" spans="1:105" s="263" customFormat="1" ht="20.100000000000001" customHeight="1">
      <c r="A47" s="387"/>
      <c r="B47" s="154"/>
      <c r="C47" s="154"/>
      <c r="D47" s="154"/>
      <c r="E47" s="502"/>
      <c r="F47" s="383"/>
      <c r="G47" s="383"/>
      <c r="H47" s="134"/>
      <c r="I47" s="163"/>
      <c r="J47" s="154"/>
      <c r="K47" s="154"/>
      <c r="L47" s="154"/>
      <c r="M47" s="163"/>
      <c r="N47" s="383"/>
      <c r="O47" s="383"/>
      <c r="P47" s="154"/>
      <c r="Q47" s="163"/>
      <c r="R47" s="154"/>
      <c r="S47" s="383"/>
      <c r="T47" s="134"/>
      <c r="U47" s="163"/>
      <c r="V47" s="154"/>
      <c r="W47" s="154"/>
      <c r="X47" s="163"/>
      <c r="Y47" s="163"/>
      <c r="Z47" s="383"/>
      <c r="AA47" s="383"/>
      <c r="AB47" s="134"/>
      <c r="AC47" s="163"/>
      <c r="AD47" s="383"/>
      <c r="AE47" s="383"/>
      <c r="AF47" s="134"/>
      <c r="AG47" s="163"/>
      <c r="AH47" s="383"/>
      <c r="AI47" s="383"/>
      <c r="AJ47" s="134"/>
      <c r="AK47" s="163"/>
      <c r="AL47" s="383"/>
      <c r="AM47" s="383"/>
      <c r="AN47" s="154"/>
      <c r="AO47" s="163"/>
      <c r="AP47" s="383"/>
      <c r="AQ47" s="383"/>
      <c r="AR47" s="154"/>
      <c r="AS47" s="163"/>
      <c r="AT47" s="383"/>
      <c r="AU47" s="383"/>
      <c r="AV47" s="134"/>
      <c r="AW47" s="163"/>
      <c r="AX47" s="383"/>
      <c r="AY47" s="383"/>
      <c r="AZ47" s="134"/>
      <c r="BA47" s="163"/>
      <c r="BB47" s="383"/>
      <c r="BC47" s="383"/>
      <c r="BD47" s="134"/>
      <c r="BE47" s="163"/>
      <c r="BF47" s="383"/>
      <c r="BG47" s="383"/>
      <c r="BH47" s="134"/>
      <c r="BI47" s="163"/>
      <c r="BJ47" s="383"/>
      <c r="BK47" s="383"/>
      <c r="BL47" s="134"/>
      <c r="BM47" s="163"/>
      <c r="BN47" s="154"/>
      <c r="BO47" s="154"/>
      <c r="BP47" s="154"/>
      <c r="BQ47" s="163"/>
      <c r="BR47" s="154"/>
      <c r="BS47" s="154"/>
      <c r="BT47" s="163"/>
      <c r="BU47" s="163"/>
      <c r="BV47" s="383"/>
      <c r="BW47" s="383"/>
      <c r="BX47" s="134"/>
      <c r="BY47" s="163"/>
      <c r="BZ47" s="383"/>
      <c r="CA47" s="383"/>
      <c r="CB47" s="134"/>
      <c r="CC47" s="163"/>
      <c r="CD47" s="383"/>
      <c r="CE47" s="383"/>
      <c r="CF47" s="134"/>
      <c r="CG47" s="163"/>
      <c r="CH47" s="383"/>
      <c r="CI47" s="383"/>
      <c r="CJ47" s="134"/>
      <c r="CK47" s="163"/>
      <c r="CL47" s="70"/>
      <c r="CM47" s="70"/>
      <c r="CN47" s="154"/>
      <c r="CO47" s="205"/>
      <c r="CP47" s="358"/>
      <c r="CQ47" s="358"/>
      <c r="CR47" s="358"/>
      <c r="CS47" s="358"/>
      <c r="CT47" s="358"/>
      <c r="CU47" s="358"/>
      <c r="CV47" s="358"/>
      <c r="CW47" s="358"/>
      <c r="CX47" s="358"/>
      <c r="CY47" s="358"/>
      <c r="DA47" s="264"/>
    </row>
    <row r="48" spans="1:105" s="263" customFormat="1" ht="20.100000000000001" customHeight="1">
      <c r="A48" s="388" t="s">
        <v>17</v>
      </c>
      <c r="B48" s="165">
        <v>117183.94906</v>
      </c>
      <c r="C48" s="509">
        <v>107796.07081</v>
      </c>
      <c r="D48" s="165">
        <f>IF(B48=0, "    ---- ", IF(ABS(ROUND(100/B48*C48-100,1))&lt;999,ROUND(100/B48*C48-100,1),IF(ROUND(100/B48*C48-100,1)&gt;999,999,-999)))</f>
        <v>-8</v>
      </c>
      <c r="E48" s="506">
        <f>100/$CM48*C48</f>
        <v>0.17391472700901783</v>
      </c>
      <c r="F48" s="509">
        <v>360420.33899999998</v>
      </c>
      <c r="G48" s="441">
        <v>380538.26800000004</v>
      </c>
      <c r="H48" s="165">
        <f>IF(F48=0, "    ---- ", IF(ABS(ROUND(100/F48*G48-100,1))&lt;999,ROUND(100/F48*G48-100,1),IF(ROUND(100/F48*G48-100,1)&gt;999,999,-999)))</f>
        <v>5.6</v>
      </c>
      <c r="I48" s="266">
        <f>100/$CM48*G48</f>
        <v>0.61394824967558081</v>
      </c>
      <c r="J48" s="165">
        <v>14620644</v>
      </c>
      <c r="K48" s="165">
        <v>11032332</v>
      </c>
      <c r="L48" s="165">
        <f>IF(J48=0, "    ---- ", IF(ABS(ROUND(100/J48*K48-100,1))&lt;999,ROUND(100/J48*K48-100,1),IF(ROUND(100/J48*K48-100,1)&gt;999,999,-999)))</f>
        <v>-24.5</v>
      </c>
      <c r="M48" s="266">
        <f>100/$CM48*K48</f>
        <v>17.799210988262288</v>
      </c>
      <c r="N48" s="441">
        <v>187363</v>
      </c>
      <c r="O48" s="441">
        <v>222483</v>
      </c>
      <c r="P48" s="165">
        <f>IF(N48=0, "    ---- ", IF(ABS(ROUND(100/N48*O48-100,1))&lt;999,ROUND(100/N48*O48-100,1),IF(ROUND(100/N48*O48-100,1)&gt;999,999,-999)))</f>
        <v>18.7</v>
      </c>
      <c r="Q48" s="266">
        <f>100/$CM48*O48</f>
        <v>0.3589469441548313</v>
      </c>
      <c r="R48" s="509">
        <v>367901</v>
      </c>
      <c r="S48" s="441">
        <v>422198</v>
      </c>
      <c r="T48" s="164">
        <f>IF(R48=0, "    ---- ", IF(ABS(ROUND(100/R48*S48-100,1))&lt;999,ROUND(100/R48*S48-100,1),IF(ROUND(100/R48*S48-100,1)&gt;999,999,-999)))</f>
        <v>14.8</v>
      </c>
      <c r="U48" s="266">
        <f>100/$CM48*S48</f>
        <v>0.68116072656464299</v>
      </c>
      <c r="V48" s="165">
        <v>3474</v>
      </c>
      <c r="W48" s="165">
        <v>3484</v>
      </c>
      <c r="X48" s="266">
        <f>IF(V48=0, "    ---- ", IF(ABS(ROUND(100/V48*W48-100,1))&lt;999,ROUND(100/V48*W48-100,1),IF(ROUND(100/V48*W48-100,1)&gt;999,999,-999)))</f>
        <v>0.3</v>
      </c>
      <c r="Y48" s="266">
        <f>100/$CM48*W48</f>
        <v>5.620973977496853E-3</v>
      </c>
      <c r="Z48" s="441">
        <v>1529370</v>
      </c>
      <c r="AA48" s="441">
        <v>1534905</v>
      </c>
      <c r="AB48" s="165">
        <f>IF(Z48=0, "    ---- ", IF(ABS(ROUND(100/Z48*AA48-100,1))&lt;999,ROUND(100/Z48*AA48-100,1),IF(ROUND(100/Z48*AA48-100,1)&gt;999,999,-999)))</f>
        <v>0.4</v>
      </c>
      <c r="AC48" s="266">
        <f>100/$CM48*AA48</f>
        <v>2.4763665507835269</v>
      </c>
      <c r="AD48" s="441">
        <v>399732.97100000002</v>
      </c>
      <c r="AE48" s="441">
        <v>442159</v>
      </c>
      <c r="AF48" s="165">
        <f>IF(AD48=0, "    ---- ", IF(ABS(ROUND(100/AD48*AE48-100,1))&lt;999,ROUND(100/AD48*AE48-100,1),IF(ROUND(100/AD48*AE48-100,1)&gt;999,999,-999)))</f>
        <v>10.6</v>
      </c>
      <c r="AG48" s="266">
        <f>100/$CM48*AE48</f>
        <v>0.71336516444202958</v>
      </c>
      <c r="AH48" s="441">
        <v>34956</v>
      </c>
      <c r="AI48" s="441">
        <v>40133</v>
      </c>
      <c r="AJ48" s="165">
        <f>IF(AH48=0, "    ---- ", IF(ABS(ROUND(100/AH48*AI48-100,1))&lt;999,ROUND(100/AH48*AI48-100,1),IF(ROUND(100/AH48*AI48-100,1)&gt;999,999,-999)))</f>
        <v>14.8</v>
      </c>
      <c r="AK48" s="266">
        <f>100/$CM48*AI48</f>
        <v>6.4749296394627204E-2</v>
      </c>
      <c r="AL48" s="441">
        <v>370746.99817000004</v>
      </c>
      <c r="AM48" s="441">
        <v>390668.43200000003</v>
      </c>
      <c r="AN48" s="165">
        <f>IF(AL48=0, "    ---- ", IF(ABS(ROUND(100/AL48*AM48-100,1))&lt;999,ROUND(100/AL48*AM48-100,1),IF(ROUND(100/AL48*AM48-100,1)&gt;999,999,-999)))</f>
        <v>5.4</v>
      </c>
      <c r="AO48" s="266">
        <f>100/$CM48*AM48</f>
        <v>0.63029193171684816</v>
      </c>
      <c r="AP48" s="441">
        <v>32144659.606079999</v>
      </c>
      <c r="AQ48" s="441">
        <v>29434379.388160001</v>
      </c>
      <c r="AR48" s="164">
        <f>IF(AP48=0, "    ---- ", IF(ABS(ROUND(100/AP48*AQ48-100,1))&lt;999,ROUND(100/AP48*AQ48-100,1),IF(ROUND(100/AP48*AQ48-100,1)&gt;999,999,-999)))</f>
        <v>-8.4</v>
      </c>
      <c r="AS48" s="266">
        <f>100/$CM48*AQ48</f>
        <v>47.488484668374603</v>
      </c>
      <c r="AT48" s="441">
        <v>99624</v>
      </c>
      <c r="AU48" s="441">
        <v>123611</v>
      </c>
      <c r="AV48" s="165">
        <f>IF(AT48=0, "    ---- ", IF(ABS(ROUND(100/AT48*AU48-100,1))&lt;999,ROUND(100/AT48*AU48-100,1),IF(ROUND(100/AT48*AU48-100,1)&gt;999,999,-999)))</f>
        <v>24.1</v>
      </c>
      <c r="AW48" s="266">
        <f>100/$CM48*AU48</f>
        <v>0.19943002707587931</v>
      </c>
      <c r="AX48" s="441"/>
      <c r="AY48" s="441">
        <v>115950</v>
      </c>
      <c r="AZ48" s="165" t="str">
        <f>IF(AX48=0, "    ---- ", IF(ABS(ROUND(100/AX48*AY48-100,1))&lt;999,ROUND(100/AX48*AY48-100,1),IF(ROUND(100/AX48*AY48-100,1)&gt;999,999,-999)))</f>
        <v xml:space="preserve">    ---- </v>
      </c>
      <c r="BA48" s="266">
        <f>100/$CM48*AY48</f>
        <v>0.18707001512363952</v>
      </c>
      <c r="BB48" s="441">
        <v>30845</v>
      </c>
      <c r="BC48" s="441">
        <v>39880</v>
      </c>
      <c r="BD48" s="164">
        <f>IF(BB48=0, "    ---- ", IF(ABS(ROUND(100/BB48*BC48-100,1))&lt;999,ROUND(100/BB48*BC48-100,1),IF(ROUND(100/BB48*BC48-100,1)&gt;999,999,-999)))</f>
        <v>29.3</v>
      </c>
      <c r="BE48" s="266">
        <f>100/$CM48*BC48</f>
        <v>6.434111430039452E-2</v>
      </c>
      <c r="BF48" s="441">
        <v>4717</v>
      </c>
      <c r="BG48" s="441">
        <f>SUM(BG10+BG13+BG19+BG25+BG45+BG46)</f>
        <v>2346</v>
      </c>
      <c r="BH48" s="164">
        <f>IF(BF48=0, "    ---- ", IF(ABS(ROUND(100/BF48*BG48-100,1))&lt;999,ROUND(100/BF48*BG48-100,1),IF(ROUND(100/BF48*BG48-100,1)&gt;999,999,-999)))</f>
        <v>-50.3</v>
      </c>
      <c r="BI48" s="266">
        <f>100/$CM48*BG48</f>
        <v>3.7849612374304298E-3</v>
      </c>
      <c r="BJ48" s="441">
        <v>2766992</v>
      </c>
      <c r="BK48" s="441">
        <v>2657396.2051484552</v>
      </c>
      <c r="BL48" s="165">
        <f>IF(BJ48=0, "    ---- ", IF(ABS(ROUND(100/BJ48*BK48-100,1))&lt;999,ROUND(100/BJ48*BK48-100,1),IF(ROUND(100/BJ48*BK48-100,1)&gt;999,999,-999)))</f>
        <v>-4</v>
      </c>
      <c r="BM48" s="266">
        <f>100/$CM48*BK48</f>
        <v>4.2873578981166345</v>
      </c>
      <c r="BN48" s="165">
        <v>4288471</v>
      </c>
      <c r="BO48" s="165">
        <v>4084610</v>
      </c>
      <c r="BP48" s="165">
        <f>IF(BN48=0, "    ---- ", IF(ABS(ROUND(100/BN48*BO48-100,1))&lt;999,ROUND(100/BN48*BO48-100,1),IF(ROUND(100/BN48*BO48-100,1)&gt;999,999,-999)))</f>
        <v>-4.8</v>
      </c>
      <c r="BQ48" s="266">
        <f>100/$CM48*BO48</f>
        <v>6.58997890878973</v>
      </c>
      <c r="BR48" s="165"/>
      <c r="BS48" s="165"/>
      <c r="BT48" s="266"/>
      <c r="BU48" s="266"/>
      <c r="BV48" s="441">
        <v>2278499.5252800002</v>
      </c>
      <c r="BW48" s="441">
        <v>2449137.9735400002</v>
      </c>
      <c r="BX48" s="165">
        <f>IF(BV48=0, "    ---- ", IF(ABS(ROUND(100/BV48*BW48-100,1))&lt;999,ROUND(100/BV48*BW48-100,1),IF(ROUND(100/BV48*BW48-100,1)&gt;999,999,-999)))</f>
        <v>7.5</v>
      </c>
      <c r="BY48" s="266">
        <f>100/$CM48*BW48</f>
        <v>3.9513607395429728</v>
      </c>
      <c r="BZ48" s="441">
        <v>9429042.2034599986</v>
      </c>
      <c r="CA48" s="441">
        <v>7918141.5200000005</v>
      </c>
      <c r="CB48" s="165">
        <f>IF(BZ48=0, "    ---- ", IF(ABS(ROUND(100/BZ48*CA48-100,1))&lt;999,ROUND(100/BZ48*CA48-100,1),IF(ROUND(100/BZ48*CA48-100,1)&gt;999,999,-999)))</f>
        <v>-16</v>
      </c>
      <c r="CC48" s="266">
        <f>100/$CM48*CA48</f>
        <v>12.774875842151946</v>
      </c>
      <c r="CD48" s="441">
        <v>23184</v>
      </c>
      <c r="CE48" s="441">
        <v>24710</v>
      </c>
      <c r="CF48" s="165">
        <f>IF(CD48=0, "    ---- ", IF(ABS(ROUND(100/CD48*CE48-100,1))&lt;999,ROUND(100/CD48*CE48-100,1),IF(ROUND(100/CD48*CE48-100,1)&gt;999,999,-999)))</f>
        <v>6.6</v>
      </c>
      <c r="CG48" s="266">
        <f>100/$CM48*CE48</f>
        <v>3.9866322326046852E-2</v>
      </c>
      <c r="CH48" s="441">
        <v>545559.61028999998</v>
      </c>
      <c r="CI48" s="441">
        <v>555281.85226000007</v>
      </c>
      <c r="CJ48" s="165">
        <f>IF(CH48=0, "    ---- ", IF(ABS(ROUND(100/CH48*CI48-100,1))&lt;999,ROUND(100/CH48*CI48-100,1),IF(ROUND(100/CH48*CI48-100,1)&gt;999,999,-999)))</f>
        <v>1.8</v>
      </c>
      <c r="CK48" s="266">
        <f>100/$CM48*CI48</f>
        <v>0.89587394997982561</v>
      </c>
      <c r="CL48" s="70">
        <f t="shared" si="8"/>
        <v>69603386.202340007</v>
      </c>
      <c r="CM48" s="70">
        <f t="shared" si="9"/>
        <v>61982140.709918462</v>
      </c>
      <c r="CN48" s="165">
        <f>IF(CL48=0, "    ---- ", IF(ABS(ROUND(100/CL48*CM48-100,1))&lt;999,ROUND(100/CL48*CM48-100,1),IF(ROUND(100/CL48*CM48-100,1)&gt;999,999,-999)))</f>
        <v>-10.9</v>
      </c>
      <c r="CO48" s="205"/>
      <c r="CP48" s="358"/>
      <c r="CQ48" s="358"/>
      <c r="CR48" s="358"/>
      <c r="CS48" s="358"/>
      <c r="CT48" s="358"/>
      <c r="CU48" s="358"/>
      <c r="CV48" s="358"/>
      <c r="CW48" s="358"/>
      <c r="CX48" s="358"/>
      <c r="CY48" s="358"/>
      <c r="DA48" s="264"/>
    </row>
    <row r="49" spans="1:105" s="263" customFormat="1" ht="20.100000000000001" customHeight="1">
      <c r="A49" s="478" t="s">
        <v>334</v>
      </c>
      <c r="B49" s="154"/>
      <c r="C49" s="154"/>
      <c r="D49" s="512"/>
      <c r="E49" s="507"/>
      <c r="F49" s="403"/>
      <c r="G49" s="403"/>
      <c r="H49" s="191"/>
      <c r="I49" s="268"/>
      <c r="J49" s="154"/>
      <c r="K49" s="154"/>
      <c r="L49" s="154"/>
      <c r="M49" s="163"/>
      <c r="N49" s="403"/>
      <c r="O49" s="403"/>
      <c r="P49" s="154"/>
      <c r="Q49" s="163"/>
      <c r="R49" s="154"/>
      <c r="S49" s="403"/>
      <c r="T49" s="134"/>
      <c r="U49" s="163"/>
      <c r="V49" s="154"/>
      <c r="W49" s="154"/>
      <c r="X49" s="163"/>
      <c r="Y49" s="163"/>
      <c r="Z49" s="403"/>
      <c r="AA49" s="403"/>
      <c r="AB49" s="191"/>
      <c r="AC49" s="268"/>
      <c r="AD49" s="403"/>
      <c r="AE49" s="403"/>
      <c r="AF49" s="134"/>
      <c r="AG49" s="163"/>
      <c r="AH49" s="403"/>
      <c r="AI49" s="403"/>
      <c r="AJ49" s="191"/>
      <c r="AK49" s="268"/>
      <c r="AL49" s="154"/>
      <c r="AM49" s="403"/>
      <c r="AN49" s="154"/>
      <c r="AO49" s="163"/>
      <c r="AP49" s="403"/>
      <c r="AQ49" s="403"/>
      <c r="AR49" s="154"/>
      <c r="AS49" s="163"/>
      <c r="AT49" s="403"/>
      <c r="AU49" s="403"/>
      <c r="AV49" s="191"/>
      <c r="AW49" s="268"/>
      <c r="AX49" s="403"/>
      <c r="AY49" s="403"/>
      <c r="AZ49" s="191"/>
      <c r="BA49" s="268"/>
      <c r="BB49" s="403"/>
      <c r="BC49" s="403"/>
      <c r="BD49" s="191"/>
      <c r="BE49" s="268"/>
      <c r="BF49" s="403"/>
      <c r="BG49" s="403"/>
      <c r="BH49" s="191"/>
      <c r="BI49" s="268"/>
      <c r="BJ49" s="154"/>
      <c r="BK49" s="403"/>
      <c r="BL49" s="191"/>
      <c r="BM49" s="268"/>
      <c r="BN49" s="154"/>
      <c r="BO49" s="154"/>
      <c r="BP49" s="154"/>
      <c r="BQ49" s="163"/>
      <c r="BR49" s="154"/>
      <c r="BS49" s="154"/>
      <c r="BT49" s="163"/>
      <c r="BU49" s="163"/>
      <c r="BV49" s="154"/>
      <c r="BW49" s="403"/>
      <c r="BX49" s="191"/>
      <c r="BY49" s="268"/>
      <c r="BZ49" s="154"/>
      <c r="CA49" s="403"/>
      <c r="CB49" s="191"/>
      <c r="CC49" s="268"/>
      <c r="CD49" s="403"/>
      <c r="CE49" s="403"/>
      <c r="CF49" s="191"/>
      <c r="CG49" s="268"/>
      <c r="CH49" s="403"/>
      <c r="CI49" s="403"/>
      <c r="CJ49" s="191"/>
      <c r="CK49" s="268"/>
      <c r="CL49" s="143"/>
      <c r="CM49" s="184"/>
      <c r="CN49" s="269"/>
      <c r="CO49" s="205"/>
      <c r="CP49" s="358"/>
      <c r="CQ49" s="358"/>
      <c r="CR49" s="358"/>
      <c r="CS49" s="358"/>
      <c r="CT49" s="358"/>
      <c r="CU49" s="358"/>
      <c r="CV49" s="358"/>
      <c r="CW49" s="358"/>
      <c r="CX49" s="358"/>
      <c r="CY49" s="358"/>
      <c r="DA49" s="264"/>
    </row>
    <row r="50" spans="1:105" s="263" customFormat="1" ht="20.100000000000001" customHeight="1">
      <c r="A50" s="387" t="s">
        <v>9</v>
      </c>
      <c r="B50" s="154"/>
      <c r="C50" s="154"/>
      <c r="D50" s="154"/>
      <c r="E50" s="502"/>
      <c r="F50" s="154">
        <v>24910.619775839998</v>
      </c>
      <c r="G50" s="383">
        <v>20004.256000000001</v>
      </c>
      <c r="H50" s="134">
        <f>IF(F50=0, "    ---- ", IF(ABS(ROUND(100/F50*G50-100,1))&lt;999,ROUND(100/F50*G50-100,1),IF(ROUND(100/F50*G50-100,1)&gt;999,999,-999)))</f>
        <v>-19.7</v>
      </c>
      <c r="I50" s="163">
        <f>100/$CM50*G50</f>
        <v>0.91068059179929262</v>
      </c>
      <c r="J50" s="154">
        <v>2965249</v>
      </c>
      <c r="K50" s="154">
        <v>1925287</v>
      </c>
      <c r="L50" s="154">
        <f t="shared" ref="L50:L60" si="50">IF(J50=0, "    ---- ", IF(ABS(ROUND(100/J50*K50-100,1))&lt;999,ROUND(100/J50*K50-100,1),IF(ROUND(100/J50*K50-100,1)&gt;999,999,-999)))</f>
        <v>-35.1</v>
      </c>
      <c r="M50" s="163">
        <f t="shared" ref="M50:M60" si="51">100/$CM50*K50</f>
        <v>87.647423855377795</v>
      </c>
      <c r="N50" s="154">
        <v>30082</v>
      </c>
      <c r="O50" s="383">
        <v>34634</v>
      </c>
      <c r="P50" s="154">
        <f>IF(N50=0, "    ---- ", IF(ABS(ROUND(100/N50*O50-100,1))&lt;999,ROUND(100/N50*O50-100,1),IF(ROUND(100/N50*O50-100,1)&gt;999,999,-999)))</f>
        <v>15.1</v>
      </c>
      <c r="Q50" s="163">
        <f>100/$CM50*O50</f>
        <v>1.576690061173817</v>
      </c>
      <c r="R50" s="154">
        <v>14218</v>
      </c>
      <c r="S50" s="383">
        <v>3060</v>
      </c>
      <c r="T50" s="134">
        <f>IF(R50=0, "    ---- ", IF(ABS(ROUND(100/R50*S50-100,1))&lt;999,ROUND(100/R50*S50-100,1),IF(ROUND(100/R50*S50-100,1)&gt;999,999,-999)))</f>
        <v>-78.5</v>
      </c>
      <c r="U50" s="163">
        <f>100/$CM50*S50</f>
        <v>0.1393044865505538</v>
      </c>
      <c r="V50" s="154"/>
      <c r="W50" s="154"/>
      <c r="X50" s="163"/>
      <c r="Y50" s="163"/>
      <c r="Z50" s="154">
        <v>32535</v>
      </c>
      <c r="AA50" s="383">
        <v>36890</v>
      </c>
      <c r="AB50" s="134">
        <f>IF(Z50=0, "    ---- ", IF(ABS(ROUND(100/Z50*AA50-100,1))&lt;999,ROUND(100/Z50*AA50-100,1),IF(ROUND(100/Z50*AA50-100,1)&gt;999,999,-999)))</f>
        <v>13.4</v>
      </c>
      <c r="AC50" s="163">
        <f>100/$CM50*AA50</f>
        <v>1.6793929767483431</v>
      </c>
      <c r="AD50" s="383"/>
      <c r="AE50" s="383"/>
      <c r="AF50" s="134"/>
      <c r="AG50" s="163"/>
      <c r="AH50" s="154">
        <v>2999</v>
      </c>
      <c r="AI50" s="383">
        <v>2739</v>
      </c>
      <c r="AJ50" s="134">
        <f>IF(AH50=0, "    ---- ", IF(ABS(ROUND(100/AH50*AI50-100,1))&lt;999,ROUND(100/AH50*AI50-100,1),IF(ROUND(100/AH50*AI50-100,1)&gt;999,999,-999)))</f>
        <v>-8.6999999999999993</v>
      </c>
      <c r="AK50" s="163">
        <f>100/$CM50*AI50</f>
        <v>0.12469117276534865</v>
      </c>
      <c r="AL50" s="154">
        <v>22522.343000000001</v>
      </c>
      <c r="AM50" s="383">
        <v>21391.495999999999</v>
      </c>
      <c r="AN50" s="154">
        <f>IF(AL50=0, "    ---- ", IF(ABS(ROUND(100/AL50*AM50-100,1))&lt;999,ROUND(100/AL50*AM50-100,1),IF(ROUND(100/AL50*AM50-100,1)&gt;999,999,-999)))</f>
        <v>-5</v>
      </c>
      <c r="AO50" s="163">
        <f>100/$CM50*AM50</f>
        <v>0.97383378000922394</v>
      </c>
      <c r="AP50" s="383"/>
      <c r="AQ50" s="383"/>
      <c r="AR50" s="154"/>
      <c r="AS50" s="163"/>
      <c r="AT50" s="383"/>
      <c r="AU50" s="383"/>
      <c r="AV50" s="134"/>
      <c r="AW50" s="163"/>
      <c r="AX50" s="383"/>
      <c r="AY50" s="383">
        <v>1004</v>
      </c>
      <c r="AZ50" s="134" t="str">
        <f>IF(AX50=0, "    ---- ", IF(ABS(ROUND(100/AX50*AY50-100,1))&lt;999,ROUND(100/AX50*AY50-100,1),IF(ROUND(100/AX50*AY50-100,1)&gt;999,999,-999)))</f>
        <v xml:space="preserve">    ---- </v>
      </c>
      <c r="BA50" s="163">
        <f>100/$CM50*AY50</f>
        <v>4.5706439378024842E-2</v>
      </c>
      <c r="BB50" s="383"/>
      <c r="BC50" s="383"/>
      <c r="BD50" s="134"/>
      <c r="BE50" s="163"/>
      <c r="BF50" s="383"/>
      <c r="BG50" s="383"/>
      <c r="BH50" s="134"/>
      <c r="BI50" s="163"/>
      <c r="BJ50" s="154">
        <v>46257</v>
      </c>
      <c r="BK50" s="383">
        <v>57176.794000000002</v>
      </c>
      <c r="BL50" s="134">
        <f>IF(BJ50=0, "    ---- ", IF(ABS(ROUND(100/BJ50*BK50-100,1))&lt;999,ROUND(100/BJ50*BK50-100,1),IF(ROUND(100/BJ50*BK50-100,1)&gt;999,999,-999)))</f>
        <v>23.6</v>
      </c>
      <c r="BM50" s="163">
        <f>100/$CM50*BK50</f>
        <v>2.6029359250904527</v>
      </c>
      <c r="BN50" s="154"/>
      <c r="BO50" s="154"/>
      <c r="BP50" s="154"/>
      <c r="BQ50" s="163"/>
      <c r="BR50" s="154"/>
      <c r="BS50" s="154"/>
      <c r="BT50" s="163"/>
      <c r="BU50" s="163"/>
      <c r="BV50" s="154">
        <v>59161.385999999999</v>
      </c>
      <c r="BW50" s="383">
        <v>59436.480000000003</v>
      </c>
      <c r="BX50" s="134">
        <f>IF(BV50=0, "    ---- ", IF(ABS(ROUND(100/BV50*BW50-100,1))&lt;999,ROUND(100/BV50*BW50-100,1),IF(ROUND(100/BV50*BW50-100,1)&gt;999,999,-999)))</f>
        <v>0.5</v>
      </c>
      <c r="BY50" s="163">
        <f>100/$CM50*BW50</f>
        <v>2.7058066433896277</v>
      </c>
      <c r="BZ50" s="154">
        <v>6757</v>
      </c>
      <c r="CA50" s="383">
        <v>35004</v>
      </c>
      <c r="CB50" s="134">
        <f>IF(BZ50=0, "    ---- ", IF(ABS(ROUND(100/BZ50*CA50-100,1))&lt;999,ROUND(100/BZ50*CA50-100,1),IF(ROUND(100/BZ50*CA50-100,1)&gt;999,999,-999)))</f>
        <v>418</v>
      </c>
      <c r="CC50" s="163">
        <f>100/$CM50*CA50</f>
        <v>1.5935340677175114</v>
      </c>
      <c r="CD50" s="383"/>
      <c r="CE50" s="383"/>
      <c r="CF50" s="134"/>
      <c r="CG50" s="163"/>
      <c r="CH50" s="383"/>
      <c r="CI50" s="383"/>
      <c r="CJ50" s="134"/>
      <c r="CK50" s="163"/>
      <c r="CL50" s="70">
        <f t="shared" si="8"/>
        <v>3204691.3487758399</v>
      </c>
      <c r="CM50" s="70">
        <f t="shared" si="9"/>
        <v>2196627.0260000001</v>
      </c>
      <c r="CN50" s="154">
        <f>IF(CL50=0, "    ---- ", IF(ABS(ROUND(100/CL50*CM50-100,1))&lt;999,ROUND(100/CL50*CM50-100,1),IF(ROUND(100/CL50*CM50-100,1)&gt;999,999,-999)))</f>
        <v>-31.5</v>
      </c>
      <c r="CO50" s="205"/>
      <c r="CP50" s="358"/>
      <c r="CQ50" s="358"/>
      <c r="CR50" s="358"/>
      <c r="CS50" s="358"/>
      <c r="CT50" s="358"/>
      <c r="CU50" s="358"/>
      <c r="CV50" s="358"/>
      <c r="CW50" s="358"/>
      <c r="CX50" s="358"/>
      <c r="CY50" s="358"/>
      <c r="DA50" s="264"/>
    </row>
    <row r="51" spans="1:105" s="110" customFormat="1" ht="20.100000000000001" customHeight="1">
      <c r="A51" s="386" t="s">
        <v>304</v>
      </c>
      <c r="B51" s="159"/>
      <c r="C51" s="159"/>
      <c r="D51" s="159"/>
      <c r="E51" s="504"/>
      <c r="F51" s="159">
        <v>9178.0687502104884</v>
      </c>
      <c r="G51" s="438">
        <v>6368.9650000000001</v>
      </c>
      <c r="H51" s="158">
        <f>IF(F51=0, "    ---- ", IF(ABS(ROUND(100/F51*G51-100,1))&lt;999,ROUND(100/F51*G51-100,1),IF(ROUND(100/F51*G51-100,1)&gt;999,999,-999)))</f>
        <v>-30.6</v>
      </c>
      <c r="I51" s="258">
        <f>100/$CM51*G51</f>
        <v>3.1994730331601691</v>
      </c>
      <c r="J51" s="159">
        <v>12363</v>
      </c>
      <c r="K51" s="159">
        <v>9159</v>
      </c>
      <c r="L51" s="159">
        <f t="shared" si="50"/>
        <v>-25.9</v>
      </c>
      <c r="M51" s="258">
        <f t="shared" si="51"/>
        <v>4.6010573948379347</v>
      </c>
      <c r="N51" s="159">
        <v>14298</v>
      </c>
      <c r="O51" s="438">
        <v>16643</v>
      </c>
      <c r="P51" s="159">
        <f>IF(N51=0, "    ---- ", IF(ABS(ROUND(100/N51*O51-100,1))&lt;999,ROUND(100/N51*O51-100,1),IF(ROUND(100/N51*O51-100,1)&gt;999,999,-999)))</f>
        <v>16.399999999999999</v>
      </c>
      <c r="Q51" s="258">
        <f>100/$CM51*O51</f>
        <v>8.3606723684122457</v>
      </c>
      <c r="R51" s="159">
        <v>7364</v>
      </c>
      <c r="S51" s="438">
        <v>3985</v>
      </c>
      <c r="T51" s="158">
        <f>IF(R51=0, "    ---- ", IF(ABS(ROUND(100/R51*S51-100,1))&lt;999,ROUND(100/R51*S51-100,1),IF(ROUND(100/R51*S51-100,1)&gt;999,999,-999)))</f>
        <v>-45.9</v>
      </c>
      <c r="U51" s="258">
        <f>100/$CM51*S51</f>
        <v>2.0018794320809228</v>
      </c>
      <c r="V51" s="159"/>
      <c r="W51" s="159"/>
      <c r="X51" s="258"/>
      <c r="Y51" s="258"/>
      <c r="Z51" s="159">
        <v>23998</v>
      </c>
      <c r="AA51" s="438">
        <v>23225</v>
      </c>
      <c r="AB51" s="158">
        <f>IF(Z51=0, "    ---- ", IF(ABS(ROUND(100/Z51*AA51-100,1))&lt;999,ROUND(100/Z51*AA51-100,1),IF(ROUND(100/Z51*AA51-100,1)&gt;999,999,-999)))</f>
        <v>-3.2</v>
      </c>
      <c r="AC51" s="258">
        <f>100/$CM51*AA51</f>
        <v>11.667164318715038</v>
      </c>
      <c r="AD51" s="438"/>
      <c r="AE51" s="438"/>
      <c r="AF51" s="158"/>
      <c r="AG51" s="258"/>
      <c r="AH51" s="159">
        <v>1852.9344087262655</v>
      </c>
      <c r="AI51" s="438">
        <v>1538.1833646970267</v>
      </c>
      <c r="AJ51" s="158">
        <f>IF(AH51=0, "    ---- ", IF(ABS(ROUND(100/AH51*AI51-100,1))&lt;999,ROUND(100/AH51*AI51-100,1),IF(ROUND(100/AH51*AI51-100,1)&gt;999,999,-999)))</f>
        <v>-17</v>
      </c>
      <c r="AK51" s="258">
        <f>100/$CM51*AI51</f>
        <v>0.77271208044065409</v>
      </c>
      <c r="AL51" s="159">
        <v>17357.093000000001</v>
      </c>
      <c r="AM51" s="438">
        <v>16862.421999999999</v>
      </c>
      <c r="AN51" s="158">
        <f>IF(AL51=0, "    ---- ", IF(ABS(ROUND(100/AL51*AM51-100,1))&lt;999,ROUND(100/AL51*AM51-100,1),IF(ROUND(100/AL51*AM51-100,1)&gt;999,999,-999)))</f>
        <v>-2.8</v>
      </c>
      <c r="AO51" s="258">
        <f>100/$CM51*AM51</f>
        <v>8.4708998185367257</v>
      </c>
      <c r="AP51" s="438"/>
      <c r="AQ51" s="438"/>
      <c r="AR51" s="159"/>
      <c r="AS51" s="258"/>
      <c r="AT51" s="438"/>
      <c r="AU51" s="438"/>
      <c r="AV51" s="158"/>
      <c r="AW51" s="258"/>
      <c r="AX51" s="438"/>
      <c r="AY51" s="438">
        <v>28</v>
      </c>
      <c r="AZ51" s="158" t="str">
        <f t="shared" ref="AZ51:AZ52" si="52">IF(AX51=0, "    ---- ", IF(ABS(ROUND(100/AX51*AY51-100,1))&lt;999,ROUND(100/AX51*AY51-100,1),IF(ROUND(100/AX51*AY51-100,1)&gt;999,999,-999)))</f>
        <v xml:space="preserve">    ---- </v>
      </c>
      <c r="BA51" s="258">
        <f t="shared" ref="BA51:BA52" si="53">100/$CM51*AY51</f>
        <v>1.406590316142179E-2</v>
      </c>
      <c r="BB51" s="438"/>
      <c r="BC51" s="438"/>
      <c r="BD51" s="158"/>
      <c r="BE51" s="258"/>
      <c r="BF51" s="438"/>
      <c r="BG51" s="438"/>
      <c r="BH51" s="158"/>
      <c r="BI51" s="258"/>
      <c r="BJ51" s="159">
        <v>42175</v>
      </c>
      <c r="BK51" s="438">
        <v>53060.124000000003</v>
      </c>
      <c r="BL51" s="158">
        <f>IF(BJ51=0, "    ---- ", IF(ABS(ROUND(100/BJ51*BK51-100,1))&lt;999,ROUND(100/BJ51*BK51-100,1),IF(ROUND(100/BJ51*BK51-100,1)&gt;999,999,-999)))</f>
        <v>25.8</v>
      </c>
      <c r="BM51" s="258">
        <f>100/$CM51*BK51</f>
        <v>26.654948782751152</v>
      </c>
      <c r="BN51" s="159"/>
      <c r="BO51" s="159"/>
      <c r="BP51" s="159"/>
      <c r="BQ51" s="258"/>
      <c r="BR51" s="159"/>
      <c r="BS51" s="159"/>
      <c r="BT51" s="258"/>
      <c r="BU51" s="258"/>
      <c r="BV51" s="159">
        <v>54273.688000000002</v>
      </c>
      <c r="BW51" s="438">
        <v>54489.243000000002</v>
      </c>
      <c r="BX51" s="158">
        <f>IF(BV51=0, "    ---- ", IF(ABS(ROUND(100/BV51*BW51-100,1))&lt;999,ROUND(100/BV51*BW51-100,1),IF(ROUND(100/BV51*BW51-100,1)&gt;999,999,-999)))</f>
        <v>0.4</v>
      </c>
      <c r="BY51" s="258">
        <f>100/$CM51*BW51</f>
        <v>27.372871977756436</v>
      </c>
      <c r="BZ51" s="159">
        <v>2145</v>
      </c>
      <c r="CA51" s="438">
        <v>13704</v>
      </c>
      <c r="CB51" s="158">
        <f>IF(BZ51=0, "    ---- ", IF(ABS(ROUND(100/BZ51*CA51-100,1))&lt;999,ROUND(100/BZ51*CA51-100,1),IF(ROUND(100/BZ51*CA51-100,1)&gt;999,999,-999)))</f>
        <v>538.9</v>
      </c>
      <c r="CC51" s="258">
        <f>100/$CM51*CA51</f>
        <v>6.8842548901472931</v>
      </c>
      <c r="CD51" s="438"/>
      <c r="CE51" s="438"/>
      <c r="CF51" s="158"/>
      <c r="CG51" s="258"/>
      <c r="CH51" s="438"/>
      <c r="CI51" s="438"/>
      <c r="CJ51" s="158"/>
      <c r="CK51" s="258"/>
      <c r="CL51" s="71">
        <f t="shared" si="8"/>
        <v>185004.78415893676</v>
      </c>
      <c r="CM51" s="71">
        <f t="shared" si="9"/>
        <v>199062.93736469705</v>
      </c>
      <c r="CN51" s="159">
        <f>IF(CL51=0, "    ---- ", IF(ABS(ROUND(100/CL51*CM51-100,1))&lt;999,ROUND(100/CL51*CM51-100,1),IF(ROUND(100/CL51*CM51-100,1)&gt;999,999,-999)))</f>
        <v>7.6</v>
      </c>
      <c r="CO51" s="85"/>
      <c r="CP51" s="378"/>
      <c r="CQ51" s="378"/>
      <c r="CR51" s="378"/>
      <c r="CS51" s="378"/>
      <c r="CT51" s="378"/>
      <c r="CU51" s="378"/>
      <c r="CV51" s="378"/>
      <c r="CW51" s="378"/>
      <c r="CX51" s="378"/>
      <c r="CY51" s="378"/>
      <c r="DA51" s="260"/>
    </row>
    <row r="52" spans="1:105" s="110" customFormat="1" ht="20.100000000000001" customHeight="1">
      <c r="A52" s="386" t="s">
        <v>305</v>
      </c>
      <c r="B52" s="159"/>
      <c r="C52" s="159"/>
      <c r="D52" s="159"/>
      <c r="E52" s="504"/>
      <c r="F52" s="159">
        <v>12015.139236480905</v>
      </c>
      <c r="G52" s="438">
        <v>10714.098</v>
      </c>
      <c r="H52" s="158">
        <f>IF(F52=0, "    ---- ", IF(ABS(ROUND(100/F52*G52-100,1))&lt;999,ROUND(100/F52*G52-100,1),IF(ROUND(100/F52*G52-100,1)&gt;999,999,-999)))</f>
        <v>-10.8</v>
      </c>
      <c r="I52" s="258">
        <f>100/$CM52*G52</f>
        <v>17.497168350627554</v>
      </c>
      <c r="J52" s="159">
        <v>398</v>
      </c>
      <c r="K52" s="159">
        <v>303</v>
      </c>
      <c r="L52" s="159">
        <f t="shared" si="50"/>
        <v>-23.9</v>
      </c>
      <c r="M52" s="258">
        <f t="shared" si="51"/>
        <v>0.4948285903526502</v>
      </c>
      <c r="N52" s="159">
        <v>15784</v>
      </c>
      <c r="O52" s="438">
        <v>17991</v>
      </c>
      <c r="P52" s="159">
        <f>IF(N52=0, "    ---- ", IF(ABS(ROUND(100/N52*O52-100,1))&lt;999,ROUND(100/N52*O52-100,1),IF(ROUND(100/N52*O52-100,1)&gt;999,999,-999)))</f>
        <v>14</v>
      </c>
      <c r="Q52" s="258">
        <f>100/$CM52*O52</f>
        <v>29.38105996381033</v>
      </c>
      <c r="R52" s="159">
        <v>6854</v>
      </c>
      <c r="S52" s="438">
        <v>-925</v>
      </c>
      <c r="T52" s="158">
        <f>IF(R52=0, "    ---- ", IF(ABS(ROUND(100/R52*S52-100,1))&lt;999,ROUND(100/R52*S52-100,1),IF(ROUND(100/R52*S52-100,1)&gt;999,999,-999)))</f>
        <v>-113.5</v>
      </c>
      <c r="U52" s="258">
        <f>100/$CM52*S52</f>
        <v>-1.5106153335848231</v>
      </c>
      <c r="V52" s="159"/>
      <c r="W52" s="159"/>
      <c r="X52" s="258"/>
      <c r="Y52" s="258"/>
      <c r="Z52" s="159">
        <v>8537</v>
      </c>
      <c r="AA52" s="438">
        <v>13665</v>
      </c>
      <c r="AB52" s="158">
        <f>IF(Z52=0, "    ---- ", IF(ABS(ROUND(100/Z52*AA52-100,1))&lt;999,ROUND(100/Z52*AA52-100,1),IF(ROUND(100/Z52*AA52-100,1)&gt;999,999,-999)))</f>
        <v>60.1</v>
      </c>
      <c r="AC52" s="258">
        <f>100/$CM52*AA52</f>
        <v>22.316279495607144</v>
      </c>
      <c r="AD52" s="438"/>
      <c r="AE52" s="438"/>
      <c r="AF52" s="158"/>
      <c r="AG52" s="258"/>
      <c r="AH52" s="159">
        <v>1081.678911525365</v>
      </c>
      <c r="AI52" s="438">
        <v>1039.2462175385774</v>
      </c>
      <c r="AJ52" s="158">
        <f>IF(AH52=0, "    ---- ", IF(ABS(ROUND(100/AH52*AI52-100,1))&lt;999,ROUND(100/AH52*AI52-100,1),IF(ROUND(100/AH52*AI52-100,1)&gt;999,999,-999)))</f>
        <v>-3.9</v>
      </c>
      <c r="AK52" s="258">
        <f>100/$CM52*AI52</f>
        <v>1.6971905638743825</v>
      </c>
      <c r="AL52" s="159">
        <v>5165.25</v>
      </c>
      <c r="AM52" s="438">
        <v>4529.0739999999996</v>
      </c>
      <c r="AN52" s="159">
        <f>IF(AL52=0, "    ---- ", IF(ABS(ROUND(100/AL52*AM52-100,1))&lt;999,ROUND(100/AL52*AM52-100,1),IF(ROUND(100/AL52*AM52-100,1)&gt;999,999,-999)))</f>
        <v>-12.3</v>
      </c>
      <c r="AO52" s="258">
        <f>100/$CM52*AM52</f>
        <v>7.3964201419895659</v>
      </c>
      <c r="AP52" s="438"/>
      <c r="AQ52" s="438"/>
      <c r="AR52" s="159"/>
      <c r="AS52" s="258"/>
      <c r="AT52" s="438"/>
      <c r="AU52" s="438"/>
      <c r="AV52" s="158"/>
      <c r="AW52" s="258"/>
      <c r="AX52" s="438"/>
      <c r="AY52" s="438">
        <v>976</v>
      </c>
      <c r="AZ52" s="158" t="str">
        <f t="shared" si="52"/>
        <v xml:space="preserve">    ---- </v>
      </c>
      <c r="BA52" s="258">
        <f t="shared" si="53"/>
        <v>1.5939033141392296</v>
      </c>
      <c r="BB52" s="438"/>
      <c r="BC52" s="438"/>
      <c r="BD52" s="159"/>
      <c r="BE52" s="258"/>
      <c r="BF52" s="438"/>
      <c r="BG52" s="438"/>
      <c r="BH52" s="159"/>
      <c r="BI52" s="258"/>
      <c r="BJ52" s="159">
        <v>4082</v>
      </c>
      <c r="BK52" s="438">
        <v>4116.67</v>
      </c>
      <c r="BL52" s="158">
        <f>IF(BJ52=0, "    ---- ", IF(ABS(ROUND(100/BJ52*BK52-100,1))&lt;999,ROUND(100/BJ52*BK52-100,1),IF(ROUND(100/BJ52*BK52-100,1)&gt;999,999,-999)))</f>
        <v>0.8</v>
      </c>
      <c r="BM52" s="258">
        <f>100/$CM52*BK52</f>
        <v>6.7229241354687934</v>
      </c>
      <c r="BN52" s="159"/>
      <c r="BO52" s="159"/>
      <c r="BP52" s="159"/>
      <c r="BQ52" s="258"/>
      <c r="BR52" s="159"/>
      <c r="BS52" s="159"/>
      <c r="BT52" s="258"/>
      <c r="BU52" s="258"/>
      <c r="BV52" s="159">
        <v>4887.6980000000003</v>
      </c>
      <c r="BW52" s="438">
        <v>4947.2370000000001</v>
      </c>
      <c r="BX52" s="158">
        <f>IF(BV52=0, "    ---- ", IF(ABS(ROUND(100/BV52*BW52-100,1))&lt;999,ROUND(100/BV52*BW52-100,1),IF(ROUND(100/BV52*BW52-100,1)&gt;999,999,-999)))</f>
        <v>1.2</v>
      </c>
      <c r="BY52" s="258">
        <f>100/$CM52*BW52</f>
        <v>8.0793211579223563</v>
      </c>
      <c r="BZ52" s="159">
        <v>125</v>
      </c>
      <c r="CA52" s="438">
        <v>3877</v>
      </c>
      <c r="CB52" s="158">
        <f>IF(BZ52=0, "    ---- ", IF(ABS(ROUND(100/BZ52*CA52-100,1))&lt;999,ROUND(100/BZ52*CA52-100,1),IF(ROUND(100/BZ52*CA52-100,1)&gt;999,999,-999)))</f>
        <v>999</v>
      </c>
      <c r="CC52" s="258">
        <f>100/$CM52*CA52</f>
        <v>6.3315196197928207</v>
      </c>
      <c r="CD52" s="438"/>
      <c r="CE52" s="438"/>
      <c r="CF52" s="158"/>
      <c r="CG52" s="258"/>
      <c r="CH52" s="438"/>
      <c r="CI52" s="438"/>
      <c r="CJ52" s="158"/>
      <c r="CK52" s="258"/>
      <c r="CL52" s="71">
        <f t="shared" si="8"/>
        <v>58929.766148006267</v>
      </c>
      <c r="CM52" s="71">
        <f t="shared" si="9"/>
        <v>61233.325217538579</v>
      </c>
      <c r="CN52" s="159">
        <f>IF(CL52=0, "    ---- ", IF(ABS(ROUND(100/CL52*CM52-100,1))&lt;999,ROUND(100/CL52*CM52-100,1),IF(ROUND(100/CL52*CM52-100,1)&gt;999,999,-999)))</f>
        <v>3.9</v>
      </c>
      <c r="CO52" s="85"/>
      <c r="CP52" s="378"/>
      <c r="CQ52" s="378"/>
      <c r="CR52" s="378"/>
      <c r="CS52" s="378"/>
      <c r="CT52" s="378"/>
      <c r="CU52" s="378"/>
      <c r="CV52" s="378"/>
      <c r="CW52" s="378"/>
      <c r="CX52" s="378"/>
      <c r="CY52" s="378"/>
      <c r="DA52" s="260"/>
    </row>
    <row r="53" spans="1:105" s="263" customFormat="1" ht="20.100000000000001" customHeight="1">
      <c r="A53" s="387" t="s">
        <v>10</v>
      </c>
      <c r="B53" s="154"/>
      <c r="C53" s="154"/>
      <c r="D53" s="154"/>
      <c r="E53" s="502"/>
      <c r="F53" s="383"/>
      <c r="G53" s="383"/>
      <c r="H53" s="134"/>
      <c r="I53" s="163"/>
      <c r="J53" s="154">
        <v>137502</v>
      </c>
      <c r="K53" s="154">
        <v>121336</v>
      </c>
      <c r="L53" s="154">
        <f t="shared" si="50"/>
        <v>-11.8</v>
      </c>
      <c r="M53" s="163">
        <f t="shared" si="51"/>
        <v>43.888046907979742</v>
      </c>
      <c r="N53" s="383"/>
      <c r="O53" s="383"/>
      <c r="P53" s="154"/>
      <c r="Q53" s="163"/>
      <c r="R53" s="154">
        <v>12511</v>
      </c>
      <c r="S53" s="383">
        <v>500</v>
      </c>
      <c r="T53" s="134">
        <f>IF(R53=0, "    ---- ", IF(ABS(ROUND(100/R53*S53-100,1))&lt;999,ROUND(100/R53*S53-100,1),IF(ROUND(100/R53*S53-100,1)&gt;999,999,-999)))</f>
        <v>-96</v>
      </c>
      <c r="U53" s="163">
        <f>100/$CM53*S53</f>
        <v>0.18085336136010641</v>
      </c>
      <c r="V53" s="154"/>
      <c r="W53" s="154"/>
      <c r="X53" s="163"/>
      <c r="Y53" s="163"/>
      <c r="Z53" s="383"/>
      <c r="AA53" s="383"/>
      <c r="AB53" s="134"/>
      <c r="AC53" s="163"/>
      <c r="AD53" s="154">
        <v>58961.177000000003</v>
      </c>
      <c r="AE53" s="383">
        <v>57248</v>
      </c>
      <c r="AF53" s="134">
        <f>IF(AD53=0, "    ---- ", IF(ABS(ROUND(100/AD53*AE53-100,1))&lt;999,ROUND(100/AD53*AE53-100,1),IF(ROUND(100/AD53*AE53-100,1)&gt;999,999,-999)))</f>
        <v>-2.9</v>
      </c>
      <c r="AG53" s="163">
        <f>100/$CM53*AE53</f>
        <v>20.706986462286743</v>
      </c>
      <c r="AH53" s="383"/>
      <c r="AI53" s="383"/>
      <c r="AJ53" s="134"/>
      <c r="AK53" s="163"/>
      <c r="AL53" s="383"/>
      <c r="AM53" s="383"/>
      <c r="AN53" s="154"/>
      <c r="AO53" s="163"/>
      <c r="AP53" s="383"/>
      <c r="AQ53" s="383"/>
      <c r="AR53" s="154"/>
      <c r="AS53" s="163"/>
      <c r="AT53" s="383"/>
      <c r="AU53" s="383"/>
      <c r="AV53" s="134"/>
      <c r="AW53" s="163"/>
      <c r="AX53" s="383"/>
      <c r="AY53" s="383"/>
      <c r="AZ53" s="134"/>
      <c r="BA53" s="163"/>
      <c r="BB53" s="383"/>
      <c r="BC53" s="383"/>
      <c r="BD53" s="134"/>
      <c r="BE53" s="163"/>
      <c r="BF53" s="383"/>
      <c r="BG53" s="383"/>
      <c r="BH53" s="134"/>
      <c r="BI53" s="163"/>
      <c r="BJ53" s="154">
        <v>30244</v>
      </c>
      <c r="BK53" s="383">
        <v>26195.710999999999</v>
      </c>
      <c r="BL53" s="134">
        <f>IF(BJ53=0, "    ---- ", IF(ABS(ROUND(100/BJ53*BK53-100,1))&lt;999,ROUND(100/BJ53*BK53-100,1),IF(ROUND(100/BJ53*BK53-100,1)&gt;999,999,-999)))</f>
        <v>-13.4</v>
      </c>
      <c r="BM53" s="163">
        <f>100/$CM53*BK53</f>
        <v>9.4751647751358288</v>
      </c>
      <c r="BN53" s="154"/>
      <c r="BO53" s="154"/>
      <c r="BP53" s="154"/>
      <c r="BQ53" s="163"/>
      <c r="BR53" s="154"/>
      <c r="BS53" s="154"/>
      <c r="BT53" s="163"/>
      <c r="BU53" s="163"/>
      <c r="BV53" s="154">
        <v>61419.8</v>
      </c>
      <c r="BW53" s="383">
        <v>71187.365000000005</v>
      </c>
      <c r="BX53" s="134">
        <f>IF(BV53=0, "    ---- ", IF(ABS(ROUND(100/BV53*BW53-100,1))&lt;999,ROUND(100/BV53*BW53-100,1),IF(ROUND(100/BV53*BW53-100,1)&gt;999,999,-999)))</f>
        <v>15.9</v>
      </c>
      <c r="BY53" s="163">
        <f>100/$CM53*BW53</f>
        <v>25.748948493237585</v>
      </c>
      <c r="BZ53" s="154"/>
      <c r="CA53" s="383"/>
      <c r="CB53" s="134"/>
      <c r="CC53" s="163"/>
      <c r="CD53" s="383"/>
      <c r="CE53" s="383"/>
      <c r="CF53" s="134"/>
      <c r="CG53" s="163"/>
      <c r="CH53" s="383"/>
      <c r="CI53" s="383"/>
      <c r="CJ53" s="134"/>
      <c r="CK53" s="163"/>
      <c r="CL53" s="70">
        <f t="shared" si="8"/>
        <v>300637.97700000001</v>
      </c>
      <c r="CM53" s="70">
        <f t="shared" si="9"/>
        <v>276467.076</v>
      </c>
      <c r="CN53" s="154">
        <f>IF(CL53=0, "    ---- ", IF(ABS(ROUND(100/CL53*CM53-100,1))&lt;999,ROUND(100/CL53*CM53-100,1),IF(ROUND(100/CL53*CM53-100,1)&gt;999,999,-999)))</f>
        <v>-8</v>
      </c>
      <c r="CO53" s="205"/>
      <c r="CP53" s="358"/>
      <c r="CQ53" s="358"/>
      <c r="CR53" s="358"/>
      <c r="CS53" s="358"/>
      <c r="CT53" s="358"/>
      <c r="CU53" s="358"/>
      <c r="CV53" s="358"/>
      <c r="CW53" s="358"/>
      <c r="CX53" s="358"/>
      <c r="CY53" s="358"/>
      <c r="DA53" s="264"/>
    </row>
    <row r="54" spans="1:105" s="110" customFormat="1" ht="20.100000000000001" customHeight="1">
      <c r="A54" s="229" t="s">
        <v>358</v>
      </c>
      <c r="B54" s="229"/>
      <c r="C54" s="229"/>
      <c r="D54" s="229"/>
      <c r="E54" s="229"/>
      <c r="F54" s="229"/>
      <c r="G54" s="229"/>
      <c r="H54" s="229"/>
      <c r="I54" s="229"/>
      <c r="J54" s="439">
        <v>137067</v>
      </c>
      <c r="K54" s="439">
        <v>121183</v>
      </c>
      <c r="L54" s="159">
        <f t="shared" ref="L54:L55" si="54">IF(J54=0, "    ---- ", IF(ABS(ROUND(100/J54*K54-100,1))&lt;999,ROUND(100/J54*K54-100,1),IF(ROUND(100/J54*K54-100,1)&gt;999,999,-999)))</f>
        <v>-11.6</v>
      </c>
      <c r="M54" s="258">
        <f t="shared" ref="M54:M55" si="55">100/$CM54*K54</f>
        <v>43.856976725282721</v>
      </c>
      <c r="N54" s="229"/>
      <c r="O54" s="229"/>
      <c r="P54" s="229"/>
      <c r="Q54" s="229"/>
      <c r="R54" s="159">
        <v>12511</v>
      </c>
      <c r="S54" s="229">
        <v>500</v>
      </c>
      <c r="T54" s="158">
        <f>IF(R54=0, "    ---- ", IF(ABS(ROUND(100/R54*S54-100,1))&lt;999,ROUND(100/R54*S54-100,1),IF(ROUND(100/R54*S54-100,1)&gt;999,999,-999)))</f>
        <v>-96</v>
      </c>
      <c r="U54" s="258">
        <f>100/$CM54*S54</f>
        <v>0.18095350307090399</v>
      </c>
      <c r="V54" s="229"/>
      <c r="W54" s="229"/>
      <c r="X54" s="229"/>
      <c r="Y54" s="229"/>
      <c r="Z54" s="229"/>
      <c r="AA54" s="229"/>
      <c r="AB54" s="229"/>
      <c r="AC54" s="229"/>
      <c r="AD54" s="159">
        <v>58961.177000000003</v>
      </c>
      <c r="AE54" s="439">
        <v>57248</v>
      </c>
      <c r="AF54" s="158">
        <f>IF(AD54=0, "    ---- ", IF(ABS(ROUND(100/AD54*AE54-100,1))&lt;999,ROUND(100/AD54*AE54-100,1),IF(ROUND(100/AD54*AE54-100,1)&gt;999,999,-999)))</f>
        <v>-2.9</v>
      </c>
      <c r="AG54" s="258">
        <f>100/$CM54*AE54</f>
        <v>20.718452287606226</v>
      </c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  <c r="AZ54" s="229"/>
      <c r="BA54" s="229"/>
      <c r="BB54" s="229"/>
      <c r="BC54" s="229"/>
      <c r="BD54" s="229"/>
      <c r="BE54" s="229"/>
      <c r="BF54" s="229"/>
      <c r="BG54" s="229"/>
      <c r="BH54" s="229"/>
      <c r="BI54" s="229"/>
      <c r="BJ54" s="159">
        <v>30244</v>
      </c>
      <c r="BK54" s="229">
        <v>26195.710999999999</v>
      </c>
      <c r="BL54" s="158">
        <f t="shared" ref="BL54" si="56">IF(BJ54=0, "    ---- ", IF(ABS(ROUND(100/BJ54*BK54-100,1))&lt;999,ROUND(100/BJ54*BK54-100,1),IF(ROUND(100/BJ54*BK54-100,1)&gt;999,999,-999)))</f>
        <v>-13.4</v>
      </c>
      <c r="BM54" s="258">
        <f t="shared" ref="BM54" si="57">100/$CM54*BK54</f>
        <v>9.4804113417660272</v>
      </c>
      <c r="BN54" s="229"/>
      <c r="BO54" s="229"/>
      <c r="BP54" s="229"/>
      <c r="BQ54" s="229"/>
      <c r="BR54" s="229"/>
      <c r="BS54" s="229"/>
      <c r="BT54" s="229"/>
      <c r="BU54" s="229"/>
      <c r="BV54" s="159">
        <v>61419.8</v>
      </c>
      <c r="BW54" s="439">
        <v>71187.365000000005</v>
      </c>
      <c r="BX54" s="158">
        <f>IF(BV54=0, "    ---- ", IF(ABS(ROUND(100/BV54*BW54-100,1))&lt;999,ROUND(100/BV54*BW54-100,1),IF(ROUND(100/BV54*BW54-100,1)&gt;999,999,-999)))</f>
        <v>15.9</v>
      </c>
      <c r="BY54" s="258">
        <f>100/$CM54*BW54</f>
        <v>25.763206142274129</v>
      </c>
      <c r="BZ54" s="159"/>
      <c r="CA54" s="229"/>
      <c r="CB54" s="229"/>
      <c r="CC54" s="229"/>
      <c r="CD54" s="229"/>
      <c r="CE54" s="229"/>
      <c r="CF54" s="229"/>
      <c r="CG54" s="229"/>
      <c r="CH54" s="229"/>
      <c r="CI54" s="229"/>
      <c r="CJ54" s="229"/>
      <c r="CK54" s="229"/>
      <c r="CL54" s="71">
        <f t="shared" ref="CL54:CL56" si="58">B54+F54+J54+N54+R54+V54+Z54+AD54+AH54+AL54+AP54+AT54+AX54+BB54+BF54+BJ54+BN54+BR54+BV54+BZ54+CD54+CH54</f>
        <v>300202.97700000001</v>
      </c>
      <c r="CM54" s="71">
        <f t="shared" ref="CM54:CM56" si="59">C54+G54+K54+O54+S54+W54+AA54+AE54+AI54+AM54+AQ54+AU54+AY54+BC54+BG54+BK54+BO54+BS54+BW54+CA54+CE54+CI54</f>
        <v>276314.076</v>
      </c>
      <c r="CN54" s="159">
        <f t="shared" ref="CN54:CN56" si="60">IF(CL54=0, "    ---- ", IF(ABS(ROUND(100/CL54*CM54-100,1))&lt;999,ROUND(100/CL54*CM54-100,1),IF(ROUND(100/CL54*CM54-100,1)&gt;999,999,-999)))</f>
        <v>-8</v>
      </c>
      <c r="CO54" s="85"/>
      <c r="CP54" s="378"/>
      <c r="CQ54" s="378"/>
      <c r="CR54" s="378"/>
      <c r="CS54" s="378"/>
      <c r="CT54" s="378"/>
      <c r="CU54" s="378"/>
      <c r="CV54" s="378"/>
      <c r="CW54" s="378"/>
      <c r="CX54" s="378"/>
      <c r="CY54" s="378"/>
      <c r="DA54" s="260"/>
    </row>
    <row r="55" spans="1:105" s="110" customFormat="1" ht="20.100000000000001" customHeight="1">
      <c r="A55" s="229" t="s">
        <v>360</v>
      </c>
      <c r="B55" s="229"/>
      <c r="C55" s="229"/>
      <c r="D55" s="229"/>
      <c r="E55" s="229"/>
      <c r="F55" s="229"/>
      <c r="G55" s="229"/>
      <c r="H55" s="229"/>
      <c r="I55" s="229"/>
      <c r="J55" s="229">
        <v>435</v>
      </c>
      <c r="K55" s="229">
        <v>153</v>
      </c>
      <c r="L55" s="159">
        <f t="shared" si="54"/>
        <v>-64.8</v>
      </c>
      <c r="M55" s="258">
        <f t="shared" si="55"/>
        <v>100</v>
      </c>
      <c r="N55" s="229"/>
      <c r="O55" s="229"/>
      <c r="P55" s="229"/>
      <c r="Q55" s="229"/>
      <c r="R55" s="15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159"/>
      <c r="AE55" s="229"/>
      <c r="AF55" s="229"/>
      <c r="AG55" s="229"/>
      <c r="AH55" s="229"/>
      <c r="AI55" s="229"/>
      <c r="AJ55" s="229"/>
      <c r="AK55" s="229"/>
      <c r="AL55" s="229"/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29"/>
      <c r="AY55" s="229"/>
      <c r="AZ55" s="229"/>
      <c r="BA55" s="229"/>
      <c r="BB55" s="229"/>
      <c r="BC55" s="229"/>
      <c r="BD55" s="229"/>
      <c r="BE55" s="229"/>
      <c r="BF55" s="229"/>
      <c r="BG55" s="229"/>
      <c r="BH55" s="229"/>
      <c r="BI55" s="229"/>
      <c r="BJ55" s="159"/>
      <c r="BK55" s="229"/>
      <c r="BL55" s="229"/>
      <c r="BM55" s="229"/>
      <c r="BN55" s="229"/>
      <c r="BO55" s="229"/>
      <c r="BP55" s="229"/>
      <c r="BQ55" s="229"/>
      <c r="BR55" s="229"/>
      <c r="BS55" s="229"/>
      <c r="BT55" s="229"/>
      <c r="BU55" s="229"/>
      <c r="BV55" s="159"/>
      <c r="BW55" s="229"/>
      <c r="BX55" s="229"/>
      <c r="BY55" s="229"/>
      <c r="BZ55" s="159"/>
      <c r="CA55" s="229"/>
      <c r="CB55" s="229"/>
      <c r="CC55" s="229"/>
      <c r="CD55" s="229"/>
      <c r="CE55" s="229"/>
      <c r="CF55" s="229"/>
      <c r="CG55" s="229"/>
      <c r="CH55" s="229"/>
      <c r="CI55" s="229"/>
      <c r="CJ55" s="229"/>
      <c r="CK55" s="229"/>
      <c r="CL55" s="71">
        <f t="shared" si="58"/>
        <v>435</v>
      </c>
      <c r="CM55" s="71">
        <f t="shared" si="59"/>
        <v>153</v>
      </c>
      <c r="CN55" s="159">
        <f t="shared" si="60"/>
        <v>-64.8</v>
      </c>
      <c r="CO55" s="85"/>
      <c r="CP55" s="378"/>
      <c r="CQ55" s="378"/>
      <c r="CR55" s="378"/>
      <c r="CS55" s="378"/>
      <c r="CT55" s="378"/>
      <c r="CU55" s="378"/>
      <c r="CV55" s="378"/>
      <c r="CW55" s="378"/>
      <c r="CX55" s="378"/>
      <c r="CY55" s="378"/>
      <c r="DA55" s="260"/>
    </row>
    <row r="56" spans="1:105" s="110" customFormat="1" ht="20.100000000000001" customHeight="1">
      <c r="A56" s="229" t="s">
        <v>319</v>
      </c>
      <c r="B56" s="229"/>
      <c r="C56" s="229"/>
      <c r="D56" s="229"/>
      <c r="E56" s="229"/>
      <c r="F56" s="229"/>
      <c r="G56" s="229"/>
      <c r="H56" s="229"/>
      <c r="I56" s="229"/>
      <c r="J56" s="229">
        <v>138</v>
      </c>
      <c r="K56" s="229"/>
      <c r="L56" s="229"/>
      <c r="M56" s="229"/>
      <c r="N56" s="229"/>
      <c r="O56" s="229"/>
      <c r="P56" s="229"/>
      <c r="Q56" s="229"/>
      <c r="R56" s="15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15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229"/>
      <c r="AZ56" s="229"/>
      <c r="BA56" s="229"/>
      <c r="BB56" s="229"/>
      <c r="BC56" s="229"/>
      <c r="BD56" s="229"/>
      <c r="BE56" s="229"/>
      <c r="BF56" s="229"/>
      <c r="BG56" s="229"/>
      <c r="BH56" s="229"/>
      <c r="BI56" s="229"/>
      <c r="BJ56" s="159"/>
      <c r="BK56" s="229"/>
      <c r="BL56" s="229"/>
      <c r="BM56" s="229"/>
      <c r="BN56" s="229"/>
      <c r="BO56" s="229"/>
      <c r="BP56" s="229"/>
      <c r="BQ56" s="229"/>
      <c r="BR56" s="229"/>
      <c r="BS56" s="229"/>
      <c r="BT56" s="229"/>
      <c r="BU56" s="229"/>
      <c r="BV56" s="159"/>
      <c r="BW56" s="229"/>
      <c r="BX56" s="229"/>
      <c r="BY56" s="229"/>
      <c r="BZ56" s="159"/>
      <c r="CA56" s="229"/>
      <c r="CB56" s="229"/>
      <c r="CC56" s="229"/>
      <c r="CD56" s="229"/>
      <c r="CE56" s="229"/>
      <c r="CF56" s="229"/>
      <c r="CG56" s="229"/>
      <c r="CH56" s="229"/>
      <c r="CI56" s="229"/>
      <c r="CJ56" s="229"/>
      <c r="CK56" s="229"/>
      <c r="CL56" s="71">
        <f t="shared" si="58"/>
        <v>138</v>
      </c>
      <c r="CM56" s="71">
        <f t="shared" si="59"/>
        <v>0</v>
      </c>
      <c r="CN56" s="159">
        <f t="shared" si="60"/>
        <v>-100</v>
      </c>
      <c r="CO56" s="85"/>
      <c r="CP56" s="378"/>
      <c r="CQ56" s="378"/>
      <c r="CR56" s="378"/>
      <c r="CS56" s="378"/>
      <c r="CT56" s="378"/>
      <c r="CU56" s="378"/>
      <c r="CV56" s="378"/>
      <c r="CW56" s="378"/>
      <c r="CX56" s="378"/>
      <c r="CY56" s="378"/>
      <c r="DA56" s="260"/>
    </row>
    <row r="57" spans="1:105" s="110" customFormat="1" ht="20.100000000000001" customHeight="1">
      <c r="A57" s="265" t="s">
        <v>373</v>
      </c>
      <c r="B57" s="159"/>
      <c r="C57" s="159"/>
      <c r="D57" s="158"/>
      <c r="E57" s="552"/>
      <c r="F57" s="439"/>
      <c r="G57" s="439"/>
      <c r="H57" s="158"/>
      <c r="I57" s="258"/>
      <c r="J57" s="159">
        <v>12694</v>
      </c>
      <c r="K57" s="159">
        <v>10750</v>
      </c>
      <c r="L57" s="159">
        <f t="shared" si="50"/>
        <v>-15.3</v>
      </c>
      <c r="M57" s="258">
        <f t="shared" si="51"/>
        <v>5.4892862256099901</v>
      </c>
      <c r="N57" s="439"/>
      <c r="O57" s="439"/>
      <c r="P57" s="159"/>
      <c r="Q57" s="258"/>
      <c r="R57" s="159">
        <v>12511</v>
      </c>
      <c r="S57" s="439">
        <v>500</v>
      </c>
      <c r="T57" s="158">
        <f>IF(R57=0, "    ---- ", IF(ABS(ROUND(100/R57*S57-100,1))&lt;999,ROUND(100/R57*S57-100,1),IF(ROUND(100/R57*S57-100,1)&gt;999,999,-999)))</f>
        <v>-96</v>
      </c>
      <c r="U57" s="258">
        <f>100/$CM57*S57</f>
        <v>0.25531563840046462</v>
      </c>
      <c r="V57" s="159"/>
      <c r="W57" s="159"/>
      <c r="X57" s="258"/>
      <c r="Y57" s="258"/>
      <c r="Z57" s="439"/>
      <c r="AA57" s="439"/>
      <c r="AB57" s="158"/>
      <c r="AC57" s="258"/>
      <c r="AD57" s="159">
        <v>58961.177000000003</v>
      </c>
      <c r="AE57" s="439">
        <v>57248</v>
      </c>
      <c r="AF57" s="158">
        <f>IF(AD57=0, "    ---- ", IF(ABS(ROUND(100/AD57*AE57-100,1))&lt;999,ROUND(100/AD57*AE57-100,1),IF(ROUND(100/AD57*AE57-100,1)&gt;999,999,-999)))</f>
        <v>-2.9</v>
      </c>
      <c r="AG57" s="258">
        <f>100/$CM57*AE57</f>
        <v>29.232619334299599</v>
      </c>
      <c r="AH57" s="439"/>
      <c r="AI57" s="439"/>
      <c r="AJ57" s="158"/>
      <c r="AK57" s="258"/>
      <c r="AL57" s="439">
        <v>15390.815000000001</v>
      </c>
      <c r="AM57" s="439">
        <v>12531.95</v>
      </c>
      <c r="AN57" s="158">
        <f>IF(AL57=0, "    ---- ", IF(ABS(ROUND(100/AL57*AM57-100,1))&lt;999,ROUND(100/AL57*AM57-100,1),IF(ROUND(100/AL57*AM57-100,1)&gt;999,999,-999)))</f>
        <v>-18.600000000000001</v>
      </c>
      <c r="AO57" s="258">
        <f>100/$CM57*AM57</f>
        <v>6.3992056293054063</v>
      </c>
      <c r="AP57" s="439"/>
      <c r="AQ57" s="439"/>
      <c r="AR57" s="158"/>
      <c r="AS57" s="258"/>
      <c r="AT57" s="439"/>
      <c r="AU57" s="439"/>
      <c r="AV57" s="158"/>
      <c r="AW57" s="258"/>
      <c r="AX57" s="439"/>
      <c r="AY57" s="439"/>
      <c r="AZ57" s="158"/>
      <c r="BA57" s="258"/>
      <c r="BB57" s="439"/>
      <c r="BC57" s="439"/>
      <c r="BD57" s="158"/>
      <c r="BE57" s="258"/>
      <c r="BF57" s="439"/>
      <c r="BG57" s="439"/>
      <c r="BH57" s="158"/>
      <c r="BI57" s="258"/>
      <c r="BJ57" s="159">
        <v>31576</v>
      </c>
      <c r="BK57" s="439">
        <v>26195.710999999999</v>
      </c>
      <c r="BL57" s="158">
        <f>IF(BJ57=0, "    ---- ", IF(ABS(ROUND(100/BJ57*BK57-100,1))&lt;999,ROUND(100/BJ57*BK57-100,1),IF(ROUND(100/BJ57*BK57-100,1)&gt;999,999,-999)))</f>
        <v>-17</v>
      </c>
      <c r="BM57" s="258">
        <f>100/$CM57*BK57</f>
        <v>13.376349354638148</v>
      </c>
      <c r="BN57" s="159"/>
      <c r="BO57" s="159"/>
      <c r="BP57" s="159"/>
      <c r="BQ57" s="258"/>
      <c r="BR57" s="159"/>
      <c r="BS57" s="159"/>
      <c r="BT57" s="258"/>
      <c r="BU57" s="258"/>
      <c r="BV57" s="159">
        <v>61419.8</v>
      </c>
      <c r="BW57" s="439">
        <v>71187.365000000005</v>
      </c>
      <c r="BX57" s="158">
        <f>IF(BV57=0, "    ---- ", IF(ABS(ROUND(100/BV57*BW57-100,1))&lt;999,ROUND(100/BV57*BW57-100,1),IF(ROUND(100/BV57*BW57-100,1)&gt;999,999,-999)))</f>
        <v>15.9</v>
      </c>
      <c r="BY57" s="258">
        <f>100/$CM57*BW57</f>
        <v>36.350495082043786</v>
      </c>
      <c r="BZ57" s="159">
        <v>3969</v>
      </c>
      <c r="CA57" s="439">
        <v>17423</v>
      </c>
      <c r="CB57" s="158">
        <f>IF(BZ57=0, "    ---- ", IF(ABS(ROUND(100/BZ57*CA57-100,1))&lt;999,ROUND(100/BZ57*CA57-100,1),IF(ROUND(100/BZ57*CA57-100,1)&gt;999,999,-999)))</f>
        <v>339</v>
      </c>
      <c r="CC57" s="258">
        <f>100/$CM57*CA57</f>
        <v>8.8967287357025917</v>
      </c>
      <c r="CD57" s="439"/>
      <c r="CE57" s="439"/>
      <c r="CF57" s="158"/>
      <c r="CG57" s="258"/>
      <c r="CH57" s="439"/>
      <c r="CI57" s="439"/>
      <c r="CJ57" s="158"/>
      <c r="CK57" s="258"/>
      <c r="CL57" s="71">
        <f t="shared" si="8"/>
        <v>196521.79200000002</v>
      </c>
      <c r="CM57" s="71">
        <f t="shared" si="9"/>
        <v>195836.02600000001</v>
      </c>
      <c r="CN57" s="159">
        <f t="shared" ref="CN57:CN67" si="61">IF(CL57=0, "    ---- ", IF(ABS(ROUND(100/CL57*CM57-100,1))&lt;999,ROUND(100/CL57*CM57-100,1),IF(ROUND(100/CL57*CM57-100,1)&gt;999,999,-999)))</f>
        <v>-0.3</v>
      </c>
      <c r="CO57" s="85"/>
      <c r="CP57" s="378"/>
      <c r="CQ57" s="378"/>
      <c r="CR57" s="378"/>
      <c r="CS57" s="378"/>
      <c r="CT57" s="378"/>
      <c r="CU57" s="378"/>
      <c r="CV57" s="378"/>
      <c r="CW57" s="378"/>
      <c r="CX57" s="378"/>
      <c r="CY57" s="378"/>
      <c r="DA57" s="260"/>
    </row>
    <row r="58" spans="1:105" s="263" customFormat="1" ht="20.100000000000001" customHeight="1">
      <c r="A58" s="387" t="s">
        <v>11</v>
      </c>
      <c r="B58" s="154">
        <v>32256.00604</v>
      </c>
      <c r="C58" s="154">
        <v>4749.2426599999999</v>
      </c>
      <c r="D58" s="154">
        <f>IF(B58=0, "    ---- ", IF(ABS(ROUND(100/B58*C58-100,1))&lt;999,ROUND(100/B58*C58-100,1),IF(ROUND(100/B58*C58-100,1)&gt;999,999,-999)))</f>
        <v>-85.3</v>
      </c>
      <c r="E58" s="502">
        <f>100/$CM58*C58</f>
        <v>6.501838290371758</v>
      </c>
      <c r="F58" s="383">
        <v>691.39400000000001</v>
      </c>
      <c r="G58" s="383">
        <v>168.80099999999999</v>
      </c>
      <c r="H58" s="134">
        <f>IF(F58=0, "    ---- ", IF(ABS(ROUND(100/F58*G58-100,1))&lt;999,ROUND(100/F58*G58-100,1),IF(ROUND(100/F58*G58-100,1)&gt;999,999,-999)))</f>
        <v>-75.599999999999994</v>
      </c>
      <c r="I58" s="163">
        <f>100/$CM58*G58</f>
        <v>0.23109301499726759</v>
      </c>
      <c r="J58" s="154">
        <v>38317</v>
      </c>
      <c r="K58" s="154">
        <v>16792</v>
      </c>
      <c r="L58" s="154">
        <f t="shared" si="50"/>
        <v>-56.2</v>
      </c>
      <c r="M58" s="163">
        <f t="shared" si="51"/>
        <v>22.988690279288143</v>
      </c>
      <c r="N58" s="383"/>
      <c r="O58" s="383"/>
      <c r="P58" s="154"/>
      <c r="Q58" s="163"/>
      <c r="R58" s="154">
        <v>-420</v>
      </c>
      <c r="S58" s="383">
        <v>644</v>
      </c>
      <c r="T58" s="134">
        <f>IF(R58=0, "    ---- ", IF(ABS(ROUND(100/R58*S58-100,1))&lt;999,ROUND(100/R58*S58-100,1),IF(ROUND(100/R58*S58-100,1)&gt;999,999,-999)))</f>
        <v>-253.3</v>
      </c>
      <c r="U58" s="163">
        <f>100/$CM58*S58</f>
        <v>0.88165296211657718</v>
      </c>
      <c r="V58" s="154"/>
      <c r="W58" s="154"/>
      <c r="X58" s="163"/>
      <c r="Y58" s="163"/>
      <c r="Z58" s="383">
        <v>27043</v>
      </c>
      <c r="AA58" s="383">
        <v>18424</v>
      </c>
      <c r="AB58" s="134">
        <f>IF(Z58=0, "    ---- ", IF(ABS(ROUND(100/Z58*AA58-100,1))&lt;999,ROUND(100/Z58*AA58-100,1),IF(ROUND(100/Z58*AA58-100,1)&gt;999,999,-999)))</f>
        <v>-31.9</v>
      </c>
      <c r="AC58" s="163">
        <f>100/$CM58*AA58</f>
        <v>25.222941264030773</v>
      </c>
      <c r="AD58" s="383"/>
      <c r="AE58" s="383"/>
      <c r="AF58" s="134"/>
      <c r="AG58" s="163"/>
      <c r="AH58" s="383"/>
      <c r="AI58" s="383"/>
      <c r="AJ58" s="134"/>
      <c r="AK58" s="163"/>
      <c r="AL58" s="383">
        <v>10853.638999999999</v>
      </c>
      <c r="AM58" s="383">
        <v>8818.6749999999993</v>
      </c>
      <c r="AN58" s="134">
        <f>IF(AL58=0, "    ---- ", IF(ABS(ROUND(100/AL58*AM58-100,1))&lt;999,ROUND(100/AL58*AM58-100,1),IF(ROUND(100/AL58*AM58-100,1)&gt;999,999,-999)))</f>
        <v>-18.7</v>
      </c>
      <c r="AO58" s="163">
        <f>100/$CM58*AM58</f>
        <v>12.072998347350008</v>
      </c>
      <c r="AP58" s="383">
        <v>17275</v>
      </c>
      <c r="AQ58" s="383">
        <v>0</v>
      </c>
      <c r="AR58" s="134">
        <f>IF(AP58=0, "    ---- ", IF(ABS(ROUND(100/AP58*AQ58-100,1))&lt;999,ROUND(100/AP58*AQ58-100,1),IF(ROUND(100/AP58*AQ58-100,1)&gt;999,999,-999)))</f>
        <v>-100</v>
      </c>
      <c r="AS58" s="163">
        <f>100/$CM58*AQ58</f>
        <v>0</v>
      </c>
      <c r="AT58" s="383"/>
      <c r="AU58" s="383"/>
      <c r="AV58" s="134"/>
      <c r="AW58" s="163"/>
      <c r="AX58" s="383"/>
      <c r="AY58" s="383">
        <v>5481</v>
      </c>
      <c r="AZ58" s="134" t="str">
        <f>IF(AX58=0, "    ---- ", IF(ABS(ROUND(100/AX58*AY58-100,1))&lt;999,ROUND(100/AX58*AY58-100,1),IF(ROUND(100/AX58*AY58-100,1)&gt;999,999,-999)))</f>
        <v xml:space="preserve">    ---- </v>
      </c>
      <c r="BA58" s="163">
        <f>100/$CM58*AY58</f>
        <v>7.5036333623617386</v>
      </c>
      <c r="BB58" s="383">
        <v>2331</v>
      </c>
      <c r="BC58" s="383">
        <v>2270</v>
      </c>
      <c r="BD58" s="134">
        <f>IF(BB58=0, "    ---- ", IF(ABS(ROUND(100/BB58*BC58-100,1))&lt;999,ROUND(100/BB58*BC58-100,1),IF(ROUND(100/BB58*BC58-100,1)&gt;999,999,-999)))</f>
        <v>-2.6</v>
      </c>
      <c r="BE58" s="163">
        <f>100/$CM58*BC58</f>
        <v>3.1076897888270656</v>
      </c>
      <c r="BF58" s="383"/>
      <c r="BG58" s="383"/>
      <c r="BH58" s="134"/>
      <c r="BI58" s="163"/>
      <c r="BJ58" s="383"/>
      <c r="BK58" s="383"/>
      <c r="BL58" s="134"/>
      <c r="BM58" s="163"/>
      <c r="BN58" s="154"/>
      <c r="BO58" s="154"/>
      <c r="BP58" s="154"/>
      <c r="BQ58" s="163"/>
      <c r="BR58" s="154"/>
      <c r="BS58" s="154"/>
      <c r="BT58" s="163"/>
      <c r="BU58" s="163"/>
      <c r="BV58" s="383">
        <v>3373.029</v>
      </c>
      <c r="BW58" s="383">
        <v>1853.433</v>
      </c>
      <c r="BX58" s="134">
        <f>IF(BV58=0, "    ---- ", IF(ABS(ROUND(100/BV58*BW58-100,1))&lt;999,ROUND(100/BV58*BW58-100,1),IF(ROUND(100/BV58*BW58-100,1)&gt;999,999,-999)))</f>
        <v>-45.1</v>
      </c>
      <c r="BY58" s="163">
        <f>100/$CM58*BW58</f>
        <v>2.5373985939978478</v>
      </c>
      <c r="BZ58" s="383">
        <v>8359.7360000000008</v>
      </c>
      <c r="CA58" s="383">
        <v>2136</v>
      </c>
      <c r="CB58" s="134">
        <f>IF(BZ58=0, "    ---- ", IF(ABS(ROUND(100/BZ58*CA58-100,1))&lt;999,ROUND(100/BZ58*CA58-100,1),IF(ROUND(100/BZ58*CA58-100,1)&gt;999,999,-999)))</f>
        <v>-74.400000000000006</v>
      </c>
      <c r="CC58" s="163">
        <f>100/$CM58*CA58</f>
        <v>2.9242402594425605</v>
      </c>
      <c r="CD58" s="383"/>
      <c r="CE58" s="383"/>
      <c r="CF58" s="134"/>
      <c r="CG58" s="163"/>
      <c r="CH58" s="383">
        <v>8832.7999999999993</v>
      </c>
      <c r="CI58" s="383">
        <v>11707.462000000001</v>
      </c>
      <c r="CJ58" s="134">
        <f>IF(CH58=0, "    ---- ", IF(ABS(ROUND(100/CH58*CI58-100,1))&lt;999,ROUND(100/CH58*CI58-100,1),IF(ROUND(100/CH58*CI58-100,1)&gt;999,999,-999)))</f>
        <v>32.5</v>
      </c>
      <c r="CK58" s="163">
        <f>100/$CM58*CI58</f>
        <v>16.027823837216253</v>
      </c>
      <c r="CL58" s="70">
        <f t="shared" si="8"/>
        <v>148912.60404000001</v>
      </c>
      <c r="CM58" s="70">
        <f t="shared" si="9"/>
        <v>73044.613660000003</v>
      </c>
      <c r="CN58" s="154">
        <f t="shared" si="61"/>
        <v>-50.9</v>
      </c>
      <c r="CO58" s="205"/>
      <c r="CP58" s="358"/>
      <c r="CQ58" s="358"/>
      <c r="CR58" s="358"/>
      <c r="CS58" s="358"/>
      <c r="CT58" s="358"/>
      <c r="CU58" s="358"/>
      <c r="CV58" s="358"/>
      <c r="CW58" s="358"/>
      <c r="CX58" s="358"/>
      <c r="CY58" s="358"/>
      <c r="DA58" s="264"/>
    </row>
    <row r="59" spans="1:105" s="110" customFormat="1" ht="20.100000000000001" customHeight="1">
      <c r="A59" s="386" t="s">
        <v>42</v>
      </c>
      <c r="B59" s="159"/>
      <c r="C59" s="159"/>
      <c r="D59" s="159"/>
      <c r="E59" s="504"/>
      <c r="F59" s="159">
        <v>691.39400000000001</v>
      </c>
      <c r="G59" s="438">
        <v>168.80099999999999</v>
      </c>
      <c r="H59" s="158">
        <f>IF(F59=0, "    ---- ", IF(ABS(ROUND(100/F59*G59-100,1))&lt;999,ROUND(100/F59*G59-100,1),IF(ROUND(100/F59*G59-100,1)&gt;999,999,-999)))</f>
        <v>-75.599999999999994</v>
      </c>
      <c r="I59" s="258">
        <f>100/$CM59*G59</f>
        <v>0.49080908729967765</v>
      </c>
      <c r="J59" s="159">
        <v>8790</v>
      </c>
      <c r="K59" s="159">
        <v>1123</v>
      </c>
      <c r="L59" s="159">
        <f t="shared" si="50"/>
        <v>-87.2</v>
      </c>
      <c r="M59" s="258">
        <f t="shared" si="51"/>
        <v>3.2652567522558398</v>
      </c>
      <c r="N59" s="438"/>
      <c r="O59" s="438"/>
      <c r="P59" s="159"/>
      <c r="Q59" s="258"/>
      <c r="R59" s="159">
        <v>-420</v>
      </c>
      <c r="S59" s="438">
        <v>644</v>
      </c>
      <c r="T59" s="158">
        <f>IF(R59=0, "    ---- ", IF(ABS(ROUND(100/R59*S59-100,1))&lt;999,ROUND(100/R59*S59-100,1),IF(ROUND(100/R59*S59-100,1)&gt;999,999,-999)))</f>
        <v>-253.3</v>
      </c>
      <c r="U59" s="258">
        <f>100/$CM59*S59</f>
        <v>1.8725069888270354</v>
      </c>
      <c r="V59" s="159"/>
      <c r="W59" s="159"/>
      <c r="X59" s="258"/>
      <c r="Y59" s="258"/>
      <c r="Z59" s="159">
        <v>3379</v>
      </c>
      <c r="AA59" s="438">
        <v>1853</v>
      </c>
      <c r="AB59" s="158">
        <f>IF(Z59=0, "    ---- ", IF(ABS(ROUND(100/Z59*AA59-100,1))&lt;999,ROUND(100/Z59*AA59-100,1),IF(ROUND(100/Z59*AA59-100,1)&gt;999,999,-999)))</f>
        <v>-45.2</v>
      </c>
      <c r="AC59" s="258">
        <f>100/$CM59*AA59</f>
        <v>5.3878190221995288</v>
      </c>
      <c r="AD59" s="438"/>
      <c r="AE59" s="438"/>
      <c r="AF59" s="158"/>
      <c r="AG59" s="258"/>
      <c r="AH59" s="438"/>
      <c r="AI59" s="438"/>
      <c r="AJ59" s="158"/>
      <c r="AK59" s="258"/>
      <c r="AL59" s="159">
        <v>10853.638999999999</v>
      </c>
      <c r="AM59" s="438">
        <v>8818.6749999999993</v>
      </c>
      <c r="AN59" s="158">
        <f>IF(AL59=0, "    ---- ", IF(ABS(ROUND(100/AL59*AM59-100,1))&lt;999,ROUND(100/AL59*AM59-100,1),IF(ROUND(100/AL59*AM59-100,1)&gt;999,999,-999)))</f>
        <v>-18.7</v>
      </c>
      <c r="AO59" s="258">
        <f>100/$CM59*AM59</f>
        <v>25.64135181629543</v>
      </c>
      <c r="AP59" s="438">
        <v>17275</v>
      </c>
      <c r="AQ59" s="438"/>
      <c r="AR59" s="158">
        <f>IF(AP59=0, "    ---- ", IF(ABS(ROUND(100/AP59*AQ59-100,1))&lt;999,ROUND(100/AP59*AQ59-100,1),IF(ROUND(100/AP59*AQ59-100,1)&gt;999,999,-999)))</f>
        <v>-100</v>
      </c>
      <c r="AS59" s="258">
        <f>100/$CM59*AQ59</f>
        <v>0</v>
      </c>
      <c r="AT59" s="438"/>
      <c r="AU59" s="438"/>
      <c r="AV59" s="158"/>
      <c r="AW59" s="258"/>
      <c r="AX59" s="438"/>
      <c r="AY59" s="438">
        <v>5481</v>
      </c>
      <c r="AZ59" s="158" t="str">
        <f t="shared" ref="AZ59" si="62">IF(AX59=0, "    ---- ", IF(ABS(ROUND(100/AX59*AY59-100,1))&lt;999,ROUND(100/AX59*AY59-100,1),IF(ROUND(100/AX59*AY59-100,1)&gt;999,999,-999)))</f>
        <v xml:space="preserve">    ---- </v>
      </c>
      <c r="BA59" s="258">
        <f t="shared" ref="BA59" si="63">100/$CM59*AY59</f>
        <v>15.936662741864877</v>
      </c>
      <c r="BB59" s="159">
        <v>2331</v>
      </c>
      <c r="BC59" s="438">
        <v>2270</v>
      </c>
      <c r="BD59" s="159">
        <f>IF(BB59=0, "    ---- ", IF(ABS(ROUND(100/BB59*BC59-100,1))&lt;999,ROUND(100/BB59*BC59-100,1),IF(ROUND(100/BB59*BC59-100,1)&gt;999,999,-999)))</f>
        <v>-2.6</v>
      </c>
      <c r="BE59" s="258">
        <f>100/$CM59*BC59</f>
        <v>6.6002963736605134</v>
      </c>
      <c r="BF59" s="438"/>
      <c r="BG59" s="438"/>
      <c r="BH59" s="159"/>
      <c r="BI59" s="258"/>
      <c r="BJ59" s="438"/>
      <c r="BK59" s="438"/>
      <c r="BL59" s="158"/>
      <c r="BM59" s="258"/>
      <c r="BN59" s="159"/>
      <c r="BO59" s="159"/>
      <c r="BP59" s="159"/>
      <c r="BQ59" s="258"/>
      <c r="BR59" s="159"/>
      <c r="BS59" s="159"/>
      <c r="BT59" s="258"/>
      <c r="BU59" s="258"/>
      <c r="BV59" s="159">
        <v>2747.4479999999999</v>
      </c>
      <c r="BW59" s="438">
        <v>1448.934</v>
      </c>
      <c r="BX59" s="158">
        <f>IF(BV59=0, "    ---- ", IF(ABS(ROUND(100/BV59*BW59-100,1))&lt;999,ROUND(100/BV59*BW59-100,1),IF(ROUND(100/BV59*BW59-100,1)&gt;999,999,-999)))</f>
        <v>-47.3</v>
      </c>
      <c r="BY59" s="258">
        <f>100/$CM59*BW59</f>
        <v>4.2129488219706701</v>
      </c>
      <c r="BZ59" s="159">
        <v>8359.7360000000008</v>
      </c>
      <c r="CA59" s="438">
        <v>2136</v>
      </c>
      <c r="CB59" s="158">
        <f>IF(BZ59=0, "    ---- ", IF(ABS(ROUND(100/BZ59*CA59-100,1))&lt;999,ROUND(100/BZ59*CA59-100,1),IF(ROUND(100/BZ59*CA59-100,1)&gt;999,999,-999)))</f>
        <v>-74.400000000000006</v>
      </c>
      <c r="CC59" s="258">
        <f>100/$CM59*CA59</f>
        <v>6.2106753542461925</v>
      </c>
      <c r="CD59" s="438"/>
      <c r="CE59" s="438"/>
      <c r="CF59" s="158"/>
      <c r="CG59" s="258"/>
      <c r="CH59" s="159">
        <v>7449.3</v>
      </c>
      <c r="CI59" s="438">
        <v>10448.985000000001</v>
      </c>
      <c r="CJ59" s="158">
        <f>IF(CH59=0, "    ---- ", IF(ABS(ROUND(100/CH59*CI59-100,1))&lt;999,ROUND(100/CH59*CI59-100,1),IF(ROUND(100/CH59*CI59-100,1)&gt;999,999,-999)))</f>
        <v>40.299999999999997</v>
      </c>
      <c r="CK59" s="258">
        <f>100/$CM59*CI59</f>
        <v>30.381673041380221</v>
      </c>
      <c r="CL59" s="71">
        <f t="shared" si="8"/>
        <v>61456.516999999993</v>
      </c>
      <c r="CM59" s="71">
        <f t="shared" si="9"/>
        <v>34392.395000000004</v>
      </c>
      <c r="CN59" s="159">
        <f t="shared" si="61"/>
        <v>-44</v>
      </c>
      <c r="CO59" s="85"/>
      <c r="CP59" s="378"/>
      <c r="CQ59" s="378"/>
      <c r="CR59" s="378"/>
      <c r="CS59" s="378"/>
      <c r="CT59" s="378"/>
      <c r="CU59" s="378"/>
      <c r="CV59" s="378"/>
      <c r="CW59" s="378"/>
      <c r="CX59" s="378"/>
      <c r="CY59" s="378"/>
      <c r="DA59" s="260"/>
    </row>
    <row r="60" spans="1:105" s="110" customFormat="1" ht="20.100000000000001" customHeight="1">
      <c r="A60" s="386" t="s">
        <v>43</v>
      </c>
      <c r="B60" s="159">
        <v>32256.00604</v>
      </c>
      <c r="C60" s="159">
        <v>4749.2426599999999</v>
      </c>
      <c r="D60" s="159">
        <f>IF(B60=0, "    ---- ", IF(ABS(ROUND(100/B60*C60-100,1))&lt;999,ROUND(100/B60*C60-100,1),IF(ROUND(100/B60*C60-100,1)&gt;999,999,-999)))</f>
        <v>-85.3</v>
      </c>
      <c r="E60" s="504">
        <f>100/$CM60*C60</f>
        <v>12.287115266981672</v>
      </c>
      <c r="F60" s="438"/>
      <c r="G60" s="438"/>
      <c r="H60" s="158"/>
      <c r="I60" s="258"/>
      <c r="J60" s="159">
        <v>29527</v>
      </c>
      <c r="K60" s="159">
        <v>15669</v>
      </c>
      <c r="L60" s="159">
        <f t="shared" si="50"/>
        <v>-46.9</v>
      </c>
      <c r="M60" s="258">
        <f t="shared" si="51"/>
        <v>40.538423260591159</v>
      </c>
      <c r="N60" s="438"/>
      <c r="O60" s="438"/>
      <c r="P60" s="159"/>
      <c r="Q60" s="258"/>
      <c r="R60" s="159"/>
      <c r="S60" s="438"/>
      <c r="T60" s="158"/>
      <c r="U60" s="258"/>
      <c r="V60" s="159"/>
      <c r="W60" s="159"/>
      <c r="X60" s="258"/>
      <c r="Y60" s="258"/>
      <c r="Z60" s="159">
        <v>23664</v>
      </c>
      <c r="AA60" s="438">
        <v>16571</v>
      </c>
      <c r="AB60" s="158">
        <f>IF(Z60=0, "    ---- ", IF(ABS(ROUND(100/Z60*AA60-100,1))&lt;999,ROUND(100/Z60*AA60-100,1),IF(ROUND(100/Z60*AA60-100,1)&gt;999,999,-999)))</f>
        <v>-30</v>
      </c>
      <c r="AC60" s="258">
        <f>100/$CM60*AA60</f>
        <v>42.872053854825204</v>
      </c>
      <c r="AD60" s="438"/>
      <c r="AE60" s="438"/>
      <c r="AF60" s="158"/>
      <c r="AG60" s="258"/>
      <c r="AH60" s="438"/>
      <c r="AI60" s="438"/>
      <c r="AJ60" s="158"/>
      <c r="AK60" s="258"/>
      <c r="AL60" s="438"/>
      <c r="AM60" s="438"/>
      <c r="AN60" s="158"/>
      <c r="AO60" s="258"/>
      <c r="AP60" s="438"/>
      <c r="AQ60" s="438"/>
      <c r="AR60" s="158"/>
      <c r="AS60" s="258"/>
      <c r="AT60" s="438"/>
      <c r="AU60" s="438"/>
      <c r="AV60" s="158"/>
      <c r="AW60" s="258"/>
      <c r="AX60" s="438"/>
      <c r="AY60" s="438"/>
      <c r="AZ60" s="158"/>
      <c r="BA60" s="258"/>
      <c r="BB60" s="438"/>
      <c r="BC60" s="438"/>
      <c r="BD60" s="158"/>
      <c r="BE60" s="258"/>
      <c r="BF60" s="438"/>
      <c r="BG60" s="438"/>
      <c r="BH60" s="158"/>
      <c r="BI60" s="258"/>
      <c r="BJ60" s="438"/>
      <c r="BK60" s="438"/>
      <c r="BL60" s="158"/>
      <c r="BM60" s="258"/>
      <c r="BN60" s="159"/>
      <c r="BO60" s="159"/>
      <c r="BP60" s="159"/>
      <c r="BQ60" s="258"/>
      <c r="BR60" s="159"/>
      <c r="BS60" s="159"/>
      <c r="BT60" s="258"/>
      <c r="BU60" s="258"/>
      <c r="BV60" s="159">
        <v>625.58100000000002</v>
      </c>
      <c r="BW60" s="438">
        <v>404.49900000000002</v>
      </c>
      <c r="BX60" s="158">
        <f>IF(BV60=0, "    ---- ", IF(ABS(ROUND(100/BV60*BW60-100,1))&lt;999,ROUND(100/BV60*BW60-100,1),IF(ROUND(100/BV60*BW60-100,1)&gt;999,999,-999)))</f>
        <v>-35.299999999999997</v>
      </c>
      <c r="BY60" s="258">
        <f>100/$CM60*BW60</f>
        <v>1.0465091371807942</v>
      </c>
      <c r="BZ60" s="438"/>
      <c r="CA60" s="438"/>
      <c r="CB60" s="158"/>
      <c r="CC60" s="258"/>
      <c r="CD60" s="438"/>
      <c r="CE60" s="438"/>
      <c r="CF60" s="158"/>
      <c r="CG60" s="258"/>
      <c r="CH60" s="159">
        <v>1383.5</v>
      </c>
      <c r="CI60" s="438">
        <v>1258.4770000000001</v>
      </c>
      <c r="CJ60" s="158">
        <f>IF(CH60=0, "    ---- ", IF(ABS(ROUND(100/CH60*CI60-100,1))&lt;999,ROUND(100/CH60*CI60-100,1),IF(ROUND(100/CH60*CI60-100,1)&gt;999,999,-999)))</f>
        <v>-9</v>
      </c>
      <c r="CK60" s="258">
        <f>100/$CM60*CI60</f>
        <v>3.2558984804211493</v>
      </c>
      <c r="CL60" s="71">
        <f t="shared" si="8"/>
        <v>87456.087040000013</v>
      </c>
      <c r="CM60" s="71">
        <f t="shared" si="9"/>
        <v>38652.218660000006</v>
      </c>
      <c r="CN60" s="159">
        <f t="shared" si="61"/>
        <v>-55.8</v>
      </c>
      <c r="CO60" s="85"/>
      <c r="CP60" s="378"/>
      <c r="CQ60" s="378"/>
      <c r="CR60" s="378"/>
      <c r="CS60" s="378"/>
      <c r="CT60" s="378"/>
      <c r="CU60" s="378"/>
      <c r="CV60" s="378"/>
      <c r="CW60" s="378"/>
      <c r="CX60" s="378"/>
      <c r="CY60" s="378"/>
      <c r="DA60" s="260"/>
    </row>
    <row r="61" spans="1:105" s="110" customFormat="1" ht="20.100000000000001" customHeight="1">
      <c r="A61" s="229" t="s">
        <v>12</v>
      </c>
      <c r="B61" s="229"/>
      <c r="C61" s="229"/>
      <c r="D61" s="229"/>
      <c r="E61" s="229"/>
      <c r="F61" s="229"/>
      <c r="G61" s="229"/>
      <c r="H61" s="229"/>
      <c r="I61" s="229"/>
      <c r="J61" s="229">
        <v>250</v>
      </c>
      <c r="K61" s="229"/>
      <c r="L61" s="159">
        <f t="shared" ref="L61:L62" si="64">IF(J61=0, "    ---- ", IF(ABS(ROUND(100/J61*K61-100,1))&lt;999,ROUND(100/J61*K61-100,1),IF(ROUND(100/J61*K61-100,1)&gt;999,999,-999)))</f>
        <v>-100</v>
      </c>
      <c r="M61" s="258" t="e">
        <f t="shared" ref="M61:M62" si="65">100/$CM61*K61</f>
        <v>#DIV/0!</v>
      </c>
      <c r="N61" s="229"/>
      <c r="O61" s="229"/>
      <c r="P61" s="229"/>
      <c r="Q61" s="229"/>
      <c r="R61" s="159"/>
      <c r="S61" s="229"/>
      <c r="T61" s="229"/>
      <c r="U61" s="229"/>
      <c r="V61" s="229"/>
      <c r="W61" s="229"/>
      <c r="X61" s="229"/>
      <c r="Y61" s="229"/>
      <c r="Z61" s="229"/>
      <c r="AA61" s="229"/>
      <c r="AB61" s="159"/>
      <c r="AC61" s="258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  <c r="AW61" s="229"/>
      <c r="AX61" s="229"/>
      <c r="AY61" s="229"/>
      <c r="AZ61" s="229"/>
      <c r="BA61" s="229"/>
      <c r="BB61" s="229"/>
      <c r="BC61" s="229"/>
      <c r="BD61" s="229"/>
      <c r="BE61" s="229"/>
      <c r="BF61" s="229"/>
      <c r="BG61" s="229"/>
      <c r="BH61" s="229"/>
      <c r="BI61" s="229"/>
      <c r="BJ61" s="229"/>
      <c r="BK61" s="229"/>
      <c r="BL61" s="229"/>
      <c r="BM61" s="229"/>
      <c r="BN61" s="229"/>
      <c r="BO61" s="229"/>
      <c r="BP61" s="229"/>
      <c r="BQ61" s="229"/>
      <c r="BR61" s="229"/>
      <c r="BS61" s="229"/>
      <c r="BT61" s="229"/>
      <c r="BU61" s="229"/>
      <c r="BV61" s="229"/>
      <c r="BW61" s="229"/>
      <c r="BX61" s="159"/>
      <c r="BY61" s="258"/>
      <c r="BZ61" s="229"/>
      <c r="CA61" s="229"/>
      <c r="CB61" s="229"/>
      <c r="CC61" s="229"/>
      <c r="CD61" s="229"/>
      <c r="CE61" s="229"/>
      <c r="CF61" s="229"/>
      <c r="CG61" s="229"/>
      <c r="CH61" s="229"/>
      <c r="CI61" s="229"/>
      <c r="CJ61" s="229"/>
      <c r="CK61" s="229"/>
      <c r="CL61" s="158">
        <f t="shared" ref="CL61:CL63" si="66">B61+F61+J61+N61+R61+V61+Z61+AD61+AH61+AL61+AP61+AT61+AX61+BB61+BF61+BJ61+BN61+BR61+BV61+BZ61+CD61+CH61</f>
        <v>250</v>
      </c>
      <c r="CM61" s="158">
        <f t="shared" ref="CM61:CM63" si="67">C61+G61+K61+O61+S61+W61+AA61+AE61+AI61+AM61+AQ61+AU61+AY61+BC61+BG61+BK61+BO61+BS61+BW61+CA61+CE61+CI61</f>
        <v>0</v>
      </c>
      <c r="CN61" s="159">
        <f t="shared" ref="CN61:CN63" si="68">IF(CL61=0, "    ---- ", IF(ABS(ROUND(100/CL61*CM61-100,1))&lt;999,ROUND(100/CL61*CM61-100,1),IF(ROUND(100/CL61*CM61-100,1)&gt;999,999,-999)))</f>
        <v>-100</v>
      </c>
      <c r="CO61" s="85"/>
      <c r="CP61" s="378"/>
      <c r="CQ61" s="378"/>
      <c r="CR61" s="378"/>
      <c r="CS61" s="378"/>
      <c r="CT61" s="378"/>
      <c r="CU61" s="378"/>
      <c r="CV61" s="378"/>
      <c r="CW61" s="378"/>
      <c r="CX61" s="378"/>
      <c r="CY61" s="378"/>
      <c r="DA61" s="260"/>
    </row>
    <row r="62" spans="1:105" s="110" customFormat="1" ht="20.100000000000001" customHeight="1">
      <c r="A62" s="229" t="s">
        <v>13</v>
      </c>
      <c r="B62" s="229"/>
      <c r="C62" s="439">
        <v>4749.2426599999999</v>
      </c>
      <c r="D62" s="159" t="str">
        <f>IF(B62=0, "    ---- ", IF(ABS(ROUND(100/B62*C62-100,1))&lt;999,ROUND(100/B62*C62-100,1),IF(ROUND(100/B62*C62-100,1)&gt;999,999,-999)))</f>
        <v xml:space="preserve">    ---- </v>
      </c>
      <c r="E62" s="504">
        <f>100/$CM62*C62</f>
        <v>12.682578683570123</v>
      </c>
      <c r="F62" s="229"/>
      <c r="G62" s="229"/>
      <c r="H62" s="229"/>
      <c r="I62" s="229"/>
      <c r="J62" s="439">
        <v>29277</v>
      </c>
      <c r="K62" s="229">
        <v>15669</v>
      </c>
      <c r="L62" s="159">
        <f t="shared" si="64"/>
        <v>-46.5</v>
      </c>
      <c r="M62" s="258">
        <f t="shared" si="65"/>
        <v>41.843161029986256</v>
      </c>
      <c r="N62" s="229"/>
      <c r="O62" s="229"/>
      <c r="P62" s="229"/>
      <c r="Q62" s="229"/>
      <c r="R62" s="159"/>
      <c r="S62" s="229"/>
      <c r="T62" s="229"/>
      <c r="U62" s="229"/>
      <c r="V62" s="229"/>
      <c r="W62" s="229"/>
      <c r="X62" s="229"/>
      <c r="Y62" s="229"/>
      <c r="Z62" s="439">
        <v>23664</v>
      </c>
      <c r="AA62" s="439">
        <v>16571</v>
      </c>
      <c r="AB62" s="159">
        <f t="shared" ref="AB62" si="69">IF(Z62=0, "    ---- ", IF(ABS(ROUND(100/Z62*AA62-100,1))&lt;999,ROUND(100/Z62*AA62-100,1),IF(ROUND(100/Z62*AA62-100,1)&gt;999,999,-999)))</f>
        <v>-30</v>
      </c>
      <c r="AC62" s="258">
        <f t="shared" ref="AC62" si="70">100/$CM62*AA62</f>
        <v>44.251900020926811</v>
      </c>
      <c r="AD62" s="229"/>
      <c r="AE62" s="229"/>
      <c r="AF62" s="229"/>
      <c r="AG62" s="229"/>
      <c r="AH62" s="229"/>
      <c r="AI62" s="229"/>
      <c r="AJ62" s="229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229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29"/>
      <c r="BN62" s="229"/>
      <c r="BO62" s="229"/>
      <c r="BP62" s="229"/>
      <c r="BQ62" s="229"/>
      <c r="BR62" s="229"/>
      <c r="BS62" s="229"/>
      <c r="BT62" s="229"/>
      <c r="BU62" s="229"/>
      <c r="BV62" s="439">
        <v>625.58100000000002</v>
      </c>
      <c r="BW62" s="606">
        <v>404.49900000000002</v>
      </c>
      <c r="BX62" s="159">
        <f t="shared" ref="BX62" si="71">IF(BV62=0, "    ---- ", IF(ABS(ROUND(100/BV62*BW62-100,1))&lt;999,ROUND(100/BV62*BW62-100,1),IF(ROUND(100/BV62*BW62-100,1)&gt;999,999,-999)))</f>
        <v>-35.299999999999997</v>
      </c>
      <c r="BY62" s="258">
        <f t="shared" ref="BY62" si="72">100/$CM62*BW62</f>
        <v>1.0801912562045064</v>
      </c>
      <c r="BZ62" s="229"/>
      <c r="CA62" s="229"/>
      <c r="CB62" s="229"/>
      <c r="CC62" s="229"/>
      <c r="CD62" s="229"/>
      <c r="CE62" s="229"/>
      <c r="CF62" s="229"/>
      <c r="CG62" s="229"/>
      <c r="CH62" s="439">
        <v>4.5</v>
      </c>
      <c r="CI62" s="606">
        <v>53.238</v>
      </c>
      <c r="CJ62" s="158">
        <f t="shared" ref="CJ62:CJ63" si="73">IF(CH62=0, "    ---- ", IF(ABS(ROUND(100/CH62*CI62-100,1))&lt;999,ROUND(100/CH62*CI62-100,1),IF(ROUND(100/CH62*CI62-100,1)&gt;999,999,-999)))</f>
        <v>999</v>
      </c>
      <c r="CK62" s="258">
        <f t="shared" ref="CK62:CK63" si="74">100/$CM62*CI62</f>
        <v>0.1421690093122987</v>
      </c>
      <c r="CL62" s="158">
        <f t="shared" si="66"/>
        <v>53571.080999999998</v>
      </c>
      <c r="CM62" s="158">
        <f t="shared" si="67"/>
        <v>37446.979660000005</v>
      </c>
      <c r="CN62" s="159">
        <f t="shared" si="68"/>
        <v>-30.1</v>
      </c>
      <c r="CO62" s="85"/>
      <c r="CP62" s="378"/>
      <c r="CQ62" s="378"/>
      <c r="CR62" s="378"/>
      <c r="CS62" s="378"/>
      <c r="CT62" s="378"/>
      <c r="CU62" s="378"/>
      <c r="CV62" s="378"/>
      <c r="CW62" s="378"/>
      <c r="CX62" s="378"/>
      <c r="CY62" s="378"/>
      <c r="DA62" s="260"/>
    </row>
    <row r="63" spans="1:105" s="110" customFormat="1" ht="20.100000000000001" customHeight="1">
      <c r="A63" s="229" t="s">
        <v>14</v>
      </c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159"/>
      <c r="M63" s="258"/>
      <c r="N63" s="229"/>
      <c r="O63" s="229"/>
      <c r="P63" s="229"/>
      <c r="Q63" s="229"/>
      <c r="R63" s="159"/>
      <c r="S63" s="229"/>
      <c r="T63" s="229"/>
      <c r="U63" s="229"/>
      <c r="V63" s="229"/>
      <c r="W63" s="229"/>
      <c r="X63" s="229"/>
      <c r="Y63" s="229"/>
      <c r="Z63" s="229"/>
      <c r="AA63" s="229"/>
      <c r="AB63" s="159"/>
      <c r="AC63" s="258"/>
      <c r="AD63" s="229"/>
      <c r="AE63" s="229"/>
      <c r="AF63" s="229"/>
      <c r="AG63" s="229"/>
      <c r="AH63" s="229"/>
      <c r="AI63" s="229"/>
      <c r="AJ63" s="229"/>
      <c r="AK63" s="229"/>
      <c r="AL63" s="229"/>
      <c r="AM63" s="229"/>
      <c r="AN63" s="229"/>
      <c r="AO63" s="229"/>
      <c r="AP63" s="229"/>
      <c r="AQ63" s="229"/>
      <c r="AR63" s="229"/>
      <c r="AS63" s="229"/>
      <c r="AT63" s="229"/>
      <c r="AU63" s="229"/>
      <c r="AV63" s="229"/>
      <c r="AW63" s="229"/>
      <c r="AX63" s="229"/>
      <c r="AY63" s="229"/>
      <c r="AZ63" s="229"/>
      <c r="BA63" s="229"/>
      <c r="BB63" s="229"/>
      <c r="BC63" s="229"/>
      <c r="BD63" s="229"/>
      <c r="BE63" s="229"/>
      <c r="BF63" s="229"/>
      <c r="BG63" s="229"/>
      <c r="BH63" s="229"/>
      <c r="BI63" s="229"/>
      <c r="BJ63" s="229"/>
      <c r="BK63" s="229"/>
      <c r="BL63" s="229"/>
      <c r="BM63" s="229"/>
      <c r="BN63" s="229"/>
      <c r="BO63" s="229"/>
      <c r="BP63" s="229"/>
      <c r="BQ63" s="229"/>
      <c r="BR63" s="229"/>
      <c r="BS63" s="229"/>
      <c r="BT63" s="229"/>
      <c r="BU63" s="229"/>
      <c r="BV63" s="229"/>
      <c r="BW63" s="229"/>
      <c r="BX63" s="159"/>
      <c r="BY63" s="258"/>
      <c r="BZ63" s="229"/>
      <c r="CA63" s="229"/>
      <c r="CB63" s="229"/>
      <c r="CC63" s="229"/>
      <c r="CD63" s="229"/>
      <c r="CE63" s="229"/>
      <c r="CF63" s="229"/>
      <c r="CG63" s="229"/>
      <c r="CH63" s="439">
        <v>1379</v>
      </c>
      <c r="CI63" s="439">
        <v>1205.239</v>
      </c>
      <c r="CJ63" s="158">
        <f t="shared" si="73"/>
        <v>-12.6</v>
      </c>
      <c r="CK63" s="258">
        <f t="shared" si="74"/>
        <v>100</v>
      </c>
      <c r="CL63" s="158">
        <f t="shared" si="66"/>
        <v>1379</v>
      </c>
      <c r="CM63" s="158">
        <f t="shared" si="67"/>
        <v>1205.239</v>
      </c>
      <c r="CN63" s="159">
        <f t="shared" si="68"/>
        <v>-12.6</v>
      </c>
      <c r="CO63" s="85"/>
      <c r="CP63" s="378"/>
      <c r="CQ63" s="378"/>
      <c r="CR63" s="378"/>
      <c r="CS63" s="378"/>
      <c r="CT63" s="378"/>
      <c r="CU63" s="378"/>
      <c r="CV63" s="378"/>
      <c r="CW63" s="378"/>
      <c r="CX63" s="378"/>
      <c r="CY63" s="378"/>
      <c r="DA63" s="260"/>
    </row>
    <row r="64" spans="1:105" s="263" customFormat="1" ht="20.100000000000001" customHeight="1">
      <c r="A64" s="387" t="s">
        <v>52</v>
      </c>
      <c r="B64" s="154"/>
      <c r="C64" s="154"/>
      <c r="D64" s="154"/>
      <c r="E64" s="502"/>
      <c r="F64" s="383">
        <v>3232.7739999999999</v>
      </c>
      <c r="G64" s="383">
        <v>1733.798</v>
      </c>
      <c r="H64" s="134">
        <f>IF(F64=0, "    ---- ", IF(ABS(ROUND(100/F64*G64-100,1))&lt;999,ROUND(100/F64*G64-100,1),IF(ROUND(100/F64*G64-100,1)&gt;999,999,-999)))</f>
        <v>-46.4</v>
      </c>
      <c r="I64" s="163">
        <f>100/$CM64*G64</f>
        <v>0.97026316798699119</v>
      </c>
      <c r="J64" s="154">
        <v>32175</v>
      </c>
      <c r="K64" s="154">
        <v>34612</v>
      </c>
      <c r="L64" s="154">
        <f>IF(J64=0, "    ---- ", IF(ABS(ROUND(100/J64*K64-100,1))&lt;999,ROUND(100/J64*K64-100,1),IF(ROUND(100/J64*K64-100,1)&gt;999,999,-999)))</f>
        <v>7.6</v>
      </c>
      <c r="M64" s="163">
        <f>100/$CM64*K64</f>
        <v>19.369470244149397</v>
      </c>
      <c r="N64" s="383"/>
      <c r="O64" s="383"/>
      <c r="P64" s="154"/>
      <c r="Q64" s="163"/>
      <c r="R64" s="154">
        <v>3239</v>
      </c>
      <c r="S64" s="383">
        <v>6140</v>
      </c>
      <c r="T64" s="134">
        <f>IF(R64=0, "    ---- ", IF(ABS(ROUND(100/R64*S64-100,1))&lt;999,ROUND(100/R64*S64-100,1),IF(ROUND(100/R64*S64-100,1)&gt;999,999,-999)))</f>
        <v>89.6</v>
      </c>
      <c r="U64" s="163">
        <f>100/$CM64*S64</f>
        <v>3.4360495579301196</v>
      </c>
      <c r="V64" s="154"/>
      <c r="W64" s="154"/>
      <c r="X64" s="163"/>
      <c r="Y64" s="163"/>
      <c r="Z64" s="383"/>
      <c r="AA64" s="383"/>
      <c r="AB64" s="134"/>
      <c r="AC64" s="163"/>
      <c r="AD64" s="383">
        <v>19398.150000000001</v>
      </c>
      <c r="AE64" s="383">
        <v>15223</v>
      </c>
      <c r="AF64" s="134">
        <f>IF(AD64=0, "    ---- ", IF(ABS(ROUND(100/AD64*AE64-100,1))&lt;999,ROUND(100/AD64*AE64-100,1),IF(ROUND(100/AD64*AE64-100,1)&gt;999,999,-999)))</f>
        <v>-21.5</v>
      </c>
      <c r="AG64" s="163">
        <f>100/$CM64*AE64</f>
        <v>8.5190525114609468</v>
      </c>
      <c r="AH64" s="383"/>
      <c r="AI64" s="383"/>
      <c r="AJ64" s="134"/>
      <c r="AK64" s="163"/>
      <c r="AL64" s="383"/>
      <c r="AM64" s="383"/>
      <c r="AN64" s="134"/>
      <c r="AO64" s="163"/>
      <c r="AP64" s="383"/>
      <c r="AQ64" s="383"/>
      <c r="AR64" s="134"/>
      <c r="AS64" s="163"/>
      <c r="AT64" s="383">
        <v>1672</v>
      </c>
      <c r="AU64" s="383">
        <v>0</v>
      </c>
      <c r="AV64" s="134">
        <f>IF(AT64=0, "    ---- ", IF(ABS(ROUND(100/AT64*AU64-100,1))&lt;999,ROUND(100/AT64*AU64-100,1),IF(ROUND(100/AT64*AU64-100,1)&gt;999,999,-999)))</f>
        <v>-100</v>
      </c>
      <c r="AW64" s="163">
        <f>100/$CM64*AU64</f>
        <v>0</v>
      </c>
      <c r="AX64" s="383"/>
      <c r="AY64" s="383"/>
      <c r="AZ64" s="134"/>
      <c r="BA64" s="163"/>
      <c r="BB64" s="383"/>
      <c r="BC64" s="383"/>
      <c r="BD64" s="134"/>
      <c r="BE64" s="163"/>
      <c r="BF64" s="383"/>
      <c r="BG64" s="383"/>
      <c r="BH64" s="134"/>
      <c r="BI64" s="163"/>
      <c r="BJ64" s="383"/>
      <c r="BK64" s="383"/>
      <c r="BL64" s="134"/>
      <c r="BM64" s="163"/>
      <c r="BN64" s="154"/>
      <c r="BO64" s="154"/>
      <c r="BP64" s="154"/>
      <c r="BQ64" s="163"/>
      <c r="BR64" s="154"/>
      <c r="BS64" s="154"/>
      <c r="BT64" s="163"/>
      <c r="BU64" s="163"/>
      <c r="BV64" s="383">
        <v>7685.9519999999993</v>
      </c>
      <c r="BW64" s="383">
        <v>29709.047000000002</v>
      </c>
      <c r="BX64" s="134">
        <f>IF(BV64=0, "    ---- ", IF(ABS(ROUND(100/BV64*BW64-100,1))&lt;999,ROUND(100/BV64*BW64-100,1),IF(ROUND(100/BV64*BW64-100,1)&gt;999,999,-999)))</f>
        <v>286.5</v>
      </c>
      <c r="BY64" s="163">
        <f>100/$CM64*BW64</f>
        <v>16.625693454539928</v>
      </c>
      <c r="BZ64" s="383">
        <v>88910.960999999996</v>
      </c>
      <c r="CA64" s="383">
        <v>91275.736000000004</v>
      </c>
      <c r="CB64" s="134">
        <f>IF(BZ64=0, "    ---- ", IF(ABS(ROUND(100/BZ64*CA64-100,1))&lt;999,ROUND(100/BZ64*CA64-100,1),IF(ROUND(100/BZ64*CA64-100,1)&gt;999,999,-999)))</f>
        <v>2.7</v>
      </c>
      <c r="CC64" s="163">
        <f>100/$CM64*CA64</f>
        <v>51.07947106393263</v>
      </c>
      <c r="CD64" s="383"/>
      <c r="CE64" s="383"/>
      <c r="CF64" s="134"/>
      <c r="CG64" s="163"/>
      <c r="CH64" s="383"/>
      <c r="CI64" s="383"/>
      <c r="CJ64" s="134"/>
      <c r="CK64" s="163"/>
      <c r="CL64" s="70">
        <f t="shared" si="8"/>
        <v>156313.837</v>
      </c>
      <c r="CM64" s="70">
        <f t="shared" si="9"/>
        <v>178693.58100000001</v>
      </c>
      <c r="CN64" s="154">
        <f t="shared" si="61"/>
        <v>14.3</v>
      </c>
      <c r="CO64" s="205"/>
      <c r="CP64" s="358"/>
      <c r="CQ64" s="358"/>
      <c r="CR64" s="358"/>
      <c r="CS64" s="358"/>
      <c r="CT64" s="358"/>
      <c r="CU64" s="358"/>
      <c r="CV64" s="358"/>
      <c r="CW64" s="358"/>
      <c r="CX64" s="358"/>
      <c r="CY64" s="358"/>
      <c r="DA64" s="264"/>
    </row>
    <row r="65" spans="1:105" s="110" customFormat="1" ht="20.100000000000001" customHeight="1">
      <c r="A65" s="386" t="s">
        <v>15</v>
      </c>
      <c r="B65" s="159"/>
      <c r="C65" s="159"/>
      <c r="D65" s="159"/>
      <c r="E65" s="504"/>
      <c r="F65" s="159">
        <v>3232.7739999999999</v>
      </c>
      <c r="G65" s="438">
        <v>1733.798</v>
      </c>
      <c r="H65" s="158">
        <f>IF(F65=0, "    ---- ", IF(ABS(ROUND(100/F65*G65-100,1))&lt;999,ROUND(100/F65*G65-100,1),IF(ROUND(100/F65*G65-100,1)&gt;999,999,-999)))</f>
        <v>-46.4</v>
      </c>
      <c r="I65" s="258">
        <f>100/$CM65*G65</f>
        <v>1.401967707369461</v>
      </c>
      <c r="J65" s="159">
        <v>32175</v>
      </c>
      <c r="K65" s="159">
        <v>34612</v>
      </c>
      <c r="L65" s="159">
        <f>IF(J65=0, "    ---- ", IF(ABS(ROUND(100/J65*K65-100,1))&lt;999,ROUND(100/J65*K65-100,1),IF(ROUND(100/J65*K65-100,1)&gt;999,999,-999)))</f>
        <v>7.6</v>
      </c>
      <c r="M65" s="258">
        <f>100/$CM65*K65</f>
        <v>27.987635403588989</v>
      </c>
      <c r="N65" s="438"/>
      <c r="O65" s="438"/>
      <c r="P65" s="159"/>
      <c r="Q65" s="258"/>
      <c r="R65" s="159"/>
      <c r="S65" s="438"/>
      <c r="T65" s="158"/>
      <c r="U65" s="258"/>
      <c r="V65" s="159"/>
      <c r="W65" s="159"/>
      <c r="X65" s="258"/>
      <c r="Y65" s="258"/>
      <c r="Z65" s="438"/>
      <c r="AA65" s="438"/>
      <c r="AB65" s="158"/>
      <c r="AC65" s="258"/>
      <c r="AD65" s="159">
        <v>19398.150000000001</v>
      </c>
      <c r="AE65" s="438">
        <v>15223</v>
      </c>
      <c r="AF65" s="158">
        <f>IF(AD65=0, "    ---- ", IF(ABS(ROUND(100/AD65*AE65-100,1))&lt;999,ROUND(100/AD65*AE65-100,1),IF(ROUND(100/AD65*AE65-100,1)&gt;999,999,-999)))</f>
        <v>-21.5</v>
      </c>
      <c r="AG65" s="258">
        <f>100/$CM65*AE65</f>
        <v>12.30948150204655</v>
      </c>
      <c r="AH65" s="438"/>
      <c r="AI65" s="438"/>
      <c r="AJ65" s="158"/>
      <c r="AK65" s="258"/>
      <c r="AL65" s="438"/>
      <c r="AM65" s="438"/>
      <c r="AN65" s="158"/>
      <c r="AO65" s="258"/>
      <c r="AP65" s="438"/>
      <c r="AQ65" s="438"/>
      <c r="AR65" s="158"/>
      <c r="AS65" s="258"/>
      <c r="AT65" s="159">
        <v>1672</v>
      </c>
      <c r="AU65" s="438">
        <v>0</v>
      </c>
      <c r="AV65" s="158">
        <f>IF(AT65=0, "    ---- ", IF(ABS(ROUND(100/AT65*AU65-100,1))&lt;999,ROUND(100/AT65*AU65-100,1),IF(ROUND(100/AT65*AU65-100,1)&gt;999,999,-999)))</f>
        <v>-100</v>
      </c>
      <c r="AW65" s="258">
        <f>100/$CM65*AU65</f>
        <v>0</v>
      </c>
      <c r="AX65" s="438"/>
      <c r="AY65" s="438"/>
      <c r="AZ65" s="158"/>
      <c r="BA65" s="258"/>
      <c r="BB65" s="438"/>
      <c r="BC65" s="438"/>
      <c r="BD65" s="159"/>
      <c r="BE65" s="258"/>
      <c r="BF65" s="438"/>
      <c r="BG65" s="438"/>
      <c r="BH65" s="159"/>
      <c r="BI65" s="258"/>
      <c r="BJ65" s="438"/>
      <c r="BK65" s="438"/>
      <c r="BL65" s="158"/>
      <c r="BM65" s="258"/>
      <c r="BN65" s="159"/>
      <c r="BO65" s="159"/>
      <c r="BP65" s="159"/>
      <c r="BQ65" s="258"/>
      <c r="BR65" s="159"/>
      <c r="BS65" s="159"/>
      <c r="BT65" s="258"/>
      <c r="BU65" s="258"/>
      <c r="BV65" s="159">
        <v>7611.1319999999996</v>
      </c>
      <c r="BW65" s="438">
        <v>7247.6760000000004</v>
      </c>
      <c r="BX65" s="158">
        <f>IF(BV65=0, "    ---- ", IF(ABS(ROUND(100/BV65*BW65-100,1))&lt;999,ROUND(100/BV65*BW65-100,1),IF(ROUND(100/BV65*BW65-100,1)&gt;999,999,-999)))</f>
        <v>-4.8</v>
      </c>
      <c r="BY65" s="258">
        <f>100/$CM65*BW65</f>
        <v>5.8605487522056583</v>
      </c>
      <c r="BZ65" s="159">
        <v>88910.960999999996</v>
      </c>
      <c r="CA65" s="438">
        <v>64852.423000000003</v>
      </c>
      <c r="CB65" s="158">
        <f>IF(BZ65=0, "    ---- ", IF(ABS(ROUND(100/BZ65*CA65-100,1))&lt;999,ROUND(100/BZ65*CA65-100,1),IF(ROUND(100/BZ65*CA65-100,1)&gt;999,999,-999)))</f>
        <v>-27.1</v>
      </c>
      <c r="CC65" s="258">
        <f>100/$CM65*CA65</f>
        <v>52.440366634789342</v>
      </c>
      <c r="CD65" s="438"/>
      <c r="CE65" s="438"/>
      <c r="CF65" s="158"/>
      <c r="CG65" s="258"/>
      <c r="CH65" s="438"/>
      <c r="CI65" s="438"/>
      <c r="CJ65" s="158"/>
      <c r="CK65" s="258"/>
      <c r="CL65" s="71">
        <f t="shared" si="8"/>
        <v>153000.01699999999</v>
      </c>
      <c r="CM65" s="71">
        <f t="shared" si="9"/>
        <v>123668.897</v>
      </c>
      <c r="CN65" s="159">
        <f t="shared" si="61"/>
        <v>-19.2</v>
      </c>
      <c r="CO65" s="85"/>
      <c r="CP65" s="378"/>
      <c r="CQ65" s="378"/>
      <c r="CR65" s="378"/>
      <c r="CS65" s="378"/>
      <c r="CT65" s="378"/>
      <c r="CU65" s="378"/>
      <c r="CV65" s="378"/>
      <c r="CW65" s="378"/>
      <c r="CX65" s="378"/>
      <c r="CY65" s="378"/>
      <c r="DA65" s="260"/>
    </row>
    <row r="66" spans="1:105" s="110" customFormat="1" ht="20.100000000000001" customHeight="1">
      <c r="A66" s="386" t="s">
        <v>158</v>
      </c>
      <c r="B66" s="159"/>
      <c r="C66" s="159"/>
      <c r="D66" s="159"/>
      <c r="E66" s="504"/>
      <c r="F66" s="159"/>
      <c r="G66" s="159"/>
      <c r="H66" s="158"/>
      <c r="I66" s="258"/>
      <c r="J66" s="159"/>
      <c r="K66" s="159"/>
      <c r="L66" s="159"/>
      <c r="M66" s="258"/>
      <c r="N66" s="159"/>
      <c r="O66" s="159"/>
      <c r="P66" s="159"/>
      <c r="Q66" s="258"/>
      <c r="R66" s="159">
        <v>3239</v>
      </c>
      <c r="S66" s="159">
        <v>6140</v>
      </c>
      <c r="T66" s="158">
        <f>IF(R66=0, "    ---- ", IF(ABS(ROUND(100/R66*S66-100,1))&lt;999,ROUND(100/R66*S66-100,1),IF(ROUND(100/R66*S66-100,1)&gt;999,999,-999)))</f>
        <v>89.6</v>
      </c>
      <c r="U66" s="258">
        <f>100/$CM66*S66</f>
        <v>98.636693106869487</v>
      </c>
      <c r="V66" s="159"/>
      <c r="W66" s="159"/>
      <c r="X66" s="258"/>
      <c r="Y66" s="258"/>
      <c r="Z66" s="159"/>
      <c r="AA66" s="159"/>
      <c r="AB66" s="158"/>
      <c r="AC66" s="258"/>
      <c r="AD66" s="159"/>
      <c r="AE66" s="159"/>
      <c r="AF66" s="158"/>
      <c r="AG66" s="258"/>
      <c r="AH66" s="159"/>
      <c r="AI66" s="159"/>
      <c r="AJ66" s="158"/>
      <c r="AK66" s="258"/>
      <c r="AL66" s="159"/>
      <c r="AM66" s="159"/>
      <c r="AN66" s="158"/>
      <c r="AO66" s="258"/>
      <c r="AP66" s="159"/>
      <c r="AQ66" s="159"/>
      <c r="AR66" s="158"/>
      <c r="AS66" s="258"/>
      <c r="AT66" s="159"/>
      <c r="AU66" s="159"/>
      <c r="AV66" s="158"/>
      <c r="AW66" s="258"/>
      <c r="AX66" s="159"/>
      <c r="AY66" s="159"/>
      <c r="AZ66" s="158"/>
      <c r="BA66" s="258"/>
      <c r="BB66" s="159"/>
      <c r="BC66" s="159"/>
      <c r="BD66" s="159"/>
      <c r="BE66" s="258"/>
      <c r="BF66" s="159"/>
      <c r="BG66" s="159"/>
      <c r="BH66" s="159"/>
      <c r="BI66" s="258"/>
      <c r="BJ66" s="159"/>
      <c r="BK66" s="159"/>
      <c r="BL66" s="158"/>
      <c r="BM66" s="258"/>
      <c r="BN66" s="159"/>
      <c r="BO66" s="159"/>
      <c r="BP66" s="159"/>
      <c r="BQ66" s="258"/>
      <c r="BR66" s="159"/>
      <c r="BS66" s="159"/>
      <c r="BT66" s="258"/>
      <c r="BU66" s="258"/>
      <c r="BV66" s="159">
        <v>74.819999999999993</v>
      </c>
      <c r="BW66" s="159">
        <v>84.864000000000004</v>
      </c>
      <c r="BX66" s="158">
        <f>IF(BV66=0, "    ---- ", IF(ABS(ROUND(100/BV66*BW66-100,1))&lt;999,ROUND(100/BV66*BW66-100,1),IF(ROUND(100/BV66*BW66-100,1)&gt;999,999,-999)))</f>
        <v>13.4</v>
      </c>
      <c r="BY66" s="258">
        <f>100/$CM66*BW66</f>
        <v>1.3633068931305166</v>
      </c>
      <c r="BZ66" s="159"/>
      <c r="CA66" s="159"/>
      <c r="CB66" s="158"/>
      <c r="CC66" s="258"/>
      <c r="CD66" s="159"/>
      <c r="CE66" s="159"/>
      <c r="CF66" s="158"/>
      <c r="CG66" s="258"/>
      <c r="CH66" s="159"/>
      <c r="CI66" s="159"/>
      <c r="CJ66" s="158"/>
      <c r="CK66" s="258"/>
      <c r="CL66" s="71">
        <f t="shared" si="8"/>
        <v>3313.82</v>
      </c>
      <c r="CM66" s="71">
        <f t="shared" si="9"/>
        <v>6224.8639999999996</v>
      </c>
      <c r="CN66" s="159">
        <f t="shared" si="61"/>
        <v>87.8</v>
      </c>
      <c r="CO66" s="85"/>
      <c r="CP66" s="378"/>
      <c r="CQ66" s="378"/>
      <c r="CR66" s="378"/>
      <c r="CS66" s="378"/>
      <c r="CT66" s="378"/>
      <c r="CU66" s="378"/>
      <c r="CV66" s="378"/>
      <c r="CW66" s="378"/>
      <c r="CX66" s="378"/>
      <c r="CY66" s="378"/>
      <c r="DA66" s="260"/>
    </row>
    <row r="67" spans="1:105" s="110" customFormat="1" ht="20.100000000000001" customHeight="1">
      <c r="A67" s="229" t="s">
        <v>320</v>
      </c>
      <c r="B67" s="229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  <c r="AF67" s="229"/>
      <c r="AG67" s="229"/>
      <c r="AH67" s="229"/>
      <c r="AI67" s="229"/>
      <c r="AJ67" s="229"/>
      <c r="AK67" s="229"/>
      <c r="AL67" s="229"/>
      <c r="AM67" s="229"/>
      <c r="AN67" s="229"/>
      <c r="AO67" s="229"/>
      <c r="AP67" s="229"/>
      <c r="AQ67" s="229"/>
      <c r="AR67" s="229"/>
      <c r="AS67" s="229"/>
      <c r="AT67" s="229"/>
      <c r="AU67" s="229"/>
      <c r="AV67" s="229"/>
      <c r="AW67" s="229"/>
      <c r="AX67" s="229"/>
      <c r="AY67" s="229"/>
      <c r="AZ67" s="229"/>
      <c r="BA67" s="229"/>
      <c r="BB67" s="229"/>
      <c r="BC67" s="229"/>
      <c r="BD67" s="229"/>
      <c r="BE67" s="229"/>
      <c r="BF67" s="229"/>
      <c r="BG67" s="229"/>
      <c r="BH67" s="229"/>
      <c r="BI67" s="229"/>
      <c r="BJ67" s="229"/>
      <c r="BK67" s="229"/>
      <c r="BL67" s="229"/>
      <c r="BM67" s="229"/>
      <c r="BN67" s="229"/>
      <c r="BO67" s="229"/>
      <c r="BP67" s="229"/>
      <c r="BQ67" s="229"/>
      <c r="BR67" s="229"/>
      <c r="BS67" s="229"/>
      <c r="BT67" s="229"/>
      <c r="BU67" s="229"/>
      <c r="BV67" s="229"/>
      <c r="BW67" s="229"/>
      <c r="BX67" s="229"/>
      <c r="BY67" s="229"/>
      <c r="BZ67" s="229"/>
      <c r="CA67" s="229"/>
      <c r="CB67" s="229"/>
      <c r="CC67" s="229"/>
      <c r="CD67" s="229"/>
      <c r="CE67" s="229"/>
      <c r="CF67" s="229"/>
      <c r="CG67" s="229"/>
      <c r="CH67" s="229"/>
      <c r="CI67" s="229"/>
      <c r="CJ67" s="229"/>
      <c r="CK67" s="229"/>
      <c r="CL67" s="71">
        <f t="shared" ref="CL67" si="75">B67+F67+J67+N67+R67+V67+Z67+AD67+AH67+AL67+AP67+AT67+AX67+BB67+BF67+BJ67+BN67+BR67+BV67+BZ67+CD67+CH67</f>
        <v>0</v>
      </c>
      <c r="CM67" s="71">
        <f t="shared" ref="CM67" si="76">C67+G67+K67+O67+S67+W67+AA67+AE67+AI67+AM67+AQ67+AU67+AY67+BC67+BG67+BK67+BO67+BS67+BW67+CA67+CE67+CI67</f>
        <v>0</v>
      </c>
      <c r="CN67" s="159" t="str">
        <f t="shared" si="61"/>
        <v xml:space="preserve">    ---- </v>
      </c>
      <c r="CO67" s="85"/>
      <c r="CP67" s="378"/>
      <c r="CQ67" s="378"/>
      <c r="CR67" s="378"/>
      <c r="CS67" s="378"/>
      <c r="CT67" s="378"/>
      <c r="CU67" s="378"/>
      <c r="CV67" s="378"/>
      <c r="CW67" s="378"/>
      <c r="CX67" s="378"/>
      <c r="CY67" s="378"/>
      <c r="DA67" s="260"/>
    </row>
    <row r="68" spans="1:105" s="110" customFormat="1" ht="20.100000000000001" customHeight="1">
      <c r="A68" s="426" t="s">
        <v>321</v>
      </c>
      <c r="B68" s="431"/>
      <c r="C68" s="431"/>
      <c r="D68" s="431"/>
      <c r="E68" s="505"/>
      <c r="F68" s="440"/>
      <c r="G68" s="440"/>
      <c r="H68" s="428"/>
      <c r="I68" s="429"/>
      <c r="J68" s="431"/>
      <c r="K68" s="431"/>
      <c r="L68" s="431"/>
      <c r="M68" s="429"/>
      <c r="N68" s="440"/>
      <c r="O68" s="440"/>
      <c r="P68" s="431"/>
      <c r="Q68" s="429"/>
      <c r="R68" s="440"/>
      <c r="S68" s="440"/>
      <c r="T68" s="428"/>
      <c r="U68" s="429"/>
      <c r="V68" s="431"/>
      <c r="W68" s="431"/>
      <c r="X68" s="429"/>
      <c r="Y68" s="429"/>
      <c r="Z68" s="440"/>
      <c r="AA68" s="440"/>
      <c r="AB68" s="428"/>
      <c r="AC68" s="429"/>
      <c r="AD68" s="440"/>
      <c r="AE68" s="440"/>
      <c r="AF68" s="428"/>
      <c r="AG68" s="429"/>
      <c r="AH68" s="440"/>
      <c r="AI68" s="440"/>
      <c r="AJ68" s="428"/>
      <c r="AK68" s="429"/>
      <c r="AL68" s="440"/>
      <c r="AM68" s="440"/>
      <c r="AN68" s="428"/>
      <c r="AO68" s="429"/>
      <c r="AP68" s="440"/>
      <c r="AQ68" s="440"/>
      <c r="AR68" s="428"/>
      <c r="AS68" s="429"/>
      <c r="AT68" s="440"/>
      <c r="AU68" s="440"/>
      <c r="AV68" s="428"/>
      <c r="AW68" s="429"/>
      <c r="AX68" s="429"/>
      <c r="AY68" s="429"/>
      <c r="AZ68" s="429"/>
      <c r="BA68" s="429"/>
      <c r="BB68" s="440"/>
      <c r="BC68" s="440"/>
      <c r="BD68" s="428"/>
      <c r="BE68" s="429"/>
      <c r="BF68" s="440"/>
      <c r="BG68" s="440"/>
      <c r="BH68" s="428"/>
      <c r="BI68" s="429"/>
      <c r="BJ68" s="440"/>
      <c r="BK68" s="440"/>
      <c r="BL68" s="428"/>
      <c r="BM68" s="429"/>
      <c r="BN68" s="431"/>
      <c r="BO68" s="431"/>
      <c r="BP68" s="431"/>
      <c r="BQ68" s="429"/>
      <c r="BR68" s="431"/>
      <c r="BS68" s="431"/>
      <c r="BT68" s="429"/>
      <c r="BU68" s="429"/>
      <c r="BV68" s="440"/>
      <c r="BW68" s="440"/>
      <c r="BX68" s="428"/>
      <c r="BY68" s="429"/>
      <c r="BZ68" s="440"/>
      <c r="CA68" s="440"/>
      <c r="CB68" s="428"/>
      <c r="CC68" s="429"/>
      <c r="CD68" s="440"/>
      <c r="CE68" s="440"/>
      <c r="CF68" s="428"/>
      <c r="CG68" s="429"/>
      <c r="CH68" s="440"/>
      <c r="CI68" s="440"/>
      <c r="CJ68" s="428"/>
      <c r="CK68" s="429"/>
      <c r="CL68" s="431"/>
      <c r="CM68" s="431"/>
      <c r="CN68" s="431"/>
      <c r="CO68" s="85"/>
      <c r="CP68" s="378"/>
      <c r="CQ68" s="378"/>
      <c r="CR68" s="378"/>
      <c r="CS68" s="378"/>
      <c r="CT68" s="378"/>
      <c r="CU68" s="378"/>
      <c r="CV68" s="378"/>
      <c r="CW68" s="378"/>
      <c r="CX68" s="378"/>
      <c r="CY68" s="378"/>
      <c r="DA68" s="260"/>
    </row>
    <row r="69" spans="1:105" s="110" customFormat="1" ht="20.100000000000001" customHeight="1">
      <c r="A69" s="426" t="s">
        <v>322</v>
      </c>
      <c r="B69" s="431"/>
      <c r="C69" s="431"/>
      <c r="D69" s="431"/>
      <c r="E69" s="505"/>
      <c r="F69" s="440"/>
      <c r="G69" s="440"/>
      <c r="H69" s="428"/>
      <c r="I69" s="429"/>
      <c r="J69" s="431"/>
      <c r="K69" s="431"/>
      <c r="L69" s="431"/>
      <c r="M69" s="429"/>
      <c r="N69" s="440"/>
      <c r="O69" s="440"/>
      <c r="P69" s="431"/>
      <c r="Q69" s="429"/>
      <c r="R69" s="440"/>
      <c r="S69" s="440"/>
      <c r="T69" s="428"/>
      <c r="U69" s="429"/>
      <c r="V69" s="431"/>
      <c r="W69" s="431"/>
      <c r="X69" s="429"/>
      <c r="Y69" s="429"/>
      <c r="Z69" s="440"/>
      <c r="AA69" s="440"/>
      <c r="AB69" s="428"/>
      <c r="AC69" s="429"/>
      <c r="AD69" s="440"/>
      <c r="AE69" s="440"/>
      <c r="AF69" s="428"/>
      <c r="AG69" s="429"/>
      <c r="AH69" s="440"/>
      <c r="AI69" s="440"/>
      <c r="AJ69" s="428"/>
      <c r="AK69" s="429"/>
      <c r="AL69" s="440"/>
      <c r="AM69" s="440"/>
      <c r="AN69" s="428"/>
      <c r="AO69" s="429"/>
      <c r="AP69" s="440"/>
      <c r="AQ69" s="440"/>
      <c r="AR69" s="428"/>
      <c r="AS69" s="429"/>
      <c r="AT69" s="440"/>
      <c r="AU69" s="440"/>
      <c r="AV69" s="428"/>
      <c r="AW69" s="429"/>
      <c r="AX69" s="429"/>
      <c r="AY69" s="429"/>
      <c r="AZ69" s="429"/>
      <c r="BA69" s="429"/>
      <c r="BB69" s="440"/>
      <c r="BC69" s="440"/>
      <c r="BD69" s="428"/>
      <c r="BE69" s="429"/>
      <c r="BF69" s="440"/>
      <c r="BG69" s="440"/>
      <c r="BH69" s="428"/>
      <c r="BI69" s="429"/>
      <c r="BJ69" s="440"/>
      <c r="BK69" s="440"/>
      <c r="BL69" s="428"/>
      <c r="BM69" s="429"/>
      <c r="BN69" s="431"/>
      <c r="BO69" s="431"/>
      <c r="BP69" s="431"/>
      <c r="BQ69" s="429"/>
      <c r="BR69" s="431"/>
      <c r="BS69" s="431"/>
      <c r="BT69" s="429"/>
      <c r="BU69" s="429"/>
      <c r="BV69" s="440"/>
      <c r="BW69" s="440"/>
      <c r="BX69" s="428"/>
      <c r="BY69" s="429"/>
      <c r="BZ69" s="440"/>
      <c r="CA69" s="440"/>
      <c r="CB69" s="428"/>
      <c r="CC69" s="429"/>
      <c r="CD69" s="440"/>
      <c r="CE69" s="440"/>
      <c r="CF69" s="428"/>
      <c r="CG69" s="429"/>
      <c r="CH69" s="440"/>
      <c r="CI69" s="440"/>
      <c r="CJ69" s="428"/>
      <c r="CK69" s="429"/>
      <c r="CL69" s="431"/>
      <c r="CM69" s="431"/>
      <c r="CN69" s="431"/>
      <c r="CO69" s="85"/>
      <c r="CP69" s="378"/>
      <c r="CQ69" s="378"/>
      <c r="CR69" s="378"/>
      <c r="CS69" s="378"/>
      <c r="CT69" s="378"/>
      <c r="CU69" s="378"/>
      <c r="CV69" s="378"/>
      <c r="CW69" s="378"/>
      <c r="CX69" s="378"/>
      <c r="CY69" s="378"/>
      <c r="DA69" s="260"/>
    </row>
    <row r="70" spans="1:105" s="110" customFormat="1" ht="20.100000000000001" customHeight="1">
      <c r="A70" s="229" t="s">
        <v>323</v>
      </c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439">
        <v>3239</v>
      </c>
      <c r="S70" s="229">
        <v>6140</v>
      </c>
      <c r="T70" s="158">
        <f>IF(R70=0, "    ---- ", IF(ABS(ROUND(100/R70*S70-100,1))&lt;999,ROUND(100/R70*S70-100,1),IF(ROUND(100/R70*S70-100,1)&gt;999,999,-999)))</f>
        <v>89.6</v>
      </c>
      <c r="U70" s="258">
        <f>100/$CM70*S70</f>
        <v>98.636693106869487</v>
      </c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  <c r="AF70" s="229"/>
      <c r="AG70" s="229"/>
      <c r="AH70" s="229"/>
      <c r="AI70" s="229"/>
      <c r="AJ70" s="229"/>
      <c r="AK70" s="229"/>
      <c r="AL70" s="229"/>
      <c r="AM70" s="229"/>
      <c r="AN70" s="229"/>
      <c r="AO70" s="229"/>
      <c r="AP70" s="229"/>
      <c r="AQ70" s="229"/>
      <c r="AR70" s="229"/>
      <c r="AS70" s="229"/>
      <c r="AT70" s="229"/>
      <c r="AU70" s="229"/>
      <c r="AV70" s="229"/>
      <c r="AW70" s="229"/>
      <c r="AX70" s="229"/>
      <c r="AY70" s="229"/>
      <c r="AZ70" s="229"/>
      <c r="BA70" s="229"/>
      <c r="BB70" s="229"/>
      <c r="BC70" s="229"/>
      <c r="BD70" s="229"/>
      <c r="BE70" s="229"/>
      <c r="BF70" s="229"/>
      <c r="BG70" s="229"/>
      <c r="BH70" s="229"/>
      <c r="BI70" s="229"/>
      <c r="BJ70" s="229"/>
      <c r="BK70" s="229"/>
      <c r="BL70" s="229"/>
      <c r="BM70" s="229"/>
      <c r="BN70" s="229"/>
      <c r="BO70" s="229"/>
      <c r="BP70" s="229"/>
      <c r="BQ70" s="229"/>
      <c r="BR70" s="229"/>
      <c r="BS70" s="229"/>
      <c r="BT70" s="229"/>
      <c r="BU70" s="229"/>
      <c r="BV70" s="439">
        <v>74.819999999999993</v>
      </c>
      <c r="BW70" s="606">
        <v>84.864000000000004</v>
      </c>
      <c r="BX70" s="158">
        <f>IF(BV70=0, "    ---- ", IF(ABS(ROUND(100/BV70*BW70-100,1))&lt;999,ROUND(100/BV70*BW70-100,1),IF(ROUND(100/BV70*BW70-100,1)&gt;999,999,-999)))</f>
        <v>13.4</v>
      </c>
      <c r="BY70" s="258">
        <f>100/$CM70*BW70</f>
        <v>1.3633068931305166</v>
      </c>
      <c r="BZ70" s="229"/>
      <c r="CA70" s="229"/>
      <c r="CB70" s="229"/>
      <c r="CC70" s="229"/>
      <c r="CD70" s="229"/>
      <c r="CE70" s="229"/>
      <c r="CF70" s="229"/>
      <c r="CG70" s="229"/>
      <c r="CH70" s="229"/>
      <c r="CI70" s="229"/>
      <c r="CJ70" s="229"/>
      <c r="CK70" s="229"/>
      <c r="CL70" s="71">
        <f t="shared" ref="CL70" si="77">B70+F70+J70+N70+R70+V70+Z70+AD70+AH70+AL70+AP70+AT70+AX70+BB70+BF70+BJ70+BN70+BR70+BV70+BZ70+CD70+CH70</f>
        <v>3313.82</v>
      </c>
      <c r="CM70" s="71">
        <f t="shared" ref="CM70" si="78">C70+G70+K70+O70+S70+W70+AA70+AE70+AI70+AM70+AQ70+AU70+AY70+BC70+BG70+BK70+BO70+BS70+BW70+CA70+CE70+CI70</f>
        <v>6224.8639999999996</v>
      </c>
      <c r="CN70" s="159">
        <f t="shared" ref="CN70" si="79">IF(CL70=0, "    ---- ", IF(ABS(ROUND(100/CL70*CM70-100,1))&lt;999,ROUND(100/CL70*CM70-100,1),IF(ROUND(100/CL70*CM70-100,1)&gt;999,999,-999)))</f>
        <v>87.8</v>
      </c>
      <c r="CO70" s="85"/>
      <c r="CP70" s="378"/>
      <c r="CQ70" s="378"/>
      <c r="CR70" s="378"/>
      <c r="CS70" s="378"/>
      <c r="CT70" s="378"/>
      <c r="CU70" s="378"/>
      <c r="CV70" s="378"/>
      <c r="CW70" s="378"/>
      <c r="CX70" s="378"/>
      <c r="CY70" s="378"/>
      <c r="DA70" s="260"/>
    </row>
    <row r="71" spans="1:105" s="110" customFormat="1" ht="20.100000000000001" customHeight="1">
      <c r="A71" s="426" t="s">
        <v>321</v>
      </c>
      <c r="B71" s="431"/>
      <c r="C71" s="431"/>
      <c r="D71" s="431"/>
      <c r="E71" s="505"/>
      <c r="F71" s="440"/>
      <c r="G71" s="440"/>
      <c r="H71" s="428"/>
      <c r="I71" s="429"/>
      <c r="J71" s="431"/>
      <c r="K71" s="431"/>
      <c r="L71" s="431"/>
      <c r="M71" s="429"/>
      <c r="N71" s="440"/>
      <c r="O71" s="440"/>
      <c r="P71" s="431"/>
      <c r="Q71" s="429"/>
      <c r="R71" s="440"/>
      <c r="S71" s="440"/>
      <c r="T71" s="428"/>
      <c r="U71" s="429"/>
      <c r="V71" s="431"/>
      <c r="W71" s="431"/>
      <c r="X71" s="429"/>
      <c r="Y71" s="429"/>
      <c r="Z71" s="440"/>
      <c r="AA71" s="440"/>
      <c r="AB71" s="428"/>
      <c r="AC71" s="429"/>
      <c r="AD71" s="440"/>
      <c r="AE71" s="440"/>
      <c r="AF71" s="428"/>
      <c r="AG71" s="429"/>
      <c r="AH71" s="440"/>
      <c r="AI71" s="440"/>
      <c r="AJ71" s="428"/>
      <c r="AK71" s="429"/>
      <c r="AL71" s="440"/>
      <c r="AM71" s="440"/>
      <c r="AN71" s="428"/>
      <c r="AO71" s="429"/>
      <c r="AP71" s="440"/>
      <c r="AQ71" s="440"/>
      <c r="AR71" s="428"/>
      <c r="AS71" s="429"/>
      <c r="AT71" s="440"/>
      <c r="AU71" s="440"/>
      <c r="AV71" s="428"/>
      <c r="AW71" s="429"/>
      <c r="AX71" s="429"/>
      <c r="AY71" s="429"/>
      <c r="AZ71" s="429"/>
      <c r="BA71" s="429"/>
      <c r="BB71" s="440"/>
      <c r="BC71" s="440"/>
      <c r="BD71" s="428"/>
      <c r="BE71" s="429"/>
      <c r="BF71" s="440"/>
      <c r="BG71" s="440"/>
      <c r="BH71" s="428"/>
      <c r="BI71" s="429"/>
      <c r="BJ71" s="440"/>
      <c r="BK71" s="440"/>
      <c r="BL71" s="428"/>
      <c r="BM71" s="429"/>
      <c r="BN71" s="431"/>
      <c r="BO71" s="431"/>
      <c r="BP71" s="431"/>
      <c r="BQ71" s="429"/>
      <c r="BR71" s="431"/>
      <c r="BS71" s="431"/>
      <c r="BT71" s="429"/>
      <c r="BU71" s="429"/>
      <c r="BV71" s="440"/>
      <c r="BW71" s="440"/>
      <c r="BX71" s="428"/>
      <c r="BY71" s="429"/>
      <c r="BZ71" s="440"/>
      <c r="CA71" s="440"/>
      <c r="CB71" s="428"/>
      <c r="CC71" s="429"/>
      <c r="CD71" s="440"/>
      <c r="CE71" s="440"/>
      <c r="CF71" s="428"/>
      <c r="CG71" s="429"/>
      <c r="CH71" s="440"/>
      <c r="CI71" s="440"/>
      <c r="CJ71" s="428"/>
      <c r="CK71" s="429"/>
      <c r="CL71" s="431"/>
      <c r="CM71" s="431"/>
      <c r="CN71" s="431"/>
      <c r="CO71" s="85"/>
      <c r="CP71" s="378"/>
      <c r="CQ71" s="378"/>
      <c r="CR71" s="378"/>
      <c r="CS71" s="378"/>
      <c r="CT71" s="378"/>
      <c r="CU71" s="378"/>
      <c r="CV71" s="378"/>
      <c r="CW71" s="378"/>
      <c r="CX71" s="378"/>
      <c r="CY71" s="378"/>
      <c r="DA71" s="260"/>
    </row>
    <row r="72" spans="1:105" s="110" customFormat="1" ht="20.100000000000001" customHeight="1">
      <c r="A72" s="426" t="s">
        <v>322</v>
      </c>
      <c r="B72" s="431"/>
      <c r="C72" s="431"/>
      <c r="D72" s="431"/>
      <c r="E72" s="505"/>
      <c r="F72" s="440"/>
      <c r="G72" s="440"/>
      <c r="H72" s="428"/>
      <c r="I72" s="429"/>
      <c r="J72" s="431"/>
      <c r="K72" s="431"/>
      <c r="L72" s="431"/>
      <c r="M72" s="429"/>
      <c r="N72" s="440"/>
      <c r="O72" s="440"/>
      <c r="P72" s="431"/>
      <c r="Q72" s="429"/>
      <c r="R72" s="440"/>
      <c r="S72" s="440"/>
      <c r="T72" s="428"/>
      <c r="U72" s="429"/>
      <c r="V72" s="431"/>
      <c r="W72" s="431"/>
      <c r="X72" s="429"/>
      <c r="Y72" s="429"/>
      <c r="Z72" s="440"/>
      <c r="AA72" s="440"/>
      <c r="AB72" s="428"/>
      <c r="AC72" s="429"/>
      <c r="AD72" s="440"/>
      <c r="AE72" s="440"/>
      <c r="AF72" s="428"/>
      <c r="AG72" s="429"/>
      <c r="AH72" s="440"/>
      <c r="AI72" s="440"/>
      <c r="AJ72" s="428"/>
      <c r="AK72" s="429"/>
      <c r="AL72" s="440"/>
      <c r="AM72" s="440"/>
      <c r="AN72" s="428"/>
      <c r="AO72" s="429"/>
      <c r="AP72" s="440"/>
      <c r="AQ72" s="440"/>
      <c r="AR72" s="428"/>
      <c r="AS72" s="429"/>
      <c r="AT72" s="440"/>
      <c r="AU72" s="440"/>
      <c r="AV72" s="428"/>
      <c r="AW72" s="429"/>
      <c r="AX72" s="429"/>
      <c r="AY72" s="429"/>
      <c r="AZ72" s="429"/>
      <c r="BA72" s="429"/>
      <c r="BB72" s="440"/>
      <c r="BC72" s="440"/>
      <c r="BD72" s="428"/>
      <c r="BE72" s="429"/>
      <c r="BF72" s="440"/>
      <c r="BG72" s="440"/>
      <c r="BH72" s="428"/>
      <c r="BI72" s="429"/>
      <c r="BJ72" s="440"/>
      <c r="BK72" s="440"/>
      <c r="BL72" s="428"/>
      <c r="BM72" s="429"/>
      <c r="BN72" s="431"/>
      <c r="BO72" s="431"/>
      <c r="BP72" s="431"/>
      <c r="BQ72" s="429"/>
      <c r="BR72" s="431"/>
      <c r="BS72" s="431"/>
      <c r="BT72" s="429"/>
      <c r="BU72" s="429"/>
      <c r="BV72" s="440"/>
      <c r="BW72" s="440"/>
      <c r="BX72" s="428"/>
      <c r="BY72" s="429"/>
      <c r="BZ72" s="440"/>
      <c r="CA72" s="440"/>
      <c r="CB72" s="428"/>
      <c r="CC72" s="429"/>
      <c r="CD72" s="440"/>
      <c r="CE72" s="440"/>
      <c r="CF72" s="428"/>
      <c r="CG72" s="429"/>
      <c r="CH72" s="440"/>
      <c r="CI72" s="440"/>
      <c r="CJ72" s="428"/>
      <c r="CK72" s="429"/>
      <c r="CL72" s="431"/>
      <c r="CM72" s="431"/>
      <c r="CN72" s="431"/>
      <c r="CO72" s="85"/>
      <c r="CP72" s="378"/>
      <c r="CQ72" s="378"/>
      <c r="CR72" s="378"/>
      <c r="CS72" s="378"/>
      <c r="CT72" s="378"/>
      <c r="CU72" s="378"/>
      <c r="CV72" s="378"/>
      <c r="CW72" s="378"/>
      <c r="CX72" s="378"/>
      <c r="CY72" s="378"/>
      <c r="DA72" s="260"/>
    </row>
    <row r="73" spans="1:105" s="110" customFormat="1" ht="20.100000000000001" customHeight="1">
      <c r="A73" s="583" t="s">
        <v>465</v>
      </c>
      <c r="B73" s="159"/>
      <c r="C73" s="159"/>
      <c r="D73" s="159"/>
      <c r="E73" s="236"/>
      <c r="F73" s="438"/>
      <c r="G73" s="438"/>
      <c r="H73" s="158"/>
      <c r="I73" s="258"/>
      <c r="J73" s="159"/>
      <c r="K73" s="159"/>
      <c r="L73" s="159"/>
      <c r="M73" s="258"/>
      <c r="N73" s="438"/>
      <c r="O73" s="438"/>
      <c r="P73" s="159"/>
      <c r="Q73" s="258"/>
      <c r="R73" s="438"/>
      <c r="S73" s="438"/>
      <c r="T73" s="158"/>
      <c r="U73" s="258"/>
      <c r="V73" s="159"/>
      <c r="W73" s="159"/>
      <c r="X73" s="258"/>
      <c r="Y73" s="258"/>
      <c r="Z73" s="438"/>
      <c r="AA73" s="438"/>
      <c r="AB73" s="158"/>
      <c r="AC73" s="258"/>
      <c r="AD73" s="438"/>
      <c r="AE73" s="438"/>
      <c r="AF73" s="158"/>
      <c r="AG73" s="258"/>
      <c r="AH73" s="438"/>
      <c r="AI73" s="438"/>
      <c r="AJ73" s="158"/>
      <c r="AK73" s="258"/>
      <c r="AL73" s="438"/>
      <c r="AM73" s="438"/>
      <c r="AN73" s="158"/>
      <c r="AO73" s="258"/>
      <c r="AP73" s="438"/>
      <c r="AQ73" s="438"/>
      <c r="AR73" s="158"/>
      <c r="AS73" s="258"/>
      <c r="AT73" s="438"/>
      <c r="AU73" s="438"/>
      <c r="AV73" s="158"/>
      <c r="AW73" s="258"/>
      <c r="AX73" s="438"/>
      <c r="AY73" s="438"/>
      <c r="AZ73" s="158"/>
      <c r="BA73" s="258"/>
      <c r="BB73" s="438"/>
      <c r="BC73" s="438"/>
      <c r="BD73" s="158"/>
      <c r="BE73" s="258"/>
      <c r="BF73" s="438"/>
      <c r="BG73" s="438"/>
      <c r="BH73" s="158"/>
      <c r="BI73" s="258"/>
      <c r="BJ73" s="438"/>
      <c r="BK73" s="438"/>
      <c r="BL73" s="158"/>
      <c r="BM73" s="258"/>
      <c r="BN73" s="159"/>
      <c r="BO73" s="159"/>
      <c r="BP73" s="159"/>
      <c r="BQ73" s="258"/>
      <c r="BR73" s="159"/>
      <c r="BS73" s="159"/>
      <c r="BT73" s="258"/>
      <c r="BU73" s="258"/>
      <c r="BV73" s="438"/>
      <c r="BW73" s="438">
        <v>22376.507000000001</v>
      </c>
      <c r="BX73" s="158" t="str">
        <f>IF(BV73=0, "    ---- ", IF(ABS(ROUND(100/BV73*BW73-100,1))&lt;999,ROUND(100/BV73*BW73-100,1),IF(ROUND(100/BV73*BW73-100,1)&gt;999,999,-999)))</f>
        <v xml:space="preserve">    ---- </v>
      </c>
      <c r="BY73" s="258">
        <f>100/$CM73*BW73</f>
        <v>45.853667083198253</v>
      </c>
      <c r="BZ73" s="438"/>
      <c r="CA73" s="438">
        <v>26423.312999999998</v>
      </c>
      <c r="CB73" s="158" t="str">
        <f>IF(BZ73=0, "    ---- ", IF(ABS(ROUND(100/BZ73*CA73-100,1))&lt;999,ROUND(100/BZ73*CA73-100,1),IF(ROUND(100/BZ73*CA73-100,1)&gt;999,999,-999)))</f>
        <v xml:space="preserve">    ---- </v>
      </c>
      <c r="CC73" s="258">
        <f>100/$CM73*CA73</f>
        <v>54.146332916801732</v>
      </c>
      <c r="CD73" s="438"/>
      <c r="CE73" s="438"/>
      <c r="CF73" s="158"/>
      <c r="CG73" s="258"/>
      <c r="CH73" s="438"/>
      <c r="CI73" s="438"/>
      <c r="CJ73" s="158"/>
      <c r="CK73" s="258"/>
      <c r="CL73" s="158">
        <f t="shared" si="8"/>
        <v>0</v>
      </c>
      <c r="CM73" s="158">
        <f t="shared" si="9"/>
        <v>48799.82</v>
      </c>
      <c r="CN73" s="159" t="str">
        <f>IF(CL73=0, "    ---- ", IF(ABS(ROUND(100/CL73*CM73-100,1))&lt;999,ROUND(100/CL73*CM73-100,1),IF(ROUND(100/CL73*CM73-100,1)&gt;999,999,-999)))</f>
        <v xml:space="preserve">    ---- </v>
      </c>
      <c r="CO73" s="85"/>
      <c r="CP73" s="378"/>
      <c r="CQ73" s="378"/>
      <c r="CR73" s="378"/>
      <c r="CS73" s="378"/>
      <c r="CT73" s="378"/>
      <c r="CU73" s="378"/>
      <c r="CV73" s="378"/>
      <c r="CW73" s="378"/>
      <c r="CX73" s="378"/>
      <c r="CY73" s="378"/>
      <c r="DA73" s="260"/>
    </row>
    <row r="74" spans="1:105" s="110" customFormat="1" ht="20.100000000000001" customHeight="1">
      <c r="A74" s="386" t="s">
        <v>289</v>
      </c>
      <c r="B74" s="159"/>
      <c r="C74" s="159"/>
      <c r="D74" s="159"/>
      <c r="E74" s="504"/>
      <c r="F74" s="438">
        <v>3232.7739999999999</v>
      </c>
      <c r="G74" s="438">
        <v>1733.798</v>
      </c>
      <c r="H74" s="158">
        <f>IF(F74=0, "    ---- ", IF(ABS(ROUND(100/F74*G74-100,1))&lt;999,ROUND(100/F74*G74-100,1),IF(ROUND(100/F74*G74-100,1)&gt;999,999,-999)))</f>
        <v>-46.4</v>
      </c>
      <c r="I74" s="258">
        <f>100/$CM74*G74</f>
        <v>1.3969481152422449</v>
      </c>
      <c r="J74" s="159">
        <v>28703</v>
      </c>
      <c r="K74" s="159">
        <v>28831.51</v>
      </c>
      <c r="L74" s="159">
        <f>IF(J74=0, "    ---- ", IF(ABS(ROUND(100/J74*K74-100,1))&lt;999,ROUND(100/J74*K74-100,1),IF(ROUND(100/J74*K74-100,1)&gt;999,999,-999)))</f>
        <v>0.4</v>
      </c>
      <c r="M74" s="258">
        <f>100/$CM74*K74</f>
        <v>23.229997701051641</v>
      </c>
      <c r="N74" s="438"/>
      <c r="O74" s="438"/>
      <c r="P74" s="159"/>
      <c r="Q74" s="258"/>
      <c r="R74" s="159">
        <v>3239</v>
      </c>
      <c r="S74" s="438">
        <v>6140</v>
      </c>
      <c r="T74" s="158">
        <f>IF(R74=0, "    ---- ", IF(ABS(ROUND(100/R74*S74-100,1))&lt;999,ROUND(100/R74*S74-100,1),IF(ROUND(100/R74*S74-100,1)&gt;999,999,-999)))</f>
        <v>89.6</v>
      </c>
      <c r="U74" s="258">
        <f>100/$CM74*S74</f>
        <v>4.9470938526791377</v>
      </c>
      <c r="V74" s="159"/>
      <c r="W74" s="159"/>
      <c r="X74" s="258"/>
      <c r="Y74" s="258"/>
      <c r="Z74" s="438"/>
      <c r="AA74" s="438"/>
      <c r="AB74" s="158"/>
      <c r="AC74" s="258"/>
      <c r="AD74" s="438">
        <v>19398.150000000001</v>
      </c>
      <c r="AE74" s="438">
        <v>15223</v>
      </c>
      <c r="AF74" s="158">
        <f>IF(AD74=0, "    ---- ", IF(ABS(ROUND(100/AD74*AE74-100,1))&lt;999,ROUND(100/AD74*AE74-100,1),IF(ROUND(100/AD74*AE74-100,1)&gt;999,999,-999)))</f>
        <v>-21.5</v>
      </c>
      <c r="AG74" s="258">
        <f>100/$CM74*AE74</f>
        <v>12.265408749077283</v>
      </c>
      <c r="AH74" s="438"/>
      <c r="AI74" s="438"/>
      <c r="AJ74" s="158"/>
      <c r="AK74" s="258"/>
      <c r="AL74" s="438"/>
      <c r="AM74" s="438"/>
      <c r="AN74" s="158"/>
      <c r="AO74" s="258"/>
      <c r="AP74" s="438"/>
      <c r="AQ74" s="438"/>
      <c r="AR74" s="158"/>
      <c r="AS74" s="258"/>
      <c r="AT74" s="438">
        <v>1672</v>
      </c>
      <c r="AU74" s="438">
        <v>0</v>
      </c>
      <c r="AV74" s="158">
        <f>IF(AT74=0, "    ---- ", IF(ABS(ROUND(100/AT74*AU74-100,1))&lt;999,ROUND(100/AT74*AU74-100,1),IF(ROUND(100/AT74*AU74-100,1)&gt;999,999,-999)))</f>
        <v>-100</v>
      </c>
      <c r="AW74" s="258">
        <f>100/$CM74*AU74</f>
        <v>0</v>
      </c>
      <c r="AX74" s="438"/>
      <c r="AY74" s="438"/>
      <c r="AZ74" s="158"/>
      <c r="BA74" s="258"/>
      <c r="BB74" s="438"/>
      <c r="BC74" s="438"/>
      <c r="BD74" s="158"/>
      <c r="BE74" s="258"/>
      <c r="BF74" s="438"/>
      <c r="BG74" s="438"/>
      <c r="BH74" s="158"/>
      <c r="BI74" s="258"/>
      <c r="BJ74" s="438"/>
      <c r="BK74" s="438"/>
      <c r="BL74" s="158"/>
      <c r="BM74" s="258"/>
      <c r="BN74" s="159"/>
      <c r="BO74" s="159"/>
      <c r="BP74" s="159"/>
      <c r="BQ74" s="258"/>
      <c r="BR74" s="159"/>
      <c r="BS74" s="159"/>
      <c r="BT74" s="258"/>
      <c r="BU74" s="258"/>
      <c r="BV74" s="438">
        <v>7685.9519999999993</v>
      </c>
      <c r="BW74" s="438">
        <v>7332.54</v>
      </c>
      <c r="BX74" s="158">
        <f>IF(BV74=0, "    ---- ", IF(ABS(ROUND(100/BV74*BW74-100,1))&lt;999,ROUND(100/BV74*BW74-100,1),IF(ROUND(100/BV74*BW74-100,1)&gt;999,999,-999)))</f>
        <v>-4.5999999999999996</v>
      </c>
      <c r="BY74" s="258">
        <f>100/$CM74*BW74</f>
        <v>5.9079419476423265</v>
      </c>
      <c r="BZ74" s="438">
        <v>88154.667000000001</v>
      </c>
      <c r="CA74" s="438">
        <v>64852.423000000003</v>
      </c>
      <c r="CB74" s="158">
        <f>IF(BZ74=0, "    ---- ", IF(ABS(ROUND(100/BZ74*CA74-100,1))&lt;999,ROUND(100/BZ74*CA74-100,1),IF(ROUND(100/BZ74*CA74-100,1)&gt;999,999,-999)))</f>
        <v>-26.4</v>
      </c>
      <c r="CC74" s="258">
        <f>100/$CM74*CA74</f>
        <v>52.252609634307355</v>
      </c>
      <c r="CD74" s="438"/>
      <c r="CE74" s="438"/>
      <c r="CF74" s="158"/>
      <c r="CG74" s="258"/>
      <c r="CH74" s="438"/>
      <c r="CI74" s="438"/>
      <c r="CJ74" s="158"/>
      <c r="CK74" s="258"/>
      <c r="CL74" s="71">
        <f t="shared" si="8"/>
        <v>152085.54300000001</v>
      </c>
      <c r="CM74" s="71">
        <f t="shared" si="9"/>
        <v>124113.27100000001</v>
      </c>
      <c r="CN74" s="159">
        <f>IF(CL74=0, "    ---- ", IF(ABS(ROUND(100/CL74*CM74-100,1))&lt;999,ROUND(100/CL74*CM74-100,1),IF(ROUND(100/CL74*CM74-100,1)&gt;999,999,-999)))</f>
        <v>-18.399999999999999</v>
      </c>
      <c r="CO74" s="85"/>
      <c r="CP74" s="378"/>
      <c r="CQ74" s="378"/>
      <c r="CR74" s="378"/>
      <c r="CS74" s="378"/>
      <c r="CT74" s="378"/>
      <c r="CU74" s="378"/>
      <c r="CV74" s="378"/>
      <c r="CW74" s="378"/>
      <c r="CX74" s="378"/>
      <c r="CY74" s="378"/>
      <c r="DA74" s="260"/>
    </row>
    <row r="75" spans="1:105" s="110" customFormat="1" ht="20.100000000000001" customHeight="1">
      <c r="A75" s="386" t="s">
        <v>15</v>
      </c>
      <c r="B75" s="159"/>
      <c r="C75" s="159"/>
      <c r="D75" s="159"/>
      <c r="E75" s="504"/>
      <c r="F75" s="159">
        <v>3232.7739999999999</v>
      </c>
      <c r="G75" s="438">
        <v>1733.798</v>
      </c>
      <c r="H75" s="158">
        <f>IF(F75=0, "    ---- ", IF(ABS(ROUND(100/F75*G75-100,1))&lt;999,ROUND(100/F75*G75-100,1),IF(ROUND(100/F75*G75-100,1)&gt;999,999,-999)))</f>
        <v>-46.4</v>
      </c>
      <c r="I75" s="258">
        <f>100/$CM75*G75</f>
        <v>1.4707111955461405</v>
      </c>
      <c r="J75" s="159">
        <v>28703</v>
      </c>
      <c r="K75" s="159">
        <v>28831.51</v>
      </c>
      <c r="L75" s="159">
        <f>IF(J75=0, "    ---- ", IF(ABS(ROUND(100/J75*K75-100,1))&lt;999,ROUND(100/J75*K75-100,1),IF(ROUND(100/J75*K75-100,1)&gt;999,999,-999)))</f>
        <v>0.4</v>
      </c>
      <c r="M75" s="258">
        <f>100/$CM75*K75</f>
        <v>24.456611751484601</v>
      </c>
      <c r="N75" s="438"/>
      <c r="O75" s="438"/>
      <c r="P75" s="159"/>
      <c r="Q75" s="258"/>
      <c r="R75" s="159"/>
      <c r="S75" s="438"/>
      <c r="T75" s="158"/>
      <c r="U75" s="258"/>
      <c r="V75" s="159"/>
      <c r="W75" s="159"/>
      <c r="X75" s="258"/>
      <c r="Y75" s="258"/>
      <c r="Z75" s="438"/>
      <c r="AA75" s="438"/>
      <c r="AB75" s="158"/>
      <c r="AC75" s="258"/>
      <c r="AD75" s="159">
        <v>19398.150000000001</v>
      </c>
      <c r="AE75" s="438">
        <v>15223</v>
      </c>
      <c r="AF75" s="158">
        <f>IF(AD75=0, "    ---- ", IF(ABS(ROUND(100/AD75*AE75-100,1))&lt;999,ROUND(100/AD75*AE75-100,1),IF(ROUND(100/AD75*AE75-100,1)&gt;999,999,-999)))</f>
        <v>-21.5</v>
      </c>
      <c r="AG75" s="258">
        <f>100/$CM75*AE75</f>
        <v>12.913059381657433</v>
      </c>
      <c r="AH75" s="438"/>
      <c r="AI75" s="438"/>
      <c r="AJ75" s="158"/>
      <c r="AK75" s="258"/>
      <c r="AL75" s="438"/>
      <c r="AM75" s="438"/>
      <c r="AN75" s="158"/>
      <c r="AO75" s="258"/>
      <c r="AP75" s="438"/>
      <c r="AQ75" s="438"/>
      <c r="AR75" s="158"/>
      <c r="AS75" s="258"/>
      <c r="AT75" s="159">
        <v>1672</v>
      </c>
      <c r="AU75" s="438">
        <v>0</v>
      </c>
      <c r="AV75" s="158">
        <f>IF(AT75=0, "    ---- ", IF(ABS(ROUND(100/AT75*AU75-100,1))&lt;999,ROUND(100/AT75*AU75-100,1),IF(ROUND(100/AT75*AU75-100,1)&gt;999,999,-999)))</f>
        <v>-100</v>
      </c>
      <c r="AW75" s="258">
        <f>100/$CM75*AU75</f>
        <v>0</v>
      </c>
      <c r="AX75" s="438"/>
      <c r="AY75" s="438"/>
      <c r="AZ75" s="158"/>
      <c r="BA75" s="258"/>
      <c r="BB75" s="438"/>
      <c r="BC75" s="438"/>
      <c r="BD75" s="159"/>
      <c r="BE75" s="258"/>
      <c r="BF75" s="438"/>
      <c r="BG75" s="438"/>
      <c r="BH75" s="159"/>
      <c r="BI75" s="258"/>
      <c r="BJ75" s="438"/>
      <c r="BK75" s="438"/>
      <c r="BL75" s="158"/>
      <c r="BM75" s="258"/>
      <c r="BN75" s="159"/>
      <c r="BO75" s="159"/>
      <c r="BP75" s="159"/>
      <c r="BQ75" s="258"/>
      <c r="BR75" s="159"/>
      <c r="BS75" s="159"/>
      <c r="BT75" s="258"/>
      <c r="BU75" s="258"/>
      <c r="BV75" s="159">
        <v>7611.1319999999996</v>
      </c>
      <c r="BW75" s="438">
        <v>7247.6760000000004</v>
      </c>
      <c r="BX75" s="158">
        <f>IF(BV75=0, "    ---- ", IF(ABS(ROUND(100/BV75*BW75-100,1))&lt;999,ROUND(100/BV75*BW75-100,1),IF(ROUND(100/BV75*BW75-100,1)&gt;999,999,-999)))</f>
        <v>-4.8</v>
      </c>
      <c r="BY75" s="258">
        <f>100/$CM75*BW75</f>
        <v>6.1479124066881319</v>
      </c>
      <c r="BZ75" s="159">
        <v>88154.667000000001</v>
      </c>
      <c r="CA75" s="438">
        <v>64852.423000000003</v>
      </c>
      <c r="CB75" s="158">
        <f>IF(BZ75=0, "    ---- ", IF(ABS(ROUND(100/BZ75*CA75-100,1))&lt;999,ROUND(100/BZ75*CA75-100,1),IF(ROUND(100/BZ75*CA75-100,1)&gt;999,999,-999)))</f>
        <v>-26.4</v>
      </c>
      <c r="CC75" s="258">
        <f>100/$CM75*CA75</f>
        <v>55.011705264623686</v>
      </c>
      <c r="CD75" s="438"/>
      <c r="CE75" s="438"/>
      <c r="CF75" s="158"/>
      <c r="CG75" s="258"/>
      <c r="CH75" s="438"/>
      <c r="CI75" s="438"/>
      <c r="CJ75" s="158"/>
      <c r="CK75" s="258"/>
      <c r="CL75" s="71">
        <f t="shared" ref="CL75:CL87" si="80">B75+F75+J75+N75+R75+V75+Z75+AD75+AH75+AL75+AP75+AT75+AX75+BB75+BF75+BJ75+BN75+BR75+BV75+BZ75+CD75+CH75</f>
        <v>148771.723</v>
      </c>
      <c r="CM75" s="71">
        <f t="shared" ref="CM75:CM87" si="81">C75+G75+K75+O75+S75+W75+AA75+AE75+AI75+AM75+AQ75+AU75+AY75+BC75+BG75+BK75+BO75+BS75+BW75+CA75+CE75+CI75</f>
        <v>117888.40700000001</v>
      </c>
      <c r="CN75" s="159">
        <f>IF(CL75=0, "    ---- ", IF(ABS(ROUND(100/CL75*CM75-100,1))&lt;999,ROUND(100/CL75*CM75-100,1),IF(ROUND(100/CL75*CM75-100,1)&gt;999,999,-999)))</f>
        <v>-20.8</v>
      </c>
      <c r="CO75" s="85"/>
      <c r="CP75" s="378"/>
      <c r="CQ75" s="378"/>
      <c r="CR75" s="378"/>
      <c r="CS75" s="378"/>
      <c r="CT75" s="378"/>
      <c r="CU75" s="378"/>
      <c r="CV75" s="378"/>
      <c r="CW75" s="378"/>
      <c r="CX75" s="378"/>
      <c r="CY75" s="378"/>
      <c r="DA75" s="260"/>
    </row>
    <row r="76" spans="1:105" s="110" customFormat="1" ht="20.100000000000001" customHeight="1">
      <c r="A76" s="386" t="s">
        <v>158</v>
      </c>
      <c r="B76" s="159"/>
      <c r="C76" s="159"/>
      <c r="D76" s="159"/>
      <c r="E76" s="504"/>
      <c r="F76" s="438"/>
      <c r="G76" s="438"/>
      <c r="H76" s="158"/>
      <c r="I76" s="258"/>
      <c r="J76" s="159"/>
      <c r="K76" s="159"/>
      <c r="L76" s="159"/>
      <c r="M76" s="258"/>
      <c r="N76" s="438"/>
      <c r="O76" s="438"/>
      <c r="P76" s="159"/>
      <c r="Q76" s="258"/>
      <c r="R76" s="159">
        <v>3239</v>
      </c>
      <c r="S76" s="438">
        <v>6140</v>
      </c>
      <c r="T76" s="158">
        <f>IF(R76=0, "    ---- ", IF(ABS(ROUND(100/R76*S76-100,1))&lt;999,ROUND(100/R76*S76-100,1),IF(ROUND(100/R76*S76-100,1)&gt;999,999,-999)))</f>
        <v>89.6</v>
      </c>
      <c r="U76" s="258">
        <f>100/$CM76*S76</f>
        <v>98.636693106869487</v>
      </c>
      <c r="V76" s="159"/>
      <c r="W76" s="159"/>
      <c r="X76" s="258"/>
      <c r="Y76" s="258"/>
      <c r="Z76" s="438"/>
      <c r="AA76" s="438"/>
      <c r="AB76" s="158"/>
      <c r="AC76" s="258"/>
      <c r="AD76" s="438"/>
      <c r="AE76" s="438"/>
      <c r="AF76" s="158"/>
      <c r="AG76" s="258"/>
      <c r="AH76" s="438"/>
      <c r="AI76" s="438"/>
      <c r="AJ76" s="158"/>
      <c r="AK76" s="258"/>
      <c r="AL76" s="438"/>
      <c r="AM76" s="438"/>
      <c r="AN76" s="158"/>
      <c r="AO76" s="258"/>
      <c r="AP76" s="438"/>
      <c r="AQ76" s="438"/>
      <c r="AR76" s="158"/>
      <c r="AS76" s="258"/>
      <c r="AT76" s="438"/>
      <c r="AU76" s="438"/>
      <c r="AV76" s="158"/>
      <c r="AW76" s="258"/>
      <c r="AX76" s="438"/>
      <c r="AY76" s="438"/>
      <c r="AZ76" s="158"/>
      <c r="BA76" s="258"/>
      <c r="BB76" s="438"/>
      <c r="BC76" s="438"/>
      <c r="BD76" s="159"/>
      <c r="BE76" s="258"/>
      <c r="BF76" s="438"/>
      <c r="BG76" s="438"/>
      <c r="BH76" s="159"/>
      <c r="BI76" s="258"/>
      <c r="BJ76" s="438"/>
      <c r="BK76" s="438"/>
      <c r="BL76" s="158"/>
      <c r="BM76" s="258"/>
      <c r="BN76" s="159"/>
      <c r="BO76" s="159"/>
      <c r="BP76" s="159"/>
      <c r="BQ76" s="258"/>
      <c r="BR76" s="159"/>
      <c r="BS76" s="159"/>
      <c r="BT76" s="258"/>
      <c r="BU76" s="258"/>
      <c r="BV76" s="159">
        <v>74.819999999999993</v>
      </c>
      <c r="BW76" s="438">
        <v>84.864000000000004</v>
      </c>
      <c r="BX76" s="158">
        <f>IF(BV76=0, "    ---- ", IF(ABS(ROUND(100/BV76*BW76-100,1))&lt;999,ROUND(100/BV76*BW76-100,1),IF(ROUND(100/BV76*BW76-100,1)&gt;999,999,-999)))</f>
        <v>13.4</v>
      </c>
      <c r="BY76" s="258">
        <f>100/$CM76*BW76</f>
        <v>1.3633068931305166</v>
      </c>
      <c r="BZ76" s="438"/>
      <c r="CA76" s="438"/>
      <c r="CB76" s="158"/>
      <c r="CC76" s="258"/>
      <c r="CD76" s="438"/>
      <c r="CE76" s="438"/>
      <c r="CF76" s="158"/>
      <c r="CG76" s="258"/>
      <c r="CH76" s="438"/>
      <c r="CI76" s="438"/>
      <c r="CJ76" s="158"/>
      <c r="CK76" s="258"/>
      <c r="CL76" s="71">
        <f t="shared" si="80"/>
        <v>3313.82</v>
      </c>
      <c r="CM76" s="71">
        <f t="shared" si="81"/>
        <v>6224.8639999999996</v>
      </c>
      <c r="CN76" s="159">
        <f>IF(CL76=0, "    ---- ", IF(ABS(ROUND(100/CL76*CM76-100,1))&lt;999,ROUND(100/CL76*CM76-100,1),IF(ROUND(100/CL76*CM76-100,1)&gt;999,999,-999)))</f>
        <v>87.8</v>
      </c>
      <c r="CO76" s="85"/>
      <c r="CP76" s="378"/>
      <c r="CQ76" s="378"/>
      <c r="CR76" s="378"/>
      <c r="CS76" s="378"/>
      <c r="CT76" s="378"/>
      <c r="CU76" s="378"/>
      <c r="CV76" s="378"/>
      <c r="CW76" s="378"/>
      <c r="CX76" s="378"/>
      <c r="CY76" s="378"/>
      <c r="DA76" s="260"/>
    </row>
    <row r="77" spans="1:105" s="110" customFormat="1" ht="20.100000000000001" customHeight="1">
      <c r="A77" s="229" t="s">
        <v>320</v>
      </c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15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  <c r="AC77" s="229"/>
      <c r="AD77" s="229"/>
      <c r="AE77" s="229"/>
      <c r="AF77" s="229"/>
      <c r="AG77" s="229"/>
      <c r="AH77" s="229"/>
      <c r="AI77" s="229"/>
      <c r="AJ77" s="229"/>
      <c r="AK77" s="229"/>
      <c r="AL77" s="229"/>
      <c r="AM77" s="229"/>
      <c r="AN77" s="229"/>
      <c r="AO77" s="229"/>
      <c r="AP77" s="229"/>
      <c r="AQ77" s="229"/>
      <c r="AR77" s="229"/>
      <c r="AS77" s="229"/>
      <c r="AT77" s="229"/>
      <c r="AU77" s="229"/>
      <c r="AV77" s="229"/>
      <c r="AW77" s="229"/>
      <c r="AX77" s="229"/>
      <c r="AY77" s="229"/>
      <c r="AZ77" s="229"/>
      <c r="BA77" s="229"/>
      <c r="BB77" s="229"/>
      <c r="BC77" s="229"/>
      <c r="BD77" s="229"/>
      <c r="BE77" s="229"/>
      <c r="BF77" s="229"/>
      <c r="BG77" s="229"/>
      <c r="BH77" s="229"/>
      <c r="BI77" s="229"/>
      <c r="BJ77" s="229"/>
      <c r="BK77" s="229"/>
      <c r="BL77" s="229"/>
      <c r="BM77" s="229"/>
      <c r="BN77" s="229"/>
      <c r="BO77" s="229"/>
      <c r="BP77" s="229"/>
      <c r="BQ77" s="229"/>
      <c r="BR77" s="229"/>
      <c r="BS77" s="229"/>
      <c r="BT77" s="229"/>
      <c r="BU77" s="229"/>
      <c r="BV77" s="229"/>
      <c r="BW77" s="229"/>
      <c r="BX77" s="229"/>
      <c r="BY77" s="229"/>
      <c r="BZ77" s="229"/>
      <c r="CA77" s="229"/>
      <c r="CB77" s="229"/>
      <c r="CC77" s="229"/>
      <c r="CD77" s="229"/>
      <c r="CE77" s="229"/>
      <c r="CF77" s="229"/>
      <c r="CG77" s="229"/>
      <c r="CH77" s="229"/>
      <c r="CI77" s="229"/>
      <c r="CJ77" s="229"/>
      <c r="CK77" s="229"/>
      <c r="CL77" s="71">
        <f t="shared" si="80"/>
        <v>0</v>
      </c>
      <c r="CM77" s="71">
        <f t="shared" si="81"/>
        <v>0</v>
      </c>
      <c r="CN77" s="159" t="str">
        <f t="shared" ref="CN77" si="82">IF(CL77=0, "    ---- ", IF(ABS(ROUND(100/CL77*CM77-100,1))&lt;999,ROUND(100/CL77*CM77-100,1),IF(ROUND(100/CL77*CM77-100,1)&gt;999,999,-999)))</f>
        <v xml:space="preserve">    ---- </v>
      </c>
      <c r="CO77" s="85"/>
      <c r="CP77" s="378"/>
      <c r="CQ77" s="378"/>
      <c r="CR77" s="378"/>
      <c r="CS77" s="378"/>
      <c r="CT77" s="378"/>
      <c r="CU77" s="378"/>
      <c r="CV77" s="378"/>
      <c r="CW77" s="378"/>
      <c r="CX77" s="378"/>
      <c r="CY77" s="378"/>
      <c r="DA77" s="260"/>
    </row>
    <row r="78" spans="1:105" s="110" customFormat="1" ht="20.100000000000001" customHeight="1">
      <c r="A78" s="426" t="s">
        <v>321</v>
      </c>
      <c r="B78" s="431"/>
      <c r="C78" s="431"/>
      <c r="D78" s="431"/>
      <c r="E78" s="505"/>
      <c r="F78" s="440"/>
      <c r="G78" s="440"/>
      <c r="H78" s="428"/>
      <c r="I78" s="429"/>
      <c r="J78" s="431"/>
      <c r="K78" s="431"/>
      <c r="L78" s="431"/>
      <c r="M78" s="429"/>
      <c r="N78" s="440"/>
      <c r="O78" s="440"/>
      <c r="P78" s="431"/>
      <c r="Q78" s="429"/>
      <c r="R78" s="431"/>
      <c r="S78" s="440"/>
      <c r="T78" s="428"/>
      <c r="U78" s="429"/>
      <c r="V78" s="431"/>
      <c r="W78" s="431"/>
      <c r="X78" s="429"/>
      <c r="Y78" s="429"/>
      <c r="Z78" s="440"/>
      <c r="AA78" s="440"/>
      <c r="AB78" s="428"/>
      <c r="AC78" s="429"/>
      <c r="AD78" s="440"/>
      <c r="AE78" s="440"/>
      <c r="AF78" s="428"/>
      <c r="AG78" s="429"/>
      <c r="AH78" s="440"/>
      <c r="AI78" s="440"/>
      <c r="AJ78" s="428"/>
      <c r="AK78" s="429"/>
      <c r="AL78" s="440"/>
      <c r="AM78" s="440"/>
      <c r="AN78" s="428"/>
      <c r="AO78" s="429"/>
      <c r="AP78" s="440"/>
      <c r="AQ78" s="440"/>
      <c r="AR78" s="428"/>
      <c r="AS78" s="429"/>
      <c r="AT78" s="440"/>
      <c r="AU78" s="440"/>
      <c r="AV78" s="428"/>
      <c r="AW78" s="429"/>
      <c r="AX78" s="429"/>
      <c r="AY78" s="429"/>
      <c r="AZ78" s="429"/>
      <c r="BA78" s="429"/>
      <c r="BB78" s="440"/>
      <c r="BC78" s="440"/>
      <c r="BD78" s="428"/>
      <c r="BE78" s="429"/>
      <c r="BF78" s="440"/>
      <c r="BG78" s="440"/>
      <c r="BH78" s="428"/>
      <c r="BI78" s="429"/>
      <c r="BJ78" s="440"/>
      <c r="BK78" s="440"/>
      <c r="BL78" s="428"/>
      <c r="BM78" s="429"/>
      <c r="BN78" s="431"/>
      <c r="BO78" s="431"/>
      <c r="BP78" s="431"/>
      <c r="BQ78" s="429"/>
      <c r="BR78" s="431"/>
      <c r="BS78" s="431"/>
      <c r="BT78" s="429"/>
      <c r="BU78" s="429"/>
      <c r="BV78" s="440"/>
      <c r="BW78" s="440"/>
      <c r="BX78" s="428"/>
      <c r="BY78" s="429"/>
      <c r="BZ78" s="440"/>
      <c r="CA78" s="440"/>
      <c r="CB78" s="428"/>
      <c r="CC78" s="429"/>
      <c r="CD78" s="440"/>
      <c r="CE78" s="440"/>
      <c r="CF78" s="428"/>
      <c r="CG78" s="429"/>
      <c r="CH78" s="440"/>
      <c r="CI78" s="440"/>
      <c r="CJ78" s="428"/>
      <c r="CK78" s="429"/>
      <c r="CL78" s="431"/>
      <c r="CM78" s="431"/>
      <c r="CN78" s="431"/>
      <c r="CO78" s="85"/>
      <c r="CP78" s="378"/>
      <c r="CQ78" s="378"/>
      <c r="CR78" s="378"/>
      <c r="CS78" s="378"/>
      <c r="CT78" s="378"/>
      <c r="CU78" s="378"/>
      <c r="CV78" s="378"/>
      <c r="CW78" s="378"/>
      <c r="CX78" s="378"/>
      <c r="CY78" s="378"/>
      <c r="DA78" s="260"/>
    </row>
    <row r="79" spans="1:105" s="110" customFormat="1" ht="20.100000000000001" customHeight="1">
      <c r="A79" s="426" t="s">
        <v>322</v>
      </c>
      <c r="B79" s="431"/>
      <c r="C79" s="431"/>
      <c r="D79" s="431"/>
      <c r="E79" s="505"/>
      <c r="F79" s="440"/>
      <c r="G79" s="440"/>
      <c r="H79" s="428"/>
      <c r="I79" s="429"/>
      <c r="J79" s="431"/>
      <c r="K79" s="431"/>
      <c r="L79" s="431"/>
      <c r="M79" s="429"/>
      <c r="N79" s="440"/>
      <c r="O79" s="440"/>
      <c r="P79" s="431"/>
      <c r="Q79" s="429"/>
      <c r="R79" s="431"/>
      <c r="S79" s="440"/>
      <c r="T79" s="428"/>
      <c r="U79" s="429"/>
      <c r="V79" s="431"/>
      <c r="W79" s="431"/>
      <c r="X79" s="429"/>
      <c r="Y79" s="429"/>
      <c r="Z79" s="440"/>
      <c r="AA79" s="440"/>
      <c r="AB79" s="428"/>
      <c r="AC79" s="429"/>
      <c r="AD79" s="440"/>
      <c r="AE79" s="440"/>
      <c r="AF79" s="428"/>
      <c r="AG79" s="429"/>
      <c r="AH79" s="440"/>
      <c r="AI79" s="440"/>
      <c r="AJ79" s="428"/>
      <c r="AK79" s="429"/>
      <c r="AL79" s="440"/>
      <c r="AM79" s="440"/>
      <c r="AN79" s="428"/>
      <c r="AO79" s="429"/>
      <c r="AP79" s="440"/>
      <c r="AQ79" s="440"/>
      <c r="AR79" s="428"/>
      <c r="AS79" s="429"/>
      <c r="AT79" s="440"/>
      <c r="AU79" s="440"/>
      <c r="AV79" s="428"/>
      <c r="AW79" s="429"/>
      <c r="AX79" s="429"/>
      <c r="AY79" s="429"/>
      <c r="AZ79" s="429"/>
      <c r="BA79" s="429"/>
      <c r="BB79" s="440"/>
      <c r="BC79" s="440"/>
      <c r="BD79" s="428"/>
      <c r="BE79" s="429"/>
      <c r="BF79" s="440"/>
      <c r="BG79" s="440"/>
      <c r="BH79" s="428"/>
      <c r="BI79" s="429"/>
      <c r="BJ79" s="440"/>
      <c r="BK79" s="440"/>
      <c r="BL79" s="428"/>
      <c r="BM79" s="429"/>
      <c r="BN79" s="431"/>
      <c r="BO79" s="431"/>
      <c r="BP79" s="431"/>
      <c r="BQ79" s="429"/>
      <c r="BR79" s="431"/>
      <c r="BS79" s="431"/>
      <c r="BT79" s="429"/>
      <c r="BU79" s="429"/>
      <c r="BV79" s="440"/>
      <c r="BW79" s="440"/>
      <c r="BX79" s="428"/>
      <c r="BY79" s="429"/>
      <c r="BZ79" s="440"/>
      <c r="CA79" s="440"/>
      <c r="CB79" s="428"/>
      <c r="CC79" s="429"/>
      <c r="CD79" s="440"/>
      <c r="CE79" s="440"/>
      <c r="CF79" s="428"/>
      <c r="CG79" s="429"/>
      <c r="CH79" s="440"/>
      <c r="CI79" s="440"/>
      <c r="CJ79" s="428"/>
      <c r="CK79" s="429"/>
      <c r="CL79" s="431"/>
      <c r="CM79" s="431"/>
      <c r="CN79" s="431"/>
      <c r="CO79" s="85"/>
      <c r="CP79" s="378"/>
      <c r="CQ79" s="378"/>
      <c r="CR79" s="378"/>
      <c r="CS79" s="378"/>
      <c r="CT79" s="378"/>
      <c r="CU79" s="378"/>
      <c r="CV79" s="378"/>
      <c r="CW79" s="378"/>
      <c r="CX79" s="378"/>
      <c r="CY79" s="378"/>
      <c r="DA79" s="260"/>
    </row>
    <row r="80" spans="1:105" s="110" customFormat="1" ht="20.100000000000001" customHeight="1">
      <c r="A80" s="229" t="s">
        <v>323</v>
      </c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159">
        <v>3239</v>
      </c>
      <c r="S80" s="439">
        <v>6140</v>
      </c>
      <c r="T80" s="158">
        <f>IF(R80=0, "    ---- ", IF(ABS(ROUND(100/R80*S80-100,1))&lt;999,ROUND(100/R80*S80-100,1),IF(ROUND(100/R80*S80-100,1)&gt;999,999,-999)))</f>
        <v>89.6</v>
      </c>
      <c r="U80" s="258">
        <f>100/$CM80*S80</f>
        <v>98.636693106869487</v>
      </c>
      <c r="V80" s="229"/>
      <c r="W80" s="229"/>
      <c r="X80" s="229"/>
      <c r="Y80" s="229"/>
      <c r="Z80" s="229"/>
      <c r="AA80" s="229"/>
      <c r="AB80" s="229"/>
      <c r="AC80" s="229"/>
      <c r="AD80" s="229"/>
      <c r="AE80" s="229"/>
      <c r="AF80" s="229"/>
      <c r="AG80" s="229"/>
      <c r="AH80" s="229"/>
      <c r="AI80" s="229"/>
      <c r="AJ80" s="229"/>
      <c r="AK80" s="229"/>
      <c r="AL80" s="229"/>
      <c r="AM80" s="229"/>
      <c r="AN80" s="229"/>
      <c r="AO80" s="229"/>
      <c r="AP80" s="229"/>
      <c r="AQ80" s="229"/>
      <c r="AR80" s="229"/>
      <c r="AS80" s="229"/>
      <c r="AT80" s="229"/>
      <c r="AU80" s="229"/>
      <c r="AV80" s="229"/>
      <c r="AW80" s="229"/>
      <c r="AX80" s="229"/>
      <c r="AY80" s="229"/>
      <c r="AZ80" s="229"/>
      <c r="BA80" s="229"/>
      <c r="BB80" s="229"/>
      <c r="BC80" s="229"/>
      <c r="BD80" s="229"/>
      <c r="BE80" s="229"/>
      <c r="BF80" s="229"/>
      <c r="BG80" s="229"/>
      <c r="BH80" s="229"/>
      <c r="BI80" s="229"/>
      <c r="BJ80" s="229"/>
      <c r="BK80" s="229"/>
      <c r="BL80" s="229"/>
      <c r="BM80" s="229"/>
      <c r="BN80" s="229"/>
      <c r="BO80" s="229"/>
      <c r="BP80" s="229"/>
      <c r="BQ80" s="229"/>
      <c r="BR80" s="229"/>
      <c r="BS80" s="229"/>
      <c r="BT80" s="229"/>
      <c r="BU80" s="229"/>
      <c r="BV80" s="439">
        <v>74.819999999999993</v>
      </c>
      <c r="BW80" s="606">
        <v>84.864000000000004</v>
      </c>
      <c r="BX80" s="158">
        <f>IF(BV80=0, "    ---- ", IF(ABS(ROUND(100/BV80*BW80-100,1))&lt;999,ROUND(100/BV80*BW80-100,1),IF(ROUND(100/BV80*BW80-100,1)&gt;999,999,-999)))</f>
        <v>13.4</v>
      </c>
      <c r="BY80" s="258">
        <f>100/$CM80*BW80</f>
        <v>1.3633068931305166</v>
      </c>
      <c r="BZ80" s="229"/>
      <c r="CA80" s="229"/>
      <c r="CB80" s="229"/>
      <c r="CC80" s="229"/>
      <c r="CD80" s="229"/>
      <c r="CE80" s="229"/>
      <c r="CF80" s="229"/>
      <c r="CG80" s="229"/>
      <c r="CH80" s="229"/>
      <c r="CI80" s="229"/>
      <c r="CJ80" s="229"/>
      <c r="CK80" s="229"/>
      <c r="CL80" s="71">
        <f t="shared" ref="CL80" si="83">B80+F80+J80+N80+R80+V80+Z80+AD80+AH80+AL80+AP80+AT80+AX80+BB80+BF80+BJ80+BN80+BR80+BV80+BZ80+CD80+CH80</f>
        <v>3313.82</v>
      </c>
      <c r="CM80" s="71">
        <f t="shared" ref="CM80" si="84">C80+G80+K80+O80+S80+W80+AA80+AE80+AI80+AM80+AQ80+AU80+AY80+BC80+BG80+BK80+BO80+BS80+BW80+CA80+CE80+CI80</f>
        <v>6224.8639999999996</v>
      </c>
      <c r="CN80" s="159">
        <f t="shared" ref="CN80" si="85">IF(CL80=0, "    ---- ", IF(ABS(ROUND(100/CL80*CM80-100,1))&lt;999,ROUND(100/CL80*CM80-100,1),IF(ROUND(100/CL80*CM80-100,1)&gt;999,999,-999)))</f>
        <v>87.8</v>
      </c>
      <c r="CO80" s="85"/>
      <c r="CP80" s="378"/>
      <c r="CQ80" s="378"/>
      <c r="CR80" s="378"/>
      <c r="CS80" s="378"/>
      <c r="CT80" s="378"/>
      <c r="CU80" s="378"/>
      <c r="CV80" s="378"/>
      <c r="CW80" s="378"/>
      <c r="CX80" s="378"/>
      <c r="CY80" s="378"/>
      <c r="DA80" s="260"/>
    </row>
    <row r="81" spans="1:105" s="110" customFormat="1" ht="20.100000000000001" customHeight="1">
      <c r="A81" s="426" t="s">
        <v>321</v>
      </c>
      <c r="B81" s="431"/>
      <c r="C81" s="431"/>
      <c r="D81" s="431"/>
      <c r="E81" s="505"/>
      <c r="F81" s="440"/>
      <c r="G81" s="440"/>
      <c r="H81" s="428"/>
      <c r="I81" s="429"/>
      <c r="J81" s="431"/>
      <c r="K81" s="431"/>
      <c r="L81" s="431"/>
      <c r="M81" s="429"/>
      <c r="N81" s="440"/>
      <c r="O81" s="440"/>
      <c r="P81" s="431"/>
      <c r="Q81" s="429"/>
      <c r="R81" s="431"/>
      <c r="S81" s="440"/>
      <c r="T81" s="428"/>
      <c r="U81" s="429"/>
      <c r="V81" s="431"/>
      <c r="W81" s="431"/>
      <c r="X81" s="429"/>
      <c r="Y81" s="429"/>
      <c r="Z81" s="440"/>
      <c r="AA81" s="440"/>
      <c r="AB81" s="428"/>
      <c r="AC81" s="429"/>
      <c r="AD81" s="440"/>
      <c r="AE81" s="440"/>
      <c r="AF81" s="428"/>
      <c r="AG81" s="429"/>
      <c r="AH81" s="440"/>
      <c r="AI81" s="440"/>
      <c r="AJ81" s="428"/>
      <c r="AK81" s="429"/>
      <c r="AL81" s="440"/>
      <c r="AM81" s="440"/>
      <c r="AN81" s="428"/>
      <c r="AO81" s="429"/>
      <c r="AP81" s="440"/>
      <c r="AQ81" s="440"/>
      <c r="AR81" s="428"/>
      <c r="AS81" s="429"/>
      <c r="AT81" s="440"/>
      <c r="AU81" s="440"/>
      <c r="AV81" s="428"/>
      <c r="AW81" s="429"/>
      <c r="AX81" s="429"/>
      <c r="AY81" s="429"/>
      <c r="AZ81" s="429"/>
      <c r="BA81" s="429"/>
      <c r="BB81" s="440"/>
      <c r="BC81" s="440"/>
      <c r="BD81" s="428"/>
      <c r="BE81" s="429"/>
      <c r="BF81" s="440"/>
      <c r="BG81" s="440"/>
      <c r="BH81" s="428"/>
      <c r="BI81" s="429"/>
      <c r="BJ81" s="440"/>
      <c r="BK81" s="440"/>
      <c r="BL81" s="428"/>
      <c r="BM81" s="429"/>
      <c r="BN81" s="431"/>
      <c r="BO81" s="431"/>
      <c r="BP81" s="431"/>
      <c r="BQ81" s="429"/>
      <c r="BR81" s="431"/>
      <c r="BS81" s="431"/>
      <c r="BT81" s="429"/>
      <c r="BU81" s="429"/>
      <c r="BV81" s="440"/>
      <c r="BW81" s="440"/>
      <c r="BX81" s="428"/>
      <c r="BY81" s="429"/>
      <c r="BZ81" s="440"/>
      <c r="CA81" s="440"/>
      <c r="CB81" s="428"/>
      <c r="CC81" s="429"/>
      <c r="CD81" s="440"/>
      <c r="CE81" s="440"/>
      <c r="CF81" s="428"/>
      <c r="CG81" s="429"/>
      <c r="CH81" s="440"/>
      <c r="CI81" s="440"/>
      <c r="CJ81" s="428"/>
      <c r="CK81" s="429"/>
      <c r="CL81" s="431"/>
      <c r="CM81" s="431"/>
      <c r="CN81" s="431"/>
      <c r="CO81" s="85"/>
      <c r="CP81" s="378"/>
      <c r="CQ81" s="378"/>
      <c r="CR81" s="378"/>
      <c r="CS81" s="378"/>
      <c r="CT81" s="378"/>
      <c r="CU81" s="378"/>
      <c r="CV81" s="378"/>
      <c r="CW81" s="378"/>
      <c r="CX81" s="378"/>
      <c r="CY81" s="378"/>
      <c r="DA81" s="260"/>
    </row>
    <row r="82" spans="1:105" s="110" customFormat="1" ht="20.100000000000001" customHeight="1">
      <c r="A82" s="426" t="s">
        <v>322</v>
      </c>
      <c r="B82" s="431"/>
      <c r="C82" s="431"/>
      <c r="D82" s="431"/>
      <c r="E82" s="505"/>
      <c r="F82" s="440"/>
      <c r="G82" s="440"/>
      <c r="H82" s="428"/>
      <c r="I82" s="429"/>
      <c r="J82" s="431"/>
      <c r="K82" s="431"/>
      <c r="L82" s="431"/>
      <c r="M82" s="429"/>
      <c r="N82" s="440"/>
      <c r="O82" s="440"/>
      <c r="P82" s="431"/>
      <c r="Q82" s="429"/>
      <c r="R82" s="431"/>
      <c r="S82" s="440"/>
      <c r="T82" s="428"/>
      <c r="U82" s="429"/>
      <c r="V82" s="431"/>
      <c r="W82" s="431"/>
      <c r="X82" s="429"/>
      <c r="Y82" s="429"/>
      <c r="Z82" s="440"/>
      <c r="AA82" s="440"/>
      <c r="AB82" s="428"/>
      <c r="AC82" s="429"/>
      <c r="AD82" s="440"/>
      <c r="AE82" s="440"/>
      <c r="AF82" s="428"/>
      <c r="AG82" s="429"/>
      <c r="AH82" s="440"/>
      <c r="AI82" s="440"/>
      <c r="AJ82" s="428"/>
      <c r="AK82" s="429"/>
      <c r="AL82" s="440"/>
      <c r="AM82" s="440"/>
      <c r="AN82" s="428"/>
      <c r="AO82" s="429"/>
      <c r="AP82" s="440"/>
      <c r="AQ82" s="440"/>
      <c r="AR82" s="428"/>
      <c r="AS82" s="429"/>
      <c r="AT82" s="440"/>
      <c r="AU82" s="440"/>
      <c r="AV82" s="428"/>
      <c r="AW82" s="429"/>
      <c r="AX82" s="429"/>
      <c r="AY82" s="429"/>
      <c r="AZ82" s="429"/>
      <c r="BA82" s="429"/>
      <c r="BB82" s="440"/>
      <c r="BC82" s="440"/>
      <c r="BD82" s="428"/>
      <c r="BE82" s="429"/>
      <c r="BF82" s="440"/>
      <c r="BG82" s="440"/>
      <c r="BH82" s="428"/>
      <c r="BI82" s="429"/>
      <c r="BJ82" s="440"/>
      <c r="BK82" s="440"/>
      <c r="BL82" s="428"/>
      <c r="BM82" s="429"/>
      <c r="BN82" s="431"/>
      <c r="BO82" s="431"/>
      <c r="BP82" s="431"/>
      <c r="BQ82" s="429"/>
      <c r="BR82" s="431"/>
      <c r="BS82" s="431"/>
      <c r="BT82" s="429"/>
      <c r="BU82" s="429"/>
      <c r="BV82" s="440"/>
      <c r="BW82" s="440"/>
      <c r="BX82" s="428"/>
      <c r="BY82" s="429"/>
      <c r="BZ82" s="440"/>
      <c r="CA82" s="440"/>
      <c r="CB82" s="428"/>
      <c r="CC82" s="429"/>
      <c r="CD82" s="440"/>
      <c r="CE82" s="440"/>
      <c r="CF82" s="428"/>
      <c r="CG82" s="429"/>
      <c r="CH82" s="440"/>
      <c r="CI82" s="440"/>
      <c r="CJ82" s="428"/>
      <c r="CK82" s="429"/>
      <c r="CL82" s="431"/>
      <c r="CM82" s="431"/>
      <c r="CN82" s="431"/>
      <c r="CO82" s="85"/>
      <c r="CP82" s="378"/>
      <c r="CQ82" s="378"/>
      <c r="CR82" s="378"/>
      <c r="CS82" s="378"/>
      <c r="CT82" s="378"/>
      <c r="CU82" s="378"/>
      <c r="CV82" s="378"/>
      <c r="CW82" s="378"/>
      <c r="CX82" s="378"/>
      <c r="CY82" s="378"/>
      <c r="DA82" s="260"/>
    </row>
    <row r="83" spans="1:105" s="110" customFormat="1" ht="20.100000000000001" customHeight="1">
      <c r="A83" s="583" t="s">
        <v>471</v>
      </c>
      <c r="B83" s="159"/>
      <c r="C83" s="159"/>
      <c r="D83" s="159"/>
      <c r="E83" s="236"/>
      <c r="F83" s="439"/>
      <c r="G83" s="439"/>
      <c r="H83" s="158"/>
      <c r="I83" s="258"/>
      <c r="J83" s="159">
        <v>3472</v>
      </c>
      <c r="K83" s="159">
        <v>5780.5610000000015</v>
      </c>
      <c r="L83" s="159">
        <f>IF(J83=0, "    ---- ", IF(ABS(ROUND(100/J83*K83-100,1))&lt;999,ROUND(100/J83*K83-100,1),IF(ROUND(100/J83*K83-100,1)&gt;999,999,-999)))</f>
        <v>66.5</v>
      </c>
      <c r="M83" s="258">
        <f>100/$CM83*K83</f>
        <v>100</v>
      </c>
      <c r="N83" s="439"/>
      <c r="O83" s="439"/>
      <c r="P83" s="159"/>
      <c r="Q83" s="258"/>
      <c r="R83" s="159"/>
      <c r="S83" s="439"/>
      <c r="T83" s="158"/>
      <c r="U83" s="258"/>
      <c r="V83" s="159"/>
      <c r="W83" s="159"/>
      <c r="X83" s="258"/>
      <c r="Y83" s="258"/>
      <c r="Z83" s="439"/>
      <c r="AA83" s="439"/>
      <c r="AB83" s="158"/>
      <c r="AC83" s="258"/>
      <c r="AD83" s="439"/>
      <c r="AE83" s="439"/>
      <c r="AF83" s="158"/>
      <c r="AG83" s="258"/>
      <c r="AH83" s="439"/>
      <c r="AI83" s="439"/>
      <c r="AJ83" s="158"/>
      <c r="AK83" s="258"/>
      <c r="AL83" s="439"/>
      <c r="AM83" s="439"/>
      <c r="AN83" s="158"/>
      <c r="AO83" s="258"/>
      <c r="AP83" s="439"/>
      <c r="AQ83" s="439"/>
      <c r="AR83" s="158"/>
      <c r="AS83" s="258"/>
      <c r="AT83" s="439"/>
      <c r="AU83" s="439"/>
      <c r="AV83" s="158"/>
      <c r="AW83" s="258"/>
      <c r="AX83" s="439"/>
      <c r="AY83" s="439"/>
      <c r="AZ83" s="158"/>
      <c r="BA83" s="258"/>
      <c r="BB83" s="439"/>
      <c r="BC83" s="439"/>
      <c r="BD83" s="158"/>
      <c r="BE83" s="258"/>
      <c r="BF83" s="439"/>
      <c r="BG83" s="439"/>
      <c r="BH83" s="158"/>
      <c r="BI83" s="258"/>
      <c r="BJ83" s="439"/>
      <c r="BK83" s="439"/>
      <c r="BL83" s="158"/>
      <c r="BM83" s="258"/>
      <c r="BN83" s="159"/>
      <c r="BO83" s="159"/>
      <c r="BP83" s="159"/>
      <c r="BQ83" s="258"/>
      <c r="BR83" s="159"/>
      <c r="BS83" s="159"/>
      <c r="BT83" s="258"/>
      <c r="BU83" s="258"/>
      <c r="BV83" s="439"/>
      <c r="BW83" s="439"/>
      <c r="BX83" s="158"/>
      <c r="BY83" s="258"/>
      <c r="BZ83" s="159">
        <v>756.29399999999998</v>
      </c>
      <c r="CA83" s="439">
        <v>0</v>
      </c>
      <c r="CB83" s="158">
        <f>IF(BZ83=0, "    ---- ", IF(ABS(ROUND(100/BZ83*CA83-100,1))&lt;999,ROUND(100/BZ83*CA83-100,1),IF(ROUND(100/BZ83*CA83-100,1)&gt;999,999,-999)))</f>
        <v>-100</v>
      </c>
      <c r="CC83" s="258">
        <f>100/$CM83*CA83</f>
        <v>0</v>
      </c>
      <c r="CD83" s="439"/>
      <c r="CE83" s="439"/>
      <c r="CF83" s="158"/>
      <c r="CG83" s="258"/>
      <c r="CH83" s="439"/>
      <c r="CI83" s="439"/>
      <c r="CJ83" s="158"/>
      <c r="CK83" s="258"/>
      <c r="CL83" s="71">
        <f t="shared" si="80"/>
        <v>4228.2939999999999</v>
      </c>
      <c r="CM83" s="71">
        <f t="shared" si="81"/>
        <v>5780.5610000000015</v>
      </c>
      <c r="CN83" s="159">
        <f>IF(CL83=0, "    ---- ", IF(ABS(ROUND(100/CL83*CM83-100,1))&lt;999,ROUND(100/CL83*CM83-100,1),IF(ROUND(100/CL83*CM83-100,1)&gt;999,999,-999)))</f>
        <v>36.700000000000003</v>
      </c>
      <c r="CO83" s="85"/>
      <c r="CP83" s="378"/>
      <c r="CQ83" s="378"/>
      <c r="CR83" s="378"/>
      <c r="CS83" s="378"/>
      <c r="CT83" s="378"/>
      <c r="CU83" s="378"/>
      <c r="CV83" s="378"/>
      <c r="CW83" s="378"/>
      <c r="CX83" s="378"/>
      <c r="CY83" s="378"/>
      <c r="DA83" s="260"/>
    </row>
    <row r="84" spans="1:105" s="263" customFormat="1" ht="20.100000000000001" customHeight="1">
      <c r="A84" s="387" t="s">
        <v>115</v>
      </c>
      <c r="B84" s="154"/>
      <c r="C84" s="154"/>
      <c r="D84" s="154"/>
      <c r="E84" s="502"/>
      <c r="F84" s="383"/>
      <c r="G84" s="383"/>
      <c r="H84" s="134"/>
      <c r="I84" s="163"/>
      <c r="J84" s="154"/>
      <c r="K84" s="154"/>
      <c r="L84" s="154"/>
      <c r="M84" s="163"/>
      <c r="N84" s="383"/>
      <c r="O84" s="383"/>
      <c r="P84" s="154"/>
      <c r="Q84" s="163"/>
      <c r="R84" s="154"/>
      <c r="S84" s="383"/>
      <c r="T84" s="134"/>
      <c r="U84" s="163"/>
      <c r="V84" s="154"/>
      <c r="W84" s="154"/>
      <c r="X84" s="163"/>
      <c r="Y84" s="163"/>
      <c r="Z84" s="383"/>
      <c r="AA84" s="383"/>
      <c r="AB84" s="134"/>
      <c r="AC84" s="163"/>
      <c r="AD84" s="383"/>
      <c r="AE84" s="383"/>
      <c r="AF84" s="134"/>
      <c r="AG84" s="163"/>
      <c r="AH84" s="383"/>
      <c r="AI84" s="383"/>
      <c r="AJ84" s="134"/>
      <c r="AK84" s="163"/>
      <c r="AL84" s="383"/>
      <c r="AM84" s="383"/>
      <c r="AN84" s="134"/>
      <c r="AO84" s="163"/>
      <c r="AP84" s="383">
        <v>2317</v>
      </c>
      <c r="AQ84" s="383">
        <v>6252.7</v>
      </c>
      <c r="AR84" s="134">
        <f>IF(AP84=0, "    ---- ", IF(ABS(ROUND(100/AP84*AQ84-100,1))&lt;999,ROUND(100/AP84*AQ84-100,1),IF(ROUND(100/AP84*AQ84-100,1)&gt;999,999,-999)))</f>
        <v>169.9</v>
      </c>
      <c r="AS84" s="163">
        <f>100/$CM84*AQ84</f>
        <v>99.600352926802728</v>
      </c>
      <c r="AT84" s="383"/>
      <c r="AU84" s="383"/>
      <c r="AV84" s="134"/>
      <c r="AW84" s="163"/>
      <c r="AX84" s="383"/>
      <c r="AY84" s="383"/>
      <c r="AZ84" s="134"/>
      <c r="BA84" s="163"/>
      <c r="BB84" s="383"/>
      <c r="BC84" s="383"/>
      <c r="BD84" s="134"/>
      <c r="BE84" s="163"/>
      <c r="BF84" s="383"/>
      <c r="BG84" s="383"/>
      <c r="BH84" s="134"/>
      <c r="BI84" s="163"/>
      <c r="BJ84" s="383"/>
      <c r="BK84" s="383"/>
      <c r="BL84" s="134"/>
      <c r="BM84" s="163"/>
      <c r="BN84" s="154"/>
      <c r="BO84" s="154"/>
      <c r="BP84" s="154"/>
      <c r="BQ84" s="163"/>
      <c r="BR84" s="154"/>
      <c r="BS84" s="154"/>
      <c r="BT84" s="163"/>
      <c r="BU84" s="163"/>
      <c r="BV84" s="383"/>
      <c r="BW84" s="383"/>
      <c r="BX84" s="134"/>
      <c r="BY84" s="163"/>
      <c r="BZ84" s="383">
        <v>29.797999999999998</v>
      </c>
      <c r="CA84" s="383">
        <v>25.088999999999999</v>
      </c>
      <c r="CB84" s="134">
        <f>IF(BZ84=0, "    ---- ", IF(ABS(ROUND(100/BZ84*CA84-100,1))&lt;999,ROUND(100/BZ84*CA84-100,1),IF(ROUND(100/BZ84*CA84-100,1)&gt;999,999,-999)))</f>
        <v>-15.8</v>
      </c>
      <c r="CC84" s="163">
        <f>100/$CM84*CA84</f>
        <v>0.39964707319726733</v>
      </c>
      <c r="CD84" s="383"/>
      <c r="CE84" s="383"/>
      <c r="CF84" s="134"/>
      <c r="CG84" s="163"/>
      <c r="CH84" s="383"/>
      <c r="CI84" s="383"/>
      <c r="CJ84" s="134"/>
      <c r="CK84" s="163"/>
      <c r="CL84" s="70">
        <f t="shared" si="80"/>
        <v>2346.7979999999998</v>
      </c>
      <c r="CM84" s="70">
        <f t="shared" si="81"/>
        <v>6277.7889999999998</v>
      </c>
      <c r="CN84" s="154">
        <f>IF(CL84=0, "    ---- ", IF(ABS(ROUND(100/CL84*CM84-100,1))&lt;999,ROUND(100/CL84*CM84-100,1),IF(ROUND(100/CL84*CM84-100,1)&gt;999,999,-999)))</f>
        <v>167.5</v>
      </c>
      <c r="CO84" s="205"/>
      <c r="CP84" s="358"/>
      <c r="CQ84" s="358"/>
      <c r="CR84" s="358"/>
      <c r="CS84" s="358"/>
      <c r="CT84" s="358"/>
      <c r="CU84" s="358"/>
      <c r="CV84" s="358"/>
      <c r="CW84" s="358"/>
      <c r="CX84" s="358"/>
      <c r="CY84" s="358"/>
      <c r="DA84" s="264"/>
    </row>
    <row r="85" spans="1:105" s="263" customFormat="1" ht="20.100000000000001" customHeight="1">
      <c r="A85" s="387" t="s">
        <v>16</v>
      </c>
      <c r="B85" s="154"/>
      <c r="C85" s="154"/>
      <c r="D85" s="154"/>
      <c r="E85" s="502"/>
      <c r="F85" s="383"/>
      <c r="G85" s="383"/>
      <c r="H85" s="134"/>
      <c r="I85" s="163"/>
      <c r="J85" s="154"/>
      <c r="K85" s="154"/>
      <c r="L85" s="154"/>
      <c r="M85" s="163"/>
      <c r="N85" s="383"/>
      <c r="O85" s="383"/>
      <c r="P85" s="154"/>
      <c r="Q85" s="163"/>
      <c r="R85" s="154"/>
      <c r="S85" s="383"/>
      <c r="T85" s="134"/>
      <c r="U85" s="163"/>
      <c r="V85" s="154"/>
      <c r="W85" s="154"/>
      <c r="X85" s="163"/>
      <c r="Y85" s="163"/>
      <c r="Z85" s="383"/>
      <c r="AA85" s="383"/>
      <c r="AB85" s="134"/>
      <c r="AC85" s="163"/>
      <c r="AD85" s="383"/>
      <c r="AE85" s="383"/>
      <c r="AF85" s="134"/>
      <c r="AG85" s="163"/>
      <c r="AH85" s="383"/>
      <c r="AI85" s="383"/>
      <c r="AJ85" s="134"/>
      <c r="AK85" s="163"/>
      <c r="AL85" s="383"/>
      <c r="AM85" s="383"/>
      <c r="AN85" s="154"/>
      <c r="AO85" s="163"/>
      <c r="AP85" s="383"/>
      <c r="AQ85" s="383"/>
      <c r="AR85" s="154"/>
      <c r="AS85" s="163"/>
      <c r="AT85" s="383"/>
      <c r="AU85" s="383"/>
      <c r="AV85" s="134"/>
      <c r="AW85" s="163"/>
      <c r="AX85" s="383"/>
      <c r="AY85" s="383"/>
      <c r="AZ85" s="134"/>
      <c r="BA85" s="163"/>
      <c r="BB85" s="383"/>
      <c r="BC85" s="383"/>
      <c r="BD85" s="134"/>
      <c r="BE85" s="163"/>
      <c r="BF85" s="383"/>
      <c r="BG85" s="383"/>
      <c r="BH85" s="134"/>
      <c r="BI85" s="163"/>
      <c r="BJ85" s="383"/>
      <c r="BK85" s="383"/>
      <c r="BL85" s="134"/>
      <c r="BM85" s="163"/>
      <c r="BN85" s="154"/>
      <c r="BO85" s="154"/>
      <c r="BP85" s="154"/>
      <c r="BQ85" s="163"/>
      <c r="BR85" s="154"/>
      <c r="BS85" s="154"/>
      <c r="BT85" s="163"/>
      <c r="BU85" s="163"/>
      <c r="BV85" s="383"/>
      <c r="BW85" s="383"/>
      <c r="BX85" s="134"/>
      <c r="BY85" s="163"/>
      <c r="BZ85" s="383"/>
      <c r="CA85" s="383"/>
      <c r="CB85" s="134"/>
      <c r="CC85" s="163"/>
      <c r="CD85" s="383"/>
      <c r="CE85" s="383"/>
      <c r="CF85" s="134"/>
      <c r="CG85" s="163"/>
      <c r="CH85" s="383"/>
      <c r="CI85" s="383"/>
      <c r="CJ85" s="134"/>
      <c r="CK85" s="163"/>
      <c r="CL85" s="70">
        <f t="shared" si="80"/>
        <v>0</v>
      </c>
      <c r="CM85" s="70">
        <f t="shared" si="81"/>
        <v>0</v>
      </c>
      <c r="CN85" s="154" t="str">
        <f>IF(CL85=0, "    ---- ", IF(ABS(ROUND(100/CL85*CM85-100,1))&lt;999,ROUND(100/CL85*CM85-100,1),IF(ROUND(100/CL85*CM85-100,1)&gt;999,999,-999)))</f>
        <v xml:space="preserve">    ---- </v>
      </c>
      <c r="CO85" s="205"/>
      <c r="CP85" s="358"/>
      <c r="CQ85" s="358"/>
      <c r="CR85" s="358"/>
      <c r="CS85" s="358"/>
      <c r="CT85" s="358"/>
      <c r="CU85" s="358"/>
      <c r="CV85" s="358"/>
      <c r="CW85" s="358"/>
      <c r="CX85" s="358"/>
      <c r="CY85" s="358"/>
      <c r="DA85" s="264"/>
    </row>
    <row r="86" spans="1:105" s="28" customFormat="1" ht="20.100000000000001" customHeight="1">
      <c r="A86" s="381"/>
      <c r="B86" s="155"/>
      <c r="C86" s="155"/>
      <c r="D86" s="174"/>
      <c r="E86" s="503"/>
      <c r="F86" s="437"/>
      <c r="G86" s="437"/>
      <c r="H86" s="70"/>
      <c r="I86" s="153"/>
      <c r="J86" s="155"/>
      <c r="K86" s="155"/>
      <c r="L86" s="155"/>
      <c r="M86" s="153"/>
      <c r="N86" s="437"/>
      <c r="O86" s="437"/>
      <c r="P86" s="155"/>
      <c r="Q86" s="153"/>
      <c r="R86" s="155"/>
      <c r="S86" s="437"/>
      <c r="T86" s="70"/>
      <c r="U86" s="153"/>
      <c r="V86" s="155"/>
      <c r="W86" s="155"/>
      <c r="X86" s="153"/>
      <c r="Y86" s="153"/>
      <c r="Z86" s="437"/>
      <c r="AA86" s="437"/>
      <c r="AB86" s="70"/>
      <c r="AC86" s="153"/>
      <c r="AD86" s="437"/>
      <c r="AE86" s="437"/>
      <c r="AF86" s="70"/>
      <c r="AG86" s="153"/>
      <c r="AH86" s="437"/>
      <c r="AI86" s="437"/>
      <c r="AJ86" s="70"/>
      <c r="AK86" s="153"/>
      <c r="AL86" s="437"/>
      <c r="AM86" s="437"/>
      <c r="AN86" s="155"/>
      <c r="AO86" s="153"/>
      <c r="AP86" s="437"/>
      <c r="AQ86" s="437"/>
      <c r="AR86" s="155"/>
      <c r="AS86" s="153"/>
      <c r="AT86" s="437"/>
      <c r="AU86" s="437"/>
      <c r="AV86" s="70"/>
      <c r="AW86" s="153"/>
      <c r="AX86" s="383"/>
      <c r="AY86" s="383"/>
      <c r="AZ86" s="134"/>
      <c r="BA86" s="163"/>
      <c r="BB86" s="437"/>
      <c r="BC86" s="437"/>
      <c r="BD86" s="155"/>
      <c r="BE86" s="153"/>
      <c r="BF86" s="437"/>
      <c r="BG86" s="437"/>
      <c r="BH86" s="155"/>
      <c r="BI86" s="153"/>
      <c r="BJ86" s="437"/>
      <c r="BK86" s="437"/>
      <c r="BL86" s="70"/>
      <c r="BM86" s="153"/>
      <c r="BN86" s="155"/>
      <c r="BO86" s="155"/>
      <c r="BP86" s="155"/>
      <c r="BQ86" s="153"/>
      <c r="BR86" s="155"/>
      <c r="BS86" s="155"/>
      <c r="BT86" s="153"/>
      <c r="BU86" s="153"/>
      <c r="BV86" s="437"/>
      <c r="BW86" s="437"/>
      <c r="BX86" s="70"/>
      <c r="BY86" s="153"/>
      <c r="BZ86" s="437"/>
      <c r="CA86" s="437"/>
      <c r="CB86" s="70"/>
      <c r="CC86" s="153"/>
      <c r="CD86" s="437"/>
      <c r="CE86" s="437"/>
      <c r="CF86" s="70"/>
      <c r="CG86" s="153"/>
      <c r="CH86" s="437"/>
      <c r="CI86" s="437"/>
      <c r="CJ86" s="70"/>
      <c r="CK86" s="153"/>
      <c r="CL86" s="70"/>
      <c r="CM86" s="70"/>
      <c r="CN86" s="155"/>
      <c r="CO86" s="84"/>
      <c r="CP86" s="377"/>
      <c r="CQ86" s="377"/>
      <c r="CR86" s="377"/>
      <c r="CS86" s="377"/>
      <c r="CT86" s="377"/>
      <c r="CU86" s="377"/>
      <c r="CV86" s="377"/>
      <c r="CW86" s="377"/>
      <c r="CX86" s="377"/>
      <c r="CY86" s="377"/>
      <c r="DA86" s="68"/>
    </row>
    <row r="87" spans="1:105" s="28" customFormat="1" ht="20.100000000000001" customHeight="1">
      <c r="A87" s="389" t="s">
        <v>17</v>
      </c>
      <c r="B87" s="142">
        <v>32256.00604</v>
      </c>
      <c r="C87" s="142">
        <v>4749.2426599999999</v>
      </c>
      <c r="D87" s="240">
        <f>IF(B87=0, "    ---- ", IF(ABS(ROUND(100/B87*C87-100,1))&lt;999,ROUND(100/B87*C87-100,1),IF(ROUND(100/B87*C87-100,1)&gt;999,999,-999)))</f>
        <v>-85.3</v>
      </c>
      <c r="E87" s="508">
        <f>100/$CM87*C87</f>
        <v>0.17389422289992743</v>
      </c>
      <c r="F87" s="442">
        <v>28834.787775839999</v>
      </c>
      <c r="G87" s="442">
        <v>21906.855</v>
      </c>
      <c r="H87" s="142">
        <f>IF(F87=0, "    ---- ", IF(ABS(ROUND(100/F87*G87-100,1))&lt;999,ROUND(100/F87*G87-100,1),IF(ROUND(100/F87*G87-100,1)&gt;999,999,-999)))</f>
        <v>-24</v>
      </c>
      <c r="I87" s="160">
        <f>100/$CM87*G87</f>
        <v>0.80212273811386792</v>
      </c>
      <c r="J87" s="142">
        <v>3173243</v>
      </c>
      <c r="K87" s="142">
        <v>2098027</v>
      </c>
      <c r="L87" s="142">
        <f>IF(J87=0, "    ---- ", IF(ABS(ROUND(100/J87*K87-100,1))&lt;999,ROUND(100/J87*K87-100,1),IF(ROUND(100/J87*K87-100,1)&gt;999,999,-999)))</f>
        <v>-33.9</v>
      </c>
      <c r="M87" s="160">
        <f>100/$CM87*K87</f>
        <v>76.819569120114409</v>
      </c>
      <c r="N87" s="442">
        <v>30082</v>
      </c>
      <c r="O87" s="442">
        <v>34634</v>
      </c>
      <c r="P87" s="142">
        <f>IF(N87=0, "    ---- ", IF(ABS(ROUND(100/N87*O87-100,1))&lt;999,ROUND(100/N87*O87-100,1),IF(ROUND(100/N87*O87-100,1)&gt;999,999,-999)))</f>
        <v>15.1</v>
      </c>
      <c r="Q87" s="160">
        <f>100/$CM87*O87</f>
        <v>1.2681290359495099</v>
      </c>
      <c r="R87" s="142">
        <v>29548</v>
      </c>
      <c r="S87" s="442">
        <v>10344</v>
      </c>
      <c r="T87" s="162">
        <f>IF(R87=0, "    ---- ", IF(ABS(ROUND(100/R87*S87-100,1))&lt;999,ROUND(100/R87*S87-100,1),IF(ROUND(100/R87*S87-100,1)&gt;999,999,-999)))</f>
        <v>-65</v>
      </c>
      <c r="U87" s="160">
        <f>100/$CM87*S87</f>
        <v>0.37874709094709624</v>
      </c>
      <c r="V87" s="142"/>
      <c r="W87" s="142"/>
      <c r="X87" s="160"/>
      <c r="Y87" s="160"/>
      <c r="Z87" s="442">
        <v>59578</v>
      </c>
      <c r="AA87" s="442">
        <v>55314</v>
      </c>
      <c r="AB87" s="142">
        <f>IF(Z87=0, "    ---- ", IF(ABS(ROUND(100/Z87*AA87-100,1))&lt;999,ROUND(100/Z87*AA87-100,1),IF(ROUND(100/Z87*AA87-100,1)&gt;999,999,-999)))</f>
        <v>-7.2</v>
      </c>
      <c r="AC87" s="160">
        <f>100/$CM87*AA87</f>
        <v>2.0253302966596753</v>
      </c>
      <c r="AD87" s="442">
        <v>78359.327000000005</v>
      </c>
      <c r="AE87" s="442">
        <v>72471</v>
      </c>
      <c r="AF87" s="142">
        <f>IF(AD87=0, "    ---- ", IF(ABS(ROUND(100/AD87*AE87-100,1))&lt;999,ROUND(100/AD87*AE87-100,1),IF(ROUND(100/AD87*AE87-100,1)&gt;999,999,-999)))</f>
        <v>-7.5</v>
      </c>
      <c r="AG87" s="160">
        <f>100/$CM87*AE87</f>
        <v>2.6535363909538874</v>
      </c>
      <c r="AH87" s="442">
        <v>2999</v>
      </c>
      <c r="AI87" s="442">
        <v>2739</v>
      </c>
      <c r="AJ87" s="142">
        <f>IF(AH87=0, "    ---- ", IF(ABS(ROUND(100/AH87*AI87-100,1))&lt;999,ROUND(100/AH87*AI87-100,1),IF(ROUND(100/AH87*AI87-100,1)&gt;999,999,-999)))</f>
        <v>-8.6999999999999993</v>
      </c>
      <c r="AK87" s="160">
        <f>100/$CM87*AI87</f>
        <v>0.10028889038129317</v>
      </c>
      <c r="AL87" s="442">
        <v>33375.982000000004</v>
      </c>
      <c r="AM87" s="442">
        <v>30210.170999999998</v>
      </c>
      <c r="AN87" s="142">
        <f>IF(AL87=0, "    ---- ", IF(ABS(ROUND(100/AL87*AM87-100,1))&lt;999,ROUND(100/AL87*AM87-100,1),IF(ROUND(100/AL87*AM87-100,1)&gt;999,999,-999)))</f>
        <v>-9.5</v>
      </c>
      <c r="AO87" s="160">
        <f>100/$CM87*AM87</f>
        <v>1.1061498823728082</v>
      </c>
      <c r="AP87" s="442">
        <v>19592</v>
      </c>
      <c r="AQ87" s="442">
        <v>6252.7</v>
      </c>
      <c r="AR87" s="162">
        <f>IF(AP87=0, "    ---- ", IF(ABS(ROUND(100/AP87*AQ87-100,1))&lt;999,ROUND(100/AP87*AQ87-100,1),IF(ROUND(100/AP87*AQ87-100,1)&gt;999,999,-999)))</f>
        <v>-68.099999999999994</v>
      </c>
      <c r="AS87" s="160">
        <f>100/$CM87*AQ87</f>
        <v>0.22894353592081482</v>
      </c>
      <c r="AT87" s="442">
        <v>1672</v>
      </c>
      <c r="AU87" s="442">
        <v>0</v>
      </c>
      <c r="AV87" s="142">
        <f>IF(AT87=0, "    ---- ", IF(ABS(ROUND(100/AT87*AU87-100,1))&lt;999,ROUND(100/AT87*AU87-100,1),IF(ROUND(100/AT87*AU87-100,1)&gt;999,999,-999)))</f>
        <v>-100</v>
      </c>
      <c r="AW87" s="160">
        <f>100/$CM87*AU87</f>
        <v>0</v>
      </c>
      <c r="AX87" s="441"/>
      <c r="AY87" s="441">
        <v>6485</v>
      </c>
      <c r="AZ87" s="165" t="str">
        <f>IF(AX87=0, "    ---- ", IF(ABS(ROUND(100/AX87*AY87-100,1))&lt;999,ROUND(100/AX87*AY87-100,1),IF(ROUND(100/AX87*AY87-100,1)&gt;999,999,-999)))</f>
        <v xml:space="preserve">    ---- </v>
      </c>
      <c r="BA87" s="266">
        <f>100/$CM87*AY87</f>
        <v>0.237449234802003</v>
      </c>
      <c r="BB87" s="142">
        <v>2331</v>
      </c>
      <c r="BC87" s="442">
        <v>2270</v>
      </c>
      <c r="BD87" s="162">
        <f>IF(BB87=0, "    ---- ", IF(ABS(ROUND(100/BB87*BC87-100,1))&lt;999,ROUND(100/BB87*BC87-100,1),IF(ROUND(100/BB87*BC87-100,1)&gt;999,999,-999)))</f>
        <v>-2.6</v>
      </c>
      <c r="BE87" s="160">
        <f>100/$CM87*BC87</f>
        <v>8.3116385967701906E-2</v>
      </c>
      <c r="BF87" s="442"/>
      <c r="BG87" s="442"/>
      <c r="BH87" s="162"/>
      <c r="BI87" s="160"/>
      <c r="BJ87" s="442">
        <v>76501</v>
      </c>
      <c r="BK87" s="442">
        <v>83372.505000000005</v>
      </c>
      <c r="BL87" s="142">
        <f>IF(BJ87=0, "    ---- ", IF(ABS(ROUND(100/BJ87*BK87-100,1))&lt;999,ROUND(100/BJ87*BK87-100,1),IF(ROUND(100/BJ87*BK87-100,1)&gt;999,999,-999)))</f>
        <v>9</v>
      </c>
      <c r="BM87" s="160">
        <f>100/$CM87*BK87</f>
        <v>3.0526966099886153</v>
      </c>
      <c r="BN87" s="142"/>
      <c r="BO87" s="142"/>
      <c r="BP87" s="142"/>
      <c r="BQ87" s="160"/>
      <c r="BR87" s="142"/>
      <c r="BS87" s="142"/>
      <c r="BT87" s="160"/>
      <c r="BU87" s="160"/>
      <c r="BV87" s="442">
        <v>131640.16699999999</v>
      </c>
      <c r="BW87" s="442">
        <v>162186.32499999998</v>
      </c>
      <c r="BX87" s="142">
        <f>IF(BV87=0, "    ---- ", IF(ABS(ROUND(100/BV87*BW87-100,1))&lt;999,ROUND(100/BV87*BW87-100,1),IF(ROUND(100/BV87*BW87-100,1)&gt;999,999,-999)))</f>
        <v>23.2</v>
      </c>
      <c r="BY87" s="160">
        <f>100/$CM87*BW87</f>
        <v>5.9384762940013829</v>
      </c>
      <c r="BZ87" s="442">
        <v>104057.495</v>
      </c>
      <c r="CA87" s="442">
        <v>128440.82500000001</v>
      </c>
      <c r="CB87" s="142">
        <f>IF(BZ87=0, "    ---- ", IF(ABS(ROUND(100/BZ87*CA87-100,1))&lt;999,ROUND(100/BZ87*CA87-100,1),IF(ROUND(100/BZ87*CA87-100,1)&gt;999,999,-999)))</f>
        <v>23.4</v>
      </c>
      <c r="CC87" s="160">
        <f>100/$CM87*CA87</f>
        <v>4.7028798170528887</v>
      </c>
      <c r="CD87" s="442"/>
      <c r="CE87" s="442"/>
      <c r="CF87" s="142"/>
      <c r="CG87" s="160"/>
      <c r="CH87" s="442">
        <v>8832.7999999999993</v>
      </c>
      <c r="CI87" s="442">
        <v>11707.462000000001</v>
      </c>
      <c r="CJ87" s="142">
        <f>IF(CH87=0, "    ---- ", IF(ABS(ROUND(100/CH87*CI87-100,1))&lt;999,ROUND(100/CH87*CI87-100,1),IF(ROUND(100/CH87*CI87-100,1)&gt;999,999,-999)))</f>
        <v>32.5</v>
      </c>
      <c r="CK87" s="160">
        <f>100/$CM87*CI87</f>
        <v>0.42867045387409841</v>
      </c>
      <c r="CL87" s="162">
        <f t="shared" si="80"/>
        <v>3812902.5648158398</v>
      </c>
      <c r="CM87" s="142">
        <f t="shared" si="81"/>
        <v>2731110.0856600003</v>
      </c>
      <c r="CN87" s="142">
        <f>IF(CL87=0, "    ---- ", IF(ABS(ROUND(100/CL87*CM87-100,1))&lt;999,ROUND(100/CL87*CM87-100,1),IF(ROUND(100/CL87*CM87-100,1)&gt;999,999,-999)))</f>
        <v>-28.4</v>
      </c>
      <c r="CO87" s="84"/>
      <c r="CP87" s="377"/>
      <c r="CQ87" s="377"/>
      <c r="CR87" s="377"/>
      <c r="CS87" s="377"/>
      <c r="CT87" s="377"/>
      <c r="CU87" s="377"/>
      <c r="CV87" s="377"/>
      <c r="CW87" s="377"/>
      <c r="CX87" s="377"/>
      <c r="CY87" s="377"/>
      <c r="DA87" s="68"/>
    </row>
    <row r="88" spans="1:105" ht="18.75" customHeight="1">
      <c r="A88" s="465" t="s">
        <v>39</v>
      </c>
      <c r="B88" s="465"/>
      <c r="C88" s="465"/>
      <c r="D88" s="465"/>
      <c r="E88" s="465"/>
      <c r="AR88" s="465"/>
      <c r="CD88" s="465"/>
      <c r="CL88" s="465"/>
    </row>
    <row r="89" spans="1:105" ht="18.75" customHeight="1">
      <c r="Z89" s="465"/>
      <c r="AE89" s="29"/>
      <c r="BJ89" s="465"/>
      <c r="CD89" s="465"/>
      <c r="CL89" s="465"/>
    </row>
    <row r="90" spans="1:105">
      <c r="Z90" s="466"/>
      <c r="AA90" s="466"/>
      <c r="AH90" s="466"/>
      <c r="AI90" s="466"/>
      <c r="AT90" s="466"/>
      <c r="AU90" s="466"/>
      <c r="AX90" s="466"/>
      <c r="AY90" s="466"/>
      <c r="BJ90" s="466"/>
      <c r="BK90" s="466"/>
      <c r="BV90" s="466"/>
      <c r="BW90" s="466"/>
      <c r="BZ90" s="466"/>
      <c r="CA90" s="466"/>
      <c r="CD90" s="466"/>
      <c r="CE90" s="466"/>
      <c r="CH90" s="466"/>
      <c r="CI90" s="466"/>
      <c r="CL90" s="466"/>
      <c r="CM90" s="466"/>
    </row>
    <row r="91" spans="1:105" s="444" customFormat="1"/>
    <row r="92" spans="1:105" s="535" customFormat="1"/>
    <row r="93" spans="1:105" s="535" customFormat="1"/>
    <row r="94" spans="1:105" s="535" customFormat="1"/>
    <row r="95" spans="1:105" s="535" customFormat="1"/>
    <row r="96" spans="1:105" s="581" customFormat="1"/>
    <row r="97" spans="26:91" s="535" customFormat="1"/>
    <row r="98" spans="26:91" s="535" customFormat="1"/>
    <row r="99" spans="26:91" s="535" customFormat="1"/>
    <row r="100" spans="26:91" s="535" customFormat="1"/>
    <row r="101" spans="26:91" s="535" customFormat="1"/>
    <row r="102" spans="26:91" s="535" customFormat="1"/>
    <row r="103" spans="26:91" s="535" customFormat="1"/>
    <row r="104" spans="26:91" s="535" customFormat="1"/>
    <row r="105" spans="26:91" s="535" customFormat="1"/>
    <row r="106" spans="26:91" s="535" customFormat="1"/>
    <row r="107" spans="26:91" s="535" customFormat="1"/>
    <row r="108" spans="26:91" s="535" customFormat="1"/>
    <row r="109" spans="26:91" s="535" customFormat="1"/>
    <row r="110" spans="26:91" s="457" customFormat="1"/>
    <row r="111" spans="26:91">
      <c r="Z111" s="466"/>
      <c r="AA111" s="466"/>
      <c r="AH111" s="466"/>
      <c r="AI111" s="466"/>
      <c r="AT111" s="466"/>
      <c r="AU111" s="466"/>
      <c r="AX111" s="466"/>
      <c r="AY111" s="466"/>
      <c r="BJ111" s="466"/>
      <c r="BK111" s="466"/>
      <c r="BV111" s="466"/>
      <c r="BW111" s="466"/>
      <c r="BZ111" s="466"/>
      <c r="CA111" s="466"/>
      <c r="CD111" s="466"/>
      <c r="CE111" s="466"/>
      <c r="CH111" s="466"/>
      <c r="CI111" s="466"/>
      <c r="CL111" s="466"/>
      <c r="CM111" s="466"/>
    </row>
    <row r="112" spans="26:91">
      <c r="Z112" s="466"/>
      <c r="AA112" s="466"/>
      <c r="AH112" s="466"/>
      <c r="AI112" s="466"/>
      <c r="AT112" s="466"/>
      <c r="AU112" s="466"/>
      <c r="AX112" s="466"/>
      <c r="AY112" s="466"/>
      <c r="BJ112" s="466"/>
      <c r="BK112" s="466"/>
      <c r="BV112" s="466"/>
      <c r="BW112" s="466"/>
      <c r="BZ112" s="466"/>
      <c r="CA112" s="466"/>
      <c r="CD112" s="466"/>
      <c r="CE112" s="466"/>
      <c r="CH112" s="466"/>
      <c r="CI112" s="466"/>
      <c r="CL112" s="466"/>
      <c r="CM112" s="466"/>
    </row>
    <row r="113" spans="8:92">
      <c r="Z113" s="467"/>
      <c r="AA113" s="467"/>
      <c r="AB113" s="146"/>
      <c r="AC113" s="110"/>
      <c r="AD113" s="110"/>
      <c r="AE113" s="110"/>
      <c r="AF113" s="110"/>
      <c r="AG113" s="110"/>
      <c r="AH113" s="467"/>
      <c r="AI113" s="467"/>
      <c r="AJ113" s="146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467"/>
      <c r="AU113" s="467"/>
      <c r="AV113" s="146"/>
      <c r="AW113" s="110"/>
      <c r="AX113" s="467"/>
      <c r="AY113" s="467"/>
      <c r="AZ113" s="146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467"/>
      <c r="BK113" s="467"/>
      <c r="BL113" s="110"/>
      <c r="BM113" s="110"/>
      <c r="BN113" s="110"/>
      <c r="BO113" s="110"/>
      <c r="BP113" s="110"/>
      <c r="BQ113" s="110"/>
      <c r="BR113" s="110"/>
      <c r="BS113" s="110"/>
      <c r="BT113" s="110"/>
      <c r="BU113" s="110"/>
      <c r="BV113" s="467"/>
      <c r="BW113" s="467"/>
      <c r="BX113" s="110"/>
      <c r="BY113" s="110"/>
      <c r="BZ113" s="467"/>
      <c r="CA113" s="467"/>
      <c r="CB113" s="110"/>
      <c r="CC113" s="110"/>
      <c r="CD113" s="467"/>
      <c r="CE113" s="467"/>
      <c r="CF113" s="110"/>
      <c r="CG113" s="110"/>
      <c r="CH113" s="467"/>
      <c r="CI113" s="467"/>
      <c r="CJ113" s="110"/>
      <c r="CK113" s="110"/>
      <c r="CL113" s="467"/>
      <c r="CM113" s="467"/>
      <c r="CN113" s="110"/>
    </row>
    <row r="114" spans="8:92">
      <c r="Z114" s="468"/>
      <c r="AA114" s="468"/>
      <c r="AH114" s="468"/>
      <c r="AI114" s="468"/>
      <c r="AT114" s="468"/>
      <c r="AU114" s="468"/>
      <c r="AX114" s="468"/>
      <c r="AY114" s="468"/>
      <c r="BJ114" s="468"/>
      <c r="BK114" s="468"/>
      <c r="BV114" s="468"/>
      <c r="BW114" s="468"/>
      <c r="BZ114" s="468"/>
      <c r="CA114" s="468"/>
      <c r="CD114" s="468"/>
      <c r="CE114" s="468"/>
      <c r="CH114" s="468"/>
      <c r="CI114" s="468"/>
      <c r="CL114" s="468"/>
      <c r="CM114" s="468"/>
    </row>
    <row r="115" spans="8:92">
      <c r="Z115" s="466"/>
      <c r="AA115" s="466"/>
      <c r="AH115" s="466"/>
      <c r="AI115" s="466"/>
      <c r="AT115" s="466"/>
      <c r="AU115" s="466"/>
      <c r="AX115" s="466"/>
      <c r="AY115" s="466"/>
      <c r="BJ115" s="466"/>
      <c r="BK115" s="466"/>
      <c r="BV115" s="466"/>
      <c r="BW115" s="466"/>
      <c r="BZ115" s="466"/>
      <c r="CA115" s="466"/>
      <c r="CD115" s="466"/>
      <c r="CE115" s="466"/>
      <c r="CH115" s="466"/>
      <c r="CI115" s="466"/>
      <c r="CL115" s="466"/>
      <c r="CM115" s="466"/>
    </row>
    <row r="116" spans="8:92">
      <c r="Z116" s="468"/>
      <c r="AA116" s="468"/>
      <c r="AH116" s="468"/>
      <c r="AI116" s="468"/>
      <c r="AT116" s="468"/>
      <c r="AU116" s="468"/>
      <c r="AX116" s="468"/>
      <c r="AY116" s="468"/>
      <c r="BJ116" s="468"/>
      <c r="BK116" s="468"/>
      <c r="BV116" s="468"/>
      <c r="BW116" s="468"/>
      <c r="BZ116" s="468"/>
      <c r="CA116" s="468"/>
      <c r="CD116" s="468"/>
      <c r="CE116" s="468"/>
      <c r="CH116" s="468"/>
      <c r="CI116" s="468"/>
      <c r="CL116" s="468"/>
      <c r="CM116" s="468"/>
    </row>
    <row r="117" spans="8:92">
      <c r="Z117" s="468"/>
      <c r="AA117" s="468"/>
      <c r="AH117" s="468"/>
      <c r="AI117" s="468"/>
      <c r="AT117" s="468"/>
      <c r="AU117" s="468"/>
      <c r="AX117" s="468"/>
      <c r="AY117" s="468"/>
      <c r="BJ117" s="468"/>
      <c r="BK117" s="468"/>
      <c r="BV117" s="468"/>
      <c r="BW117" s="468"/>
      <c r="BZ117" s="468"/>
      <c r="CA117" s="468"/>
      <c r="CD117" s="468"/>
      <c r="CE117" s="468"/>
      <c r="CH117" s="468"/>
      <c r="CI117" s="468"/>
      <c r="CL117" s="468"/>
      <c r="CM117" s="468"/>
    </row>
    <row r="118" spans="8:92">
      <c r="Z118" s="468"/>
      <c r="AA118" s="468"/>
      <c r="AH118" s="468"/>
      <c r="AI118" s="468"/>
      <c r="AT118" s="468"/>
      <c r="AU118" s="468"/>
      <c r="AX118" s="468"/>
      <c r="AY118" s="468"/>
      <c r="BJ118" s="468"/>
      <c r="BK118" s="468"/>
      <c r="BV118" s="468"/>
      <c r="BW118" s="468"/>
      <c r="BZ118" s="468"/>
      <c r="CA118" s="468"/>
      <c r="CD118" s="468"/>
      <c r="CE118" s="468"/>
      <c r="CH118" s="468"/>
      <c r="CI118" s="468"/>
      <c r="CL118" s="468"/>
      <c r="CM118" s="468"/>
    </row>
    <row r="119" spans="8:92">
      <c r="Z119" s="468"/>
      <c r="AA119" s="468"/>
      <c r="AH119" s="468"/>
      <c r="AI119" s="468"/>
      <c r="AT119" s="468"/>
      <c r="AU119" s="468"/>
      <c r="AX119" s="468"/>
      <c r="AY119" s="468"/>
      <c r="BJ119" s="468"/>
      <c r="BK119" s="468"/>
      <c r="BV119" s="468"/>
      <c r="BW119" s="468"/>
      <c r="BZ119" s="468"/>
      <c r="CA119" s="468"/>
      <c r="CD119" s="468"/>
      <c r="CE119" s="468"/>
      <c r="CH119" s="468"/>
      <c r="CI119" s="468"/>
      <c r="CL119" s="468"/>
      <c r="CM119" s="468"/>
    </row>
    <row r="120" spans="8:92" s="15" customFormat="1">
      <c r="H120" s="375"/>
      <c r="AB120" s="375"/>
      <c r="AJ120" s="375"/>
      <c r="AV120" s="375"/>
      <c r="AZ120" s="375"/>
    </row>
  </sheetData>
  <mergeCells count="44">
    <mergeCell ref="B5:E5"/>
    <mergeCell ref="B6:E6"/>
    <mergeCell ref="BV5:BY5"/>
    <mergeCell ref="AH6:AK6"/>
    <mergeCell ref="BF5:BI5"/>
    <mergeCell ref="BF6:BI6"/>
    <mergeCell ref="BR5:BU5"/>
    <mergeCell ref="AD5:AG5"/>
    <mergeCell ref="AX5:BA5"/>
    <mergeCell ref="AX6:BA6"/>
    <mergeCell ref="AL6:AO6"/>
    <mergeCell ref="J6:M6"/>
    <mergeCell ref="BZ6:CC6"/>
    <mergeCell ref="V6:Y6"/>
    <mergeCell ref="CD6:CG6"/>
    <mergeCell ref="N5:Q5"/>
    <mergeCell ref="N6:Q6"/>
    <mergeCell ref="V5:Y5"/>
    <mergeCell ref="AD6:AG6"/>
    <mergeCell ref="AL5:AO5"/>
    <mergeCell ref="CL6:CN6"/>
    <mergeCell ref="BV6:BY6"/>
    <mergeCell ref="AT6:AW6"/>
    <mergeCell ref="AP5:AS5"/>
    <mergeCell ref="AP6:AS6"/>
    <mergeCell ref="BZ5:CC5"/>
    <mergeCell ref="CL5:CN5"/>
    <mergeCell ref="CH5:CK5"/>
    <mergeCell ref="BN5:BQ5"/>
    <mergeCell ref="BN6:BQ6"/>
    <mergeCell ref="AT5:AW5"/>
    <mergeCell ref="CD5:CG5"/>
    <mergeCell ref="BB6:BE6"/>
    <mergeCell ref="CH6:CK6"/>
    <mergeCell ref="BR6:BU6"/>
    <mergeCell ref="BJ6:BM6"/>
    <mergeCell ref="F4:I4"/>
    <mergeCell ref="F5:I5"/>
    <mergeCell ref="F6:I6"/>
    <mergeCell ref="Z5:AC5"/>
    <mergeCell ref="Z6:AC6"/>
    <mergeCell ref="R5:U5"/>
    <mergeCell ref="R6:U6"/>
    <mergeCell ref="J5:M5"/>
  </mergeCells>
  <phoneticPr fontId="29" type="noConversion"/>
  <hyperlinks>
    <hyperlink ref="B1" location="Innhold!A1" display="Tilbake"/>
  </hyperlinks>
  <pageMargins left="0.78740157480314965" right="0.78740157480314965" top="0.98425196850393704" bottom="0.98425196850393704" header="0.51181102362204722" footer="0.51181102362204722"/>
  <pageSetup paperSize="9" scale="40" fitToWidth="4" orientation="portrait" r:id="rId1"/>
  <headerFooter alignWithMargins="0"/>
  <colBreaks count="7" manualBreakCount="7">
    <brk id="13" min="1" max="85" man="1"/>
    <brk id="25" min="1" max="85" man="1"/>
    <brk id="37" min="1" max="85" man="1"/>
    <brk id="49" min="1" max="87" man="1"/>
    <brk id="61" min="1" max="87" man="1"/>
    <brk id="73" min="1" max="87" man="1"/>
    <brk id="85" min="1" max="87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BP118"/>
  <sheetViews>
    <sheetView showGridLines="0" zoomScale="60" zoomScaleNormal="60" workbookViewId="0">
      <pane xSplit="1" ySplit="8" topLeftCell="AC9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8.75"/>
  <cols>
    <col min="1" max="1" width="58.7109375" style="27" customWidth="1"/>
    <col min="2" max="3" width="12.7109375" style="27" customWidth="1"/>
    <col min="4" max="4" width="12.7109375" style="40" customWidth="1"/>
    <col min="5" max="45" width="12.7109375" style="27" customWidth="1"/>
    <col min="46" max="47" width="14.7109375" style="27" customWidth="1"/>
    <col min="48" max="48" width="12.7109375" style="27" customWidth="1"/>
    <col min="49" max="50" width="14.7109375" style="27" customWidth="1"/>
    <col min="51" max="51" width="12.7109375" style="27" customWidth="1"/>
    <col min="52" max="62" width="10.140625" style="27" customWidth="1"/>
    <col min="63" max="64" width="12.7109375" style="27" customWidth="1"/>
    <col min="65" max="65" width="7.7109375" style="27" customWidth="1"/>
    <col min="66" max="66" width="12.28515625" style="27" bestFit="1" customWidth="1"/>
    <col min="67" max="67" width="7.7109375" style="27" customWidth="1"/>
    <col min="68" max="16384" width="11.42578125" style="27"/>
  </cols>
  <sheetData>
    <row r="1" spans="1:68" ht="20.25">
      <c r="A1" s="66" t="s">
        <v>0</v>
      </c>
      <c r="B1" s="549" t="s">
        <v>445</v>
      </c>
      <c r="C1" s="2"/>
      <c r="D1" s="14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12"/>
      <c r="AV1" s="12"/>
      <c r="AW1" s="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</row>
    <row r="2" spans="1:68" ht="20.100000000000001" customHeight="1">
      <c r="A2" s="122" t="s">
        <v>96</v>
      </c>
      <c r="B2" s="2"/>
      <c r="C2" s="2"/>
      <c r="D2" s="14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7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4"/>
      <c r="AV2" s="14"/>
      <c r="AW2" s="2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</row>
    <row r="3" spans="1:68" ht="20.100000000000001" customHeight="1">
      <c r="A3" s="126" t="s">
        <v>300</v>
      </c>
      <c r="B3" s="2"/>
      <c r="C3" s="2"/>
      <c r="D3" s="14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14"/>
      <c r="AV3" s="14"/>
      <c r="AW3" s="2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1:68" ht="20.100000000000001" customHeight="1">
      <c r="A4" s="202" t="s">
        <v>301</v>
      </c>
      <c r="B4" s="91"/>
      <c r="C4" s="92"/>
      <c r="D4" s="145"/>
      <c r="E4" s="93"/>
      <c r="F4" s="91"/>
      <c r="G4" s="92"/>
      <c r="H4" s="92"/>
      <c r="I4" s="93"/>
      <c r="J4" s="91"/>
      <c r="K4" s="92"/>
      <c r="L4" s="92"/>
      <c r="M4" s="93"/>
      <c r="N4" s="91"/>
      <c r="O4" s="92"/>
      <c r="P4" s="92"/>
      <c r="Q4" s="93"/>
      <c r="R4" s="91"/>
      <c r="S4" s="92"/>
      <c r="T4" s="92"/>
      <c r="U4" s="93"/>
      <c r="V4" s="91"/>
      <c r="W4" s="92"/>
      <c r="X4" s="92"/>
      <c r="Y4" s="93"/>
      <c r="Z4" s="91"/>
      <c r="AA4" s="92"/>
      <c r="AB4" s="92"/>
      <c r="AC4" s="93"/>
      <c r="AD4" s="91"/>
      <c r="AE4" s="92"/>
      <c r="AF4" s="92"/>
      <c r="AG4" s="93"/>
      <c r="AH4" s="92"/>
      <c r="AI4" s="92"/>
      <c r="AJ4" s="92"/>
      <c r="AK4" s="92"/>
      <c r="AL4" s="91"/>
      <c r="AM4" s="92"/>
      <c r="AN4" s="92"/>
      <c r="AO4" s="93"/>
      <c r="AP4" s="91"/>
      <c r="AQ4" s="92"/>
      <c r="AR4" s="92"/>
      <c r="AS4" s="93"/>
      <c r="AT4" s="91"/>
      <c r="AU4" s="81"/>
      <c r="AV4" s="94"/>
      <c r="AW4" s="91"/>
      <c r="AX4" s="81"/>
      <c r="AY4" s="94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</row>
    <row r="5" spans="1:68" ht="20.100000000000001" customHeight="1">
      <c r="A5" s="114" t="s">
        <v>79</v>
      </c>
      <c r="B5" s="704" t="s">
        <v>66</v>
      </c>
      <c r="C5" s="705"/>
      <c r="D5" s="705"/>
      <c r="E5" s="706"/>
      <c r="F5" s="710" t="s">
        <v>351</v>
      </c>
      <c r="G5" s="700"/>
      <c r="H5" s="700"/>
      <c r="I5" s="701"/>
      <c r="J5" s="704" t="s">
        <v>127</v>
      </c>
      <c r="K5" s="705"/>
      <c r="L5" s="705"/>
      <c r="M5" s="706"/>
      <c r="N5" s="704" t="s">
        <v>92</v>
      </c>
      <c r="O5" s="705"/>
      <c r="P5" s="705"/>
      <c r="Q5" s="706"/>
      <c r="R5" s="3"/>
      <c r="S5" s="4"/>
      <c r="T5" s="4"/>
      <c r="U5" s="117"/>
      <c r="V5" s="704" t="s">
        <v>128</v>
      </c>
      <c r="W5" s="705"/>
      <c r="X5" s="705"/>
      <c r="Y5" s="706"/>
      <c r="Z5" s="704" t="s">
        <v>1</v>
      </c>
      <c r="AA5" s="705"/>
      <c r="AB5" s="705"/>
      <c r="AC5" s="117"/>
      <c r="AD5" s="704"/>
      <c r="AE5" s="705"/>
      <c r="AF5" s="705"/>
      <c r="AG5" s="706"/>
      <c r="AH5" s="704" t="s">
        <v>353</v>
      </c>
      <c r="AI5" s="705"/>
      <c r="AJ5" s="705"/>
      <c r="AK5" s="706"/>
      <c r="AL5" s="704"/>
      <c r="AM5" s="705"/>
      <c r="AN5" s="705"/>
      <c r="AO5" s="706"/>
      <c r="AP5" s="704" t="s">
        <v>47</v>
      </c>
      <c r="AQ5" s="705"/>
      <c r="AR5" s="705"/>
      <c r="AS5" s="706"/>
      <c r="AT5" s="704" t="s">
        <v>80</v>
      </c>
      <c r="AU5" s="705"/>
      <c r="AV5" s="706"/>
      <c r="AW5" s="704" t="s">
        <v>24</v>
      </c>
      <c r="AX5" s="705"/>
      <c r="AY5" s="706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</row>
    <row r="6" spans="1:68" ht="20.100000000000001" customHeight="1">
      <c r="A6" s="83" t="s">
        <v>78</v>
      </c>
      <c r="B6" s="707" t="s">
        <v>110</v>
      </c>
      <c r="C6" s="708"/>
      <c r="D6" s="708"/>
      <c r="E6" s="709"/>
      <c r="F6" s="711" t="s">
        <v>95</v>
      </c>
      <c r="G6" s="702"/>
      <c r="H6" s="702"/>
      <c r="I6" s="703"/>
      <c r="J6" s="707" t="s">
        <v>95</v>
      </c>
      <c r="K6" s="708"/>
      <c r="L6" s="708"/>
      <c r="M6" s="709"/>
      <c r="N6" s="707" t="s">
        <v>93</v>
      </c>
      <c r="O6" s="708"/>
      <c r="P6" s="708"/>
      <c r="Q6" s="709"/>
      <c r="R6" s="707" t="s">
        <v>128</v>
      </c>
      <c r="S6" s="708"/>
      <c r="T6" s="708"/>
      <c r="U6" s="709"/>
      <c r="V6" s="707" t="s">
        <v>129</v>
      </c>
      <c r="W6" s="708"/>
      <c r="X6" s="708"/>
      <c r="Y6" s="709"/>
      <c r="Z6" s="707" t="s">
        <v>112</v>
      </c>
      <c r="AA6" s="708"/>
      <c r="AB6" s="708"/>
      <c r="AC6" s="709"/>
      <c r="AD6" s="707" t="s">
        <v>19</v>
      </c>
      <c r="AE6" s="708"/>
      <c r="AF6" s="708"/>
      <c r="AG6" s="709"/>
      <c r="AH6" s="707" t="s">
        <v>354</v>
      </c>
      <c r="AI6" s="708"/>
      <c r="AJ6" s="708"/>
      <c r="AK6" s="709"/>
      <c r="AL6" s="707" t="s">
        <v>94</v>
      </c>
      <c r="AM6" s="708"/>
      <c r="AN6" s="708"/>
      <c r="AO6" s="709"/>
      <c r="AP6" s="707" t="s">
        <v>95</v>
      </c>
      <c r="AQ6" s="708"/>
      <c r="AR6" s="708"/>
      <c r="AS6" s="709"/>
      <c r="AT6" s="707" t="s">
        <v>82</v>
      </c>
      <c r="AU6" s="708"/>
      <c r="AV6" s="709"/>
      <c r="AW6" s="707" t="s">
        <v>83</v>
      </c>
      <c r="AX6" s="708"/>
      <c r="AY6" s="709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</row>
    <row r="7" spans="1:68" ht="20.100000000000001" customHeight="1">
      <c r="A7" s="83"/>
      <c r="B7" s="7"/>
      <c r="C7" s="115"/>
      <c r="D7" s="5" t="s">
        <v>4</v>
      </c>
      <c r="E7" s="17" t="s">
        <v>5</v>
      </c>
      <c r="F7" s="7"/>
      <c r="G7" s="115"/>
      <c r="H7" s="5" t="s">
        <v>4</v>
      </c>
      <c r="I7" s="17" t="s">
        <v>5</v>
      </c>
      <c r="J7" s="7"/>
      <c r="K7" s="115"/>
      <c r="L7" s="5" t="s">
        <v>4</v>
      </c>
      <c r="M7" s="17" t="s">
        <v>5</v>
      </c>
      <c r="N7" s="7"/>
      <c r="O7" s="115"/>
      <c r="P7" s="5" t="s">
        <v>4</v>
      </c>
      <c r="Q7" s="17" t="s">
        <v>5</v>
      </c>
      <c r="R7" s="7"/>
      <c r="S7" s="115"/>
      <c r="T7" s="5" t="s">
        <v>4</v>
      </c>
      <c r="U7" s="17" t="s">
        <v>5</v>
      </c>
      <c r="V7" s="7"/>
      <c r="W7" s="115"/>
      <c r="X7" s="5" t="s">
        <v>4</v>
      </c>
      <c r="Y7" s="17" t="s">
        <v>5</v>
      </c>
      <c r="Z7" s="7"/>
      <c r="AA7" s="115"/>
      <c r="AB7" s="5" t="s">
        <v>4</v>
      </c>
      <c r="AC7" s="17" t="s">
        <v>5</v>
      </c>
      <c r="AD7" s="7"/>
      <c r="AE7" s="115"/>
      <c r="AF7" s="5" t="s">
        <v>4</v>
      </c>
      <c r="AG7" s="17" t="s">
        <v>5</v>
      </c>
      <c r="AH7" s="7"/>
      <c r="AI7" s="115"/>
      <c r="AJ7" s="5" t="s">
        <v>4</v>
      </c>
      <c r="AK7" s="17" t="s">
        <v>5</v>
      </c>
      <c r="AL7" s="7"/>
      <c r="AM7" s="115"/>
      <c r="AN7" s="5" t="s">
        <v>4</v>
      </c>
      <c r="AO7" s="17" t="s">
        <v>5</v>
      </c>
      <c r="AP7" s="7"/>
      <c r="AQ7" s="115"/>
      <c r="AR7" s="5" t="s">
        <v>4</v>
      </c>
      <c r="AS7" s="17" t="s">
        <v>5</v>
      </c>
      <c r="AT7" s="5"/>
      <c r="AU7" s="5"/>
      <c r="AV7" s="17" t="s">
        <v>4</v>
      </c>
      <c r="AW7" s="7"/>
      <c r="AX7" s="5"/>
      <c r="AY7" s="17" t="s">
        <v>4</v>
      </c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N7" s="7"/>
      <c r="BO7" s="115"/>
      <c r="BP7" s="59"/>
    </row>
    <row r="8" spans="1:68" ht="20.100000000000001" customHeight="1">
      <c r="A8" s="238" t="s">
        <v>6</v>
      </c>
      <c r="B8" s="199">
        <v>2014</v>
      </c>
      <c r="C8" s="196">
        <v>2015</v>
      </c>
      <c r="D8" s="9" t="s">
        <v>7</v>
      </c>
      <c r="E8" s="50" t="s">
        <v>8</v>
      </c>
      <c r="F8" s="199">
        <v>2014</v>
      </c>
      <c r="G8" s="196">
        <v>2015</v>
      </c>
      <c r="H8" s="9" t="s">
        <v>7</v>
      </c>
      <c r="I8" s="50" t="s">
        <v>8</v>
      </c>
      <c r="J8" s="199">
        <v>2014</v>
      </c>
      <c r="K8" s="196">
        <v>2015</v>
      </c>
      <c r="L8" s="9" t="s">
        <v>7</v>
      </c>
      <c r="M8" s="50" t="s">
        <v>8</v>
      </c>
      <c r="N8" s="199">
        <v>2014</v>
      </c>
      <c r="O8" s="196">
        <v>2015</v>
      </c>
      <c r="P8" s="9" t="s">
        <v>7</v>
      </c>
      <c r="Q8" s="50" t="s">
        <v>8</v>
      </c>
      <c r="R8" s="199">
        <v>2014</v>
      </c>
      <c r="S8" s="196">
        <v>2015</v>
      </c>
      <c r="T8" s="9" t="s">
        <v>7</v>
      </c>
      <c r="U8" s="50" t="s">
        <v>8</v>
      </c>
      <c r="V8" s="199">
        <v>2014</v>
      </c>
      <c r="W8" s="196">
        <v>2015</v>
      </c>
      <c r="X8" s="9" t="s">
        <v>7</v>
      </c>
      <c r="Y8" s="50" t="s">
        <v>8</v>
      </c>
      <c r="Z8" s="199">
        <v>2014</v>
      </c>
      <c r="AA8" s="196">
        <v>2015</v>
      </c>
      <c r="AB8" s="9" t="s">
        <v>7</v>
      </c>
      <c r="AC8" s="50" t="s">
        <v>8</v>
      </c>
      <c r="AD8" s="199">
        <v>2014</v>
      </c>
      <c r="AE8" s="196">
        <v>2015</v>
      </c>
      <c r="AF8" s="9" t="s">
        <v>7</v>
      </c>
      <c r="AG8" s="50" t="s">
        <v>8</v>
      </c>
      <c r="AH8" s="199">
        <v>2014</v>
      </c>
      <c r="AI8" s="196">
        <v>2015</v>
      </c>
      <c r="AJ8" s="9" t="s">
        <v>7</v>
      </c>
      <c r="AK8" s="50" t="s">
        <v>8</v>
      </c>
      <c r="AL8" s="199">
        <v>2014</v>
      </c>
      <c r="AM8" s="196">
        <v>2015</v>
      </c>
      <c r="AN8" s="9" t="s">
        <v>7</v>
      </c>
      <c r="AO8" s="50" t="s">
        <v>8</v>
      </c>
      <c r="AP8" s="199">
        <v>2014</v>
      </c>
      <c r="AQ8" s="196">
        <v>2015</v>
      </c>
      <c r="AR8" s="9" t="s">
        <v>7</v>
      </c>
      <c r="AS8" s="50" t="s">
        <v>8</v>
      </c>
      <c r="AT8" s="199">
        <v>2014</v>
      </c>
      <c r="AU8" s="196">
        <v>2015</v>
      </c>
      <c r="AV8" s="50" t="s">
        <v>7</v>
      </c>
      <c r="AW8" s="199">
        <v>2014</v>
      </c>
      <c r="AX8" s="196">
        <v>2015</v>
      </c>
      <c r="AY8" s="50" t="s">
        <v>7</v>
      </c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N8" s="50"/>
      <c r="BO8" s="227"/>
      <c r="BP8" s="59"/>
    </row>
    <row r="9" spans="1:68" ht="20.100000000000001" customHeight="1">
      <c r="A9" s="385" t="s">
        <v>344</v>
      </c>
      <c r="B9" s="166"/>
      <c r="C9" s="494"/>
      <c r="D9" s="166"/>
      <c r="E9" s="149"/>
      <c r="F9" s="166"/>
      <c r="G9" s="494"/>
      <c r="H9" s="166"/>
      <c r="I9" s="149"/>
      <c r="J9" s="494"/>
      <c r="K9" s="494"/>
      <c r="L9" s="166"/>
      <c r="M9" s="149"/>
      <c r="N9" s="148"/>
      <c r="O9" s="494"/>
      <c r="P9" s="148"/>
      <c r="Q9" s="149"/>
      <c r="R9" s="494"/>
      <c r="S9" s="494"/>
      <c r="T9" s="166"/>
      <c r="U9" s="149"/>
      <c r="V9" s="494"/>
      <c r="W9" s="494"/>
      <c r="X9" s="148"/>
      <c r="Y9" s="149"/>
      <c r="Z9" s="148"/>
      <c r="AA9" s="494"/>
      <c r="AB9" s="148"/>
      <c r="AC9" s="149"/>
      <c r="AD9" s="148"/>
      <c r="AE9" s="494"/>
      <c r="AF9" s="148"/>
      <c r="AG9" s="149"/>
      <c r="AH9" s="494"/>
      <c r="AI9" s="494"/>
      <c r="AJ9" s="148"/>
      <c r="AK9" s="166"/>
      <c r="AL9" s="148"/>
      <c r="AM9" s="494"/>
      <c r="AN9" s="148"/>
      <c r="AO9" s="149"/>
      <c r="AP9" s="148"/>
      <c r="AQ9" s="494"/>
      <c r="AR9" s="148"/>
      <c r="AS9" s="149"/>
      <c r="AT9" s="148"/>
      <c r="AU9" s="148"/>
      <c r="AV9" s="152"/>
      <c r="AW9" s="148"/>
      <c r="AX9" s="148"/>
      <c r="AY9" s="152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N9" s="168"/>
      <c r="BO9" s="228"/>
    </row>
    <row r="10" spans="1:68" s="28" customFormat="1" ht="20.100000000000001" customHeight="1">
      <c r="A10" s="381" t="s">
        <v>9</v>
      </c>
      <c r="B10" s="134">
        <v>205410.60399999999</v>
      </c>
      <c r="C10" s="155">
        <v>307136.72200000001</v>
      </c>
      <c r="D10" s="155">
        <f>IF(B10=0, "   ---- ", IF(ABS(ROUND(100/B10*C10-100,1))&lt;999,ROUND(100/B10*C10-100,1),IF(ROUND(100/B10*C10-100,1)&gt;999,999,-999)))</f>
        <v>49.5</v>
      </c>
      <c r="E10" s="153">
        <f>100/$AU10*C10</f>
        <v>3.7614108699782105</v>
      </c>
      <c r="F10" s="134">
        <v>519572</v>
      </c>
      <c r="G10" s="155">
        <v>842592</v>
      </c>
      <c r="H10" s="70">
        <f>IF(F10=0, "    ---- ", IF(ABS(ROUND(100/F10*G10-100,1))&lt;999,ROUND(100/F10*G10-100,1),IF(ROUND(100/F10*G10-100,1)&gt;999,999,-999)))</f>
        <v>62.2</v>
      </c>
      <c r="I10" s="153">
        <f>100/$AU10*G10</f>
        <v>10.318970285020754</v>
      </c>
      <c r="J10" s="155"/>
      <c r="K10" s="155"/>
      <c r="L10" s="167"/>
      <c r="M10" s="153"/>
      <c r="N10" s="134">
        <v>32872.665000000001</v>
      </c>
      <c r="O10" s="155">
        <v>106324</v>
      </c>
      <c r="P10" s="155">
        <f>IF(N10=0, "   ---- ", IF(ABS(ROUND(100/N10*O10-100,1))&lt;999,ROUND(100/N10*O10-100,1),IF(ROUND(100/N10*O10-100,1)&gt;999,999,-999)))</f>
        <v>223.4</v>
      </c>
      <c r="Q10" s="153">
        <f>100/$AU10*O10</f>
        <v>1.3021179842492532</v>
      </c>
      <c r="R10" s="155"/>
      <c r="S10" s="155"/>
      <c r="T10" s="70"/>
      <c r="U10" s="153"/>
      <c r="V10" s="155"/>
      <c r="W10" s="155"/>
      <c r="X10" s="70"/>
      <c r="Y10" s="153"/>
      <c r="Z10" s="134">
        <v>3856894</v>
      </c>
      <c r="AA10" s="155">
        <v>5544320.4708599998</v>
      </c>
      <c r="AB10" s="70">
        <f>IF(Z10=0, "    ---- ", IF(ABS(ROUND(100/Z10*AA10-100,1))&lt;999,ROUND(100/Z10*AA10-100,1),IF(ROUND(100/Z10*AA10-100,1)&gt;999,999,-999)))</f>
        <v>43.8</v>
      </c>
      <c r="AC10" s="153">
        <f>100/$AU10*AA10</f>
        <v>67.899621868515979</v>
      </c>
      <c r="AD10" s="134">
        <v>118935</v>
      </c>
      <c r="AE10" s="155">
        <v>154252</v>
      </c>
      <c r="AF10" s="70">
        <f>IF(AD10=0, "    ---- ", IF(ABS(ROUND(100/AD10*AE10-100,1))&lt;999,ROUND(100/AD10*AE10-100,1),IF(ROUND(100/AD10*AE10-100,1)&gt;999,999,-999)))</f>
        <v>29.7</v>
      </c>
      <c r="AG10" s="153">
        <f>100/$AU10*AE10</f>
        <v>1.8890777557881173</v>
      </c>
      <c r="AH10" s="155"/>
      <c r="AI10" s="155"/>
      <c r="AJ10" s="70"/>
      <c r="AK10" s="167"/>
      <c r="AL10" s="134">
        <v>148557.47509999998</v>
      </c>
      <c r="AM10" s="155">
        <v>162407.32655</v>
      </c>
      <c r="AN10" s="70">
        <f>IF(AL10=0, "    ---- ", IF(ABS(ROUND(100/AL10*AM10-100,1))&lt;999,ROUND(100/AL10*AM10-100,1),IF(ROUND(100/AL10*AM10-100,1)&gt;999,999,-999)))</f>
        <v>9.3000000000000007</v>
      </c>
      <c r="AO10" s="153">
        <f>100/$AU10*AM10</f>
        <v>1.98895358220718</v>
      </c>
      <c r="AP10" s="134">
        <v>481335.05455</v>
      </c>
      <c r="AQ10" s="155">
        <v>1048433.382</v>
      </c>
      <c r="AR10" s="70">
        <f>IF(AP10=0, "    ---- ", IF(ABS(ROUND(100/AP10*AQ10-100,1))&lt;999,ROUND(100/AP10*AQ10-100,1),IF(ROUND(100/AP10*AQ10-100,1)&gt;999,999,-999)))</f>
        <v>117.8</v>
      </c>
      <c r="AS10" s="153">
        <f>100/$AU10*AQ10</f>
        <v>12.839847654240502</v>
      </c>
      <c r="AT10" s="70">
        <f>+B10+F10+J10+N10+R10+V10+Z10+AD10+AH10+AL10+AP10</f>
        <v>5363576.7986500002</v>
      </c>
      <c r="AU10" s="70">
        <f>+C10+G10+K10+O10+S10+W10+AA10+AE10+AI10+AM10+AQ10</f>
        <v>8165465.9014100004</v>
      </c>
      <c r="AV10" s="155">
        <f>IF(AT10=0, "    ---- ", IF(ABS(ROUND(100/AT10*AU10-100,1))&lt;999,ROUND(100/AT10*AU10-100,1),IF(ROUND(100/AT10*AU10-100,1)&gt;999,999,-999)))</f>
        <v>52.2</v>
      </c>
      <c r="AW10" s="70">
        <f>'Tabell 2a'!CL10+AT10</f>
        <v>12945717.036520001</v>
      </c>
      <c r="AX10" s="70">
        <f>'Tabell 2a'!CM10+AU10</f>
        <v>15312148.669298138</v>
      </c>
      <c r="AY10" s="155">
        <f t="shared" ref="AY10:AY21" si="0">IF(AW10=0, "   ---- ", IF(ABS(ROUND(100/AW10*AX10-100,1))&lt;999,ROUND(100/AW10*AX10-100,1),IF(ROUND(100/AW10*AX10-100,1)&gt;999,999,-999)))</f>
        <v>18.3</v>
      </c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N10" s="153"/>
      <c r="BO10" s="225"/>
    </row>
    <row r="11" spans="1:68" ht="20.100000000000001" customHeight="1">
      <c r="A11" s="427" t="s">
        <v>304</v>
      </c>
      <c r="B11" s="428"/>
      <c r="C11" s="427"/>
      <c r="D11" s="427"/>
      <c r="E11" s="427"/>
      <c r="F11" s="428"/>
      <c r="G11" s="427"/>
      <c r="H11" s="427"/>
      <c r="I11" s="427"/>
      <c r="J11" s="427"/>
      <c r="K11" s="427"/>
      <c r="L11" s="427"/>
      <c r="M11" s="427"/>
      <c r="N11" s="428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8"/>
      <c r="AA11" s="427"/>
      <c r="AB11" s="427"/>
      <c r="AC11" s="427"/>
      <c r="AD11" s="428"/>
      <c r="AE11" s="427"/>
      <c r="AF11" s="427"/>
      <c r="AG11" s="427"/>
      <c r="AH11" s="427"/>
      <c r="AI11" s="427"/>
      <c r="AJ11" s="427"/>
      <c r="AK11" s="427"/>
      <c r="AL11" s="428"/>
      <c r="AM11" s="427"/>
      <c r="AN11" s="427"/>
      <c r="AO11" s="427"/>
      <c r="AP11" s="428"/>
      <c r="AQ11" s="427"/>
      <c r="AR11" s="427"/>
      <c r="AS11" s="427"/>
      <c r="AT11" s="427"/>
      <c r="AU11" s="427"/>
      <c r="AV11" s="427"/>
      <c r="AW11" s="71">
        <f>'Tabell 2a'!CL11+AT11</f>
        <v>2119449.6240000003</v>
      </c>
      <c r="AX11" s="71">
        <f>'Tabell 2a'!CM11+AU11</f>
        <v>2213097.1418311768</v>
      </c>
      <c r="AY11" s="156">
        <f t="shared" si="0"/>
        <v>4.4000000000000004</v>
      </c>
      <c r="AZ11" s="270"/>
      <c r="BA11" s="270"/>
      <c r="BB11" s="256"/>
      <c r="BC11" s="256"/>
      <c r="BD11" s="256"/>
      <c r="BE11" s="256"/>
      <c r="BF11" s="256"/>
      <c r="BG11" s="256"/>
      <c r="BH11" s="256"/>
      <c r="BI11" s="256"/>
      <c r="BJ11" s="256"/>
      <c r="BN11" s="157"/>
      <c r="BO11" s="224"/>
    </row>
    <row r="12" spans="1:68" ht="20.100000000000001" customHeight="1">
      <c r="A12" s="427" t="s">
        <v>305</v>
      </c>
      <c r="B12" s="598"/>
      <c r="C12" s="427"/>
      <c r="D12" s="427"/>
      <c r="E12" s="427"/>
      <c r="F12" s="598"/>
      <c r="G12" s="427"/>
      <c r="H12" s="427"/>
      <c r="I12" s="427"/>
      <c r="J12" s="427"/>
      <c r="K12" s="427"/>
      <c r="L12" s="427"/>
      <c r="M12" s="427"/>
      <c r="N12" s="598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598"/>
      <c r="AA12" s="427"/>
      <c r="AB12" s="427"/>
      <c r="AC12" s="427"/>
      <c r="AD12" s="598"/>
      <c r="AE12" s="427"/>
      <c r="AF12" s="427"/>
      <c r="AG12" s="427"/>
      <c r="AH12" s="427"/>
      <c r="AI12" s="427"/>
      <c r="AJ12" s="427"/>
      <c r="AK12" s="427"/>
      <c r="AL12" s="598"/>
      <c r="AM12" s="427"/>
      <c r="AN12" s="427"/>
      <c r="AO12" s="427"/>
      <c r="AP12" s="598"/>
      <c r="AQ12" s="427"/>
      <c r="AR12" s="427"/>
      <c r="AS12" s="427"/>
      <c r="AT12" s="427"/>
      <c r="AU12" s="427"/>
      <c r="AV12" s="427"/>
      <c r="AW12" s="71">
        <f>'Tabell 2a'!CL12+AT12</f>
        <v>1071307.55</v>
      </c>
      <c r="AX12" s="71">
        <f>'Tabell 2a'!CM12+AU12</f>
        <v>1083537.0386041091</v>
      </c>
      <c r="AY12" s="156">
        <f t="shared" si="0"/>
        <v>1.1000000000000001</v>
      </c>
      <c r="AZ12" s="270"/>
      <c r="BA12" s="270"/>
      <c r="BB12" s="256"/>
      <c r="BC12" s="256"/>
      <c r="BD12" s="256"/>
      <c r="BE12" s="256"/>
      <c r="BF12" s="256"/>
      <c r="BG12" s="256"/>
      <c r="BH12" s="256"/>
      <c r="BI12" s="256"/>
      <c r="BJ12" s="256"/>
      <c r="BN12" s="157"/>
      <c r="BO12" s="224"/>
    </row>
    <row r="13" spans="1:68" s="28" customFormat="1" ht="20.100000000000001" customHeight="1">
      <c r="A13" s="387" t="s">
        <v>10</v>
      </c>
      <c r="B13" s="133">
        <v>11033.143</v>
      </c>
      <c r="C13" s="154">
        <v>13045.557999999999</v>
      </c>
      <c r="D13" s="155">
        <f>IF(B13=0, "   ---- ", IF(ABS(ROUND(100/B13*C13-100,1))&lt;999,ROUND(100/B13*C13-100,1),IF(ROUND(100/B13*C13-100,1)&gt;999,999,-999)))</f>
        <v>18.2</v>
      </c>
      <c r="E13" s="153">
        <f>100/$AU13*C13</f>
        <v>2.9999973293919906</v>
      </c>
      <c r="F13" s="133">
        <v>59429</v>
      </c>
      <c r="G13" s="154">
        <v>162028</v>
      </c>
      <c r="H13" s="70">
        <f>IF(F13=0, "    ---- ", IF(ABS(ROUND(100/F13*G13-100,1))&lt;999,ROUND(100/F13*G13-100,1),IF(ROUND(100/F13*G13-100,1)&gt;999,999,-999)))</f>
        <v>172.6</v>
      </c>
      <c r="I13" s="153">
        <f>100/$AU13*G13</f>
        <v>37.260465768250427</v>
      </c>
      <c r="J13" s="133">
        <v>7588</v>
      </c>
      <c r="K13" s="154">
        <v>6895</v>
      </c>
      <c r="L13" s="70">
        <f>IF(J13=0, "   ---- ", IF(ABS(ROUND(100/J13*K13-100,1))&lt;999,ROUND(100/J13*K13-100,1),IF(ROUND(100/J13*K13-100,1)&gt;999,999,-999)))</f>
        <v>-9.1</v>
      </c>
      <c r="M13" s="153">
        <f>100/$AU13*K13</f>
        <v>1.5855957703118391</v>
      </c>
      <c r="N13" s="133">
        <v>20268.097999999998</v>
      </c>
      <c r="O13" s="154">
        <v>10474</v>
      </c>
      <c r="P13" s="155">
        <f>IF(N13=0, "   ---- ", IF(ABS(ROUND(100/N13*O13-100,1))&lt;999,ROUND(100/N13*O13-100,1),IF(ROUND(100/N13*O13-100,1)&gt;999,999,-999)))</f>
        <v>-48.3</v>
      </c>
      <c r="Q13" s="153">
        <f>100/$AU13*O13</f>
        <v>2.408633806852241</v>
      </c>
      <c r="R13" s="154"/>
      <c r="S13" s="154"/>
      <c r="T13" s="70"/>
      <c r="U13" s="153"/>
      <c r="V13" s="154"/>
      <c r="W13" s="154"/>
      <c r="X13" s="70"/>
      <c r="Y13" s="153"/>
      <c r="Z13" s="133">
        <v>164980</v>
      </c>
      <c r="AA13" s="154">
        <v>184203.20917999998</v>
      </c>
      <c r="AB13" s="70">
        <f>IF(Z13=0, "    ---- ", IF(ABS(ROUND(100/Z13*AA13-100,1))&lt;999,ROUND(100/Z13*AA13-100,1),IF(ROUND(100/Z13*AA13-100,1)&gt;999,999,-999)))</f>
        <v>11.7</v>
      </c>
      <c r="AC13" s="153">
        <f>100/$AU13*AA13</f>
        <v>42.359946244187803</v>
      </c>
      <c r="AD13" s="133">
        <v>664</v>
      </c>
      <c r="AE13" s="154">
        <v>892</v>
      </c>
      <c r="AF13" s="70">
        <f>IF(AD13=0, "    ---- ", IF(ABS(ROUND(100/AD13*AE13-100,1))&lt;999,ROUND(100/AD13*AE13-100,1),IF(ROUND(100/AD13*AE13-100,1)&gt;999,999,-999)))</f>
        <v>34.299999999999997</v>
      </c>
      <c r="AG13" s="153">
        <f>100/$AU13*AE13</f>
        <v>0.20512711053200297</v>
      </c>
      <c r="AH13" s="133">
        <v>5.9</v>
      </c>
      <c r="AI13" s="154">
        <v>14.59357003</v>
      </c>
      <c r="AJ13" s="70">
        <f>IF(AH13=0, "    ---- ", IF(ABS(ROUND(100/AH13*AI13-100,1))&lt;999,ROUND(100/AH13*AI13-100,1),IF(ROUND(100/AH13*AI13-100,1)&gt;999,999,-999)))</f>
        <v>147.30000000000001</v>
      </c>
      <c r="AK13" s="167">
        <f>100/$AU13*AI13</f>
        <v>3.3559830186102421E-3</v>
      </c>
      <c r="AL13" s="133">
        <v>29310.295590000002</v>
      </c>
      <c r="AM13" s="154">
        <v>23777.877690000001</v>
      </c>
      <c r="AN13" s="70">
        <f>IF(AL13=0, "    ---- ", IF(ABS(ROUND(100/AL13*AM13-100,1))&lt;999,ROUND(100/AL13*AM13-100,1),IF(ROUND(100/AL13*AM13-100,1)&gt;999,999,-999)))</f>
        <v>-18.899999999999999</v>
      </c>
      <c r="AO13" s="153">
        <f>100/$AU13*AM13</f>
        <v>5.4680351402837193</v>
      </c>
      <c r="AP13" s="133">
        <v>31222.067309999999</v>
      </c>
      <c r="AQ13" s="154">
        <v>33522.081999999995</v>
      </c>
      <c r="AR13" s="70">
        <f>IF(AP13=0, "    ---- ", IF(ABS(ROUND(100/AP13*AQ13-100,1))&lt;999,ROUND(100/AP13*AQ13-100,1),IF(ROUND(100/AP13*AQ13-100,1)&gt;999,999,-999)))</f>
        <v>7.4</v>
      </c>
      <c r="AS13" s="153">
        <f>100/$AU13*AQ13</f>
        <v>7.7088428471713746</v>
      </c>
      <c r="AT13" s="70">
        <f t="shared" ref="AT13:AU18" si="1">+B13+F13+J13+N13+R13+V13+Z13+AD13+AH13+AL13+AP13</f>
        <v>324500.50390000001</v>
      </c>
      <c r="AU13" s="70">
        <f t="shared" si="1"/>
        <v>434852.32044002996</v>
      </c>
      <c r="AV13" s="155">
        <f t="shared" ref="AV13" si="2">IF(AT13=0, "    ---- ", IF(ABS(ROUND(100/AT13*AU13-100,1))&lt;999,ROUND(100/AT13*AU13-100,1),IF(ROUND(100/AT13*AU13-100,1)&gt;999,999,-999)))</f>
        <v>34</v>
      </c>
      <c r="AW13" s="70">
        <f>'Tabell 2a'!CL13+AT13</f>
        <v>1644919.3884299998</v>
      </c>
      <c r="AX13" s="70">
        <f>'Tabell 2a'!CM13+AU13</f>
        <v>1792903.0718103466</v>
      </c>
      <c r="AY13" s="155">
        <f t="shared" si="0"/>
        <v>9</v>
      </c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N13" s="153"/>
      <c r="BO13" s="225"/>
    </row>
    <row r="14" spans="1:68" s="110" customFormat="1" ht="20.100000000000001" customHeight="1">
      <c r="A14" s="386" t="s">
        <v>358</v>
      </c>
      <c r="B14" s="438">
        <v>8577.0259999999998</v>
      </c>
      <c r="C14" s="438">
        <v>10502.749</v>
      </c>
      <c r="D14" s="159">
        <f t="shared" ref="D14:D16" si="3">IF(B14=0, "   ---- ", IF(ABS(ROUND(100/B14*C14-100,1))&lt;999,ROUND(100/B14*C14-100,1),IF(ROUND(100/B14*C14-100,1)&gt;999,999,-999)))</f>
        <v>22.5</v>
      </c>
      <c r="E14" s="258">
        <f t="shared" ref="E14:E16" si="4">100/$AU14*C14</f>
        <v>5.4932593909928942</v>
      </c>
      <c r="F14" s="438">
        <v>36946</v>
      </c>
      <c r="G14" s="438">
        <v>140563</v>
      </c>
      <c r="H14" s="158">
        <f t="shared" ref="H14:H16" si="5">IF(F14=0, "    ---- ", IF(ABS(ROUND(100/F14*G14-100,1))&lt;999,ROUND(100/F14*G14-100,1),IF(ROUND(100/F14*G14-100,1)&gt;999,999,-999)))</f>
        <v>280.5</v>
      </c>
      <c r="I14" s="258">
        <f t="shared" ref="I14:I16" si="6">100/$AU14*G14</f>
        <v>73.518753973472499</v>
      </c>
      <c r="J14" s="383"/>
      <c r="K14" s="438"/>
      <c r="L14" s="387"/>
      <c r="M14" s="387"/>
      <c r="N14" s="438">
        <v>7.2</v>
      </c>
      <c r="O14" s="438">
        <v>23</v>
      </c>
      <c r="P14" s="159">
        <f>IF(N14=0, "   ---- ", IF(ABS(ROUND(100/N14*O14-100,1))&lt;999,ROUND(100/N14*O14-100,1),IF(ROUND(100/N14*O14-100,1)&gt;999,999,-999)))</f>
        <v>219.4</v>
      </c>
      <c r="Q14" s="258">
        <f>100/$AU14*O14</f>
        <v>1.2029704412895765E-2</v>
      </c>
      <c r="R14" s="387"/>
      <c r="S14" s="438"/>
      <c r="T14" s="387"/>
      <c r="U14" s="387"/>
      <c r="V14" s="387"/>
      <c r="W14" s="438"/>
      <c r="X14" s="387"/>
      <c r="Y14" s="387"/>
      <c r="Z14" s="438">
        <v>7190</v>
      </c>
      <c r="AA14" s="438">
        <v>7698.8485700000001</v>
      </c>
      <c r="AB14" s="158">
        <f t="shared" ref="AB14:AB16" si="7">IF(Z14=0, "    ---- ", IF(ABS(ROUND(100/Z14*AA14-100,1))&lt;999,ROUND(100/Z14*AA14-100,1),IF(ROUND(100/Z14*AA14-100,1)&gt;999,999,-999)))</f>
        <v>7.1</v>
      </c>
      <c r="AC14" s="258">
        <f t="shared" ref="AC14:AC16" si="8">100/$AU14*AA14</f>
        <v>4.0267335920324019</v>
      </c>
      <c r="AD14" s="438">
        <v>660</v>
      </c>
      <c r="AE14" s="438">
        <v>892</v>
      </c>
      <c r="AF14" s="158">
        <f t="shared" ref="AF14:AF15" si="9">IF(AD14=0, "    ---- ", IF(ABS(ROUND(100/AD14*AE14-100,1))&lt;999,ROUND(100/AD14*AE14-100,1),IF(ROUND(100/AD14*AE14-100,1)&gt;999,999,-999)))</f>
        <v>35.200000000000003</v>
      </c>
      <c r="AG14" s="258">
        <f t="shared" ref="AG14:AG15" si="10">100/$AU14*AE14</f>
        <v>0.46654331896969659</v>
      </c>
      <c r="AH14" s="438"/>
      <c r="AI14" s="438"/>
      <c r="AJ14" s="387"/>
      <c r="AK14" s="387"/>
      <c r="AL14" s="438">
        <v>12184.161420000002</v>
      </c>
      <c r="AM14" s="438">
        <v>10579.55314</v>
      </c>
      <c r="AN14" s="158">
        <f t="shared" ref="AN14:AN16" si="11">IF(AL14=0, "    ---- ", IF(ABS(ROUND(100/AL14*AM14-100,1))&lt;999,ROUND(100/AL14*AM14-100,1),IF(ROUND(100/AL14*AM14-100,1)&gt;999,999,-999)))</f>
        <v>-13.2</v>
      </c>
      <c r="AO14" s="258">
        <f t="shared" ref="AO14:AO16" si="12">100/$AU14*AM14</f>
        <v>5.5334303084662277</v>
      </c>
      <c r="AP14" s="438">
        <v>18094.801350000002</v>
      </c>
      <c r="AQ14" s="438">
        <v>20934.241999999998</v>
      </c>
      <c r="AR14" s="158">
        <f t="shared" ref="AR14:AR16" si="13">IF(AP14=0, "    ---- ", IF(ABS(ROUND(100/AP14*AQ14-100,1))&lt;999,ROUND(100/AP14*AQ14-100,1),IF(ROUND(100/AP14*AQ14-100,1)&gt;999,999,-999)))</f>
        <v>15.7</v>
      </c>
      <c r="AS14" s="258">
        <f t="shared" ref="AS14:AS16" si="14">100/$AU14*AQ14</f>
        <v>10.949249711653383</v>
      </c>
      <c r="AT14" s="158">
        <f t="shared" si="1"/>
        <v>83659.188770000008</v>
      </c>
      <c r="AU14" s="158">
        <f t="shared" si="1"/>
        <v>191193.39271000001</v>
      </c>
      <c r="AV14" s="156">
        <f t="shared" ref="AV14:AV18" si="15">IF(AT14=0, "   ---- ", IF(ABS(ROUND(100/AT14*AU14-100,1))&lt;999,ROUND(100/AT14*AU14-100,1),IF(ROUND(100/AT14*AU14-100,1)&gt;999,999,-999)))</f>
        <v>128.5</v>
      </c>
      <c r="AW14" s="71">
        <f>'Tabell 2a'!CL14+AT14</f>
        <v>1266056.2438069116</v>
      </c>
      <c r="AX14" s="158">
        <f>'Tabell 2a'!CM14+AU14</f>
        <v>1407340.0055385898</v>
      </c>
      <c r="AY14" s="156">
        <f t="shared" si="0"/>
        <v>11.2</v>
      </c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0"/>
      <c r="BN14" s="258"/>
      <c r="BO14" s="271"/>
    </row>
    <row r="15" spans="1:68" s="110" customFormat="1" ht="20.100000000000001" customHeight="1">
      <c r="A15" s="386" t="s">
        <v>359</v>
      </c>
      <c r="B15" s="438"/>
      <c r="C15" s="438"/>
      <c r="D15" s="159"/>
      <c r="E15" s="258"/>
      <c r="F15" s="438">
        <v>451</v>
      </c>
      <c r="G15" s="438">
        <v>359</v>
      </c>
      <c r="H15" s="158">
        <f t="shared" si="5"/>
        <v>-20.399999999999999</v>
      </c>
      <c r="I15" s="258">
        <f t="shared" si="6"/>
        <v>4.1825281327501873</v>
      </c>
      <c r="J15" s="383"/>
      <c r="K15" s="438"/>
      <c r="L15" s="387"/>
      <c r="M15" s="387"/>
      <c r="N15" s="438"/>
      <c r="O15" s="438"/>
      <c r="P15" s="387"/>
      <c r="Q15" s="387"/>
      <c r="R15" s="387"/>
      <c r="S15" s="438"/>
      <c r="T15" s="387"/>
      <c r="U15" s="387"/>
      <c r="V15" s="387"/>
      <c r="W15" s="438"/>
      <c r="X15" s="387"/>
      <c r="Y15" s="387"/>
      <c r="Z15" s="438">
        <v>3916</v>
      </c>
      <c r="AA15" s="438">
        <v>8121.6585999999998</v>
      </c>
      <c r="AB15" s="158">
        <f t="shared" si="7"/>
        <v>107.4</v>
      </c>
      <c r="AC15" s="258">
        <f t="shared" si="8"/>
        <v>94.621352588001386</v>
      </c>
      <c r="AD15" s="438">
        <v>4</v>
      </c>
      <c r="AE15" s="438"/>
      <c r="AF15" s="158">
        <f t="shared" si="9"/>
        <v>-100</v>
      </c>
      <c r="AG15" s="258">
        <f t="shared" si="10"/>
        <v>0</v>
      </c>
      <c r="AH15" s="438">
        <v>5.9</v>
      </c>
      <c r="AI15" s="438">
        <v>14.59357003</v>
      </c>
      <c r="AJ15" s="158">
        <f t="shared" ref="AJ15" si="16">IF(AH15=0, "    ---- ", IF(ABS(ROUND(100/AH15*AI15-100,1))&lt;999,ROUND(100/AH15*AI15-100,1),IF(ROUND(100/AH15*AI15-100,1)&gt;999,999,-999)))</f>
        <v>147.30000000000001</v>
      </c>
      <c r="AK15" s="258">
        <f t="shared" ref="AK15" si="17">100/$AU15*AI15</f>
        <v>0.17002233205497211</v>
      </c>
      <c r="AL15" s="438">
        <v>778.60477000000026</v>
      </c>
      <c r="AM15" s="438">
        <v>79.343239999999994</v>
      </c>
      <c r="AN15" s="158">
        <f t="shared" si="11"/>
        <v>-89.8</v>
      </c>
      <c r="AO15" s="258">
        <f t="shared" si="12"/>
        <v>0.92438811544164323</v>
      </c>
      <c r="AP15" s="438">
        <v>134.62343000000001</v>
      </c>
      <c r="AQ15" s="438">
        <v>8.73</v>
      </c>
      <c r="AR15" s="158">
        <f t="shared" si="13"/>
        <v>-93.5</v>
      </c>
      <c r="AS15" s="258">
        <f t="shared" si="14"/>
        <v>0.10170883175183602</v>
      </c>
      <c r="AT15" s="158">
        <f t="shared" si="1"/>
        <v>5290.1281999999992</v>
      </c>
      <c r="AU15" s="158">
        <f t="shared" si="1"/>
        <v>8583.3254100299982</v>
      </c>
      <c r="AV15" s="156">
        <f t="shared" si="15"/>
        <v>62.3</v>
      </c>
      <c r="AW15" s="71">
        <f>'Tabell 2a'!CL15+AT15</f>
        <v>28256.957693088683</v>
      </c>
      <c r="AX15" s="158">
        <f>'Tabell 2a'!CM15+AU15</f>
        <v>30360.713951756938</v>
      </c>
      <c r="AY15" s="156">
        <f t="shared" si="0"/>
        <v>7.4</v>
      </c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N15" s="258"/>
      <c r="BO15" s="271"/>
    </row>
    <row r="16" spans="1:68" s="110" customFormat="1" ht="20.100000000000001" customHeight="1">
      <c r="A16" s="386" t="s">
        <v>360</v>
      </c>
      <c r="B16" s="438">
        <v>2456.1170000000002</v>
      </c>
      <c r="C16" s="438">
        <v>2542.8089999999997</v>
      </c>
      <c r="D16" s="159">
        <f t="shared" si="3"/>
        <v>3.5</v>
      </c>
      <c r="E16" s="258">
        <f t="shared" si="4"/>
        <v>1.081698387627043</v>
      </c>
      <c r="F16" s="438">
        <v>22032</v>
      </c>
      <c r="G16" s="438">
        <v>21106</v>
      </c>
      <c r="H16" s="158">
        <f t="shared" si="5"/>
        <v>-4.2</v>
      </c>
      <c r="I16" s="258">
        <f t="shared" si="6"/>
        <v>8.9783881405392112</v>
      </c>
      <c r="J16" s="438">
        <v>7588</v>
      </c>
      <c r="K16" s="438">
        <v>6895</v>
      </c>
      <c r="L16" s="158">
        <f>IF(J16=0, "   ---- ", IF(ABS(ROUND(100/J16*K16-100,1))&lt;999,ROUND(100/J16*K16-100,1),IF(ROUND(100/J16*K16-100,1)&gt;999,999,-999)))</f>
        <v>-9.1</v>
      </c>
      <c r="M16" s="258">
        <f>100/$AU16*K16</f>
        <v>2.9330989400652832</v>
      </c>
      <c r="N16" s="438">
        <v>10798.23</v>
      </c>
      <c r="O16" s="438">
        <v>10451</v>
      </c>
      <c r="P16" s="159">
        <f>IF(N16=0, "   ---- ", IF(ABS(ROUND(100/N16*O16-100,1))&lt;999,ROUND(100/N16*O16-100,1),IF(ROUND(100/N16*O16-100,1)&gt;999,999,-999)))</f>
        <v>-3.2</v>
      </c>
      <c r="Q16" s="258">
        <f>100/$AU16*O16</f>
        <v>4.4458037741294092</v>
      </c>
      <c r="R16" s="387"/>
      <c r="S16" s="438"/>
      <c r="T16" s="387"/>
      <c r="U16" s="387"/>
      <c r="V16" s="387"/>
      <c r="W16" s="438"/>
      <c r="X16" s="387"/>
      <c r="Y16" s="387"/>
      <c r="Z16" s="438">
        <v>153874</v>
      </c>
      <c r="AA16" s="438">
        <v>168382.70200999998</v>
      </c>
      <c r="AB16" s="158">
        <f t="shared" si="7"/>
        <v>9.4</v>
      </c>
      <c r="AC16" s="258">
        <f t="shared" si="8"/>
        <v>71.629169657847626</v>
      </c>
      <c r="AD16" s="438"/>
      <c r="AE16" s="438"/>
      <c r="AF16" s="387"/>
      <c r="AG16" s="387"/>
      <c r="AH16" s="438"/>
      <c r="AI16" s="438"/>
      <c r="AJ16" s="387"/>
      <c r="AK16" s="387"/>
      <c r="AL16" s="438">
        <v>16347.529400000001</v>
      </c>
      <c r="AM16" s="438">
        <v>13118.981310000003</v>
      </c>
      <c r="AN16" s="158">
        <f t="shared" si="11"/>
        <v>-19.7</v>
      </c>
      <c r="AO16" s="258">
        <f t="shared" si="12"/>
        <v>5.5807498441040275</v>
      </c>
      <c r="AP16" s="438">
        <v>12992.642529999999</v>
      </c>
      <c r="AQ16" s="438">
        <v>12579.11</v>
      </c>
      <c r="AR16" s="158">
        <f t="shared" si="13"/>
        <v>-3.2</v>
      </c>
      <c r="AS16" s="258">
        <f t="shared" si="14"/>
        <v>5.3510912556873977</v>
      </c>
      <c r="AT16" s="158">
        <f t="shared" si="1"/>
        <v>226088.51893000002</v>
      </c>
      <c r="AU16" s="158">
        <f t="shared" si="1"/>
        <v>235075.60232000001</v>
      </c>
      <c r="AV16" s="156">
        <f t="shared" si="15"/>
        <v>4</v>
      </c>
      <c r="AW16" s="71">
        <f>'Tabell 2a'!CL16+AT16</f>
        <v>341827.51893000002</v>
      </c>
      <c r="AX16" s="158">
        <f>'Tabell 2a'!CM16+AU16</f>
        <v>355844.35232000001</v>
      </c>
      <c r="AY16" s="156">
        <f t="shared" si="0"/>
        <v>4.0999999999999996</v>
      </c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N16" s="258"/>
      <c r="BO16" s="271"/>
    </row>
    <row r="17" spans="1:67" s="110" customFormat="1" ht="20.100000000000001" customHeight="1">
      <c r="A17" s="386" t="s">
        <v>290</v>
      </c>
      <c r="B17" s="387"/>
      <c r="C17" s="387"/>
      <c r="D17" s="387"/>
      <c r="E17" s="387"/>
      <c r="F17" s="387"/>
      <c r="G17" s="387"/>
      <c r="H17" s="387"/>
      <c r="I17" s="387"/>
      <c r="J17" s="383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7"/>
      <c r="AN17" s="387"/>
      <c r="AO17" s="387"/>
      <c r="AP17" s="387"/>
      <c r="AQ17" s="387"/>
      <c r="AR17" s="387"/>
      <c r="AS17" s="387"/>
      <c r="AT17" s="158">
        <f t="shared" si="1"/>
        <v>0</v>
      </c>
      <c r="AU17" s="158">
        <f t="shared" si="1"/>
        <v>0</v>
      </c>
      <c r="AV17" s="156" t="str">
        <f t="shared" si="15"/>
        <v xml:space="preserve">   ---- </v>
      </c>
      <c r="AW17" s="71">
        <f>'Tabell 2a'!CL17+AT17</f>
        <v>42516</v>
      </c>
      <c r="AX17" s="158">
        <f>'Tabell 2a'!CM17+AU17</f>
        <v>44522.868949999996</v>
      </c>
      <c r="AY17" s="156">
        <f t="shared" si="0"/>
        <v>4.7</v>
      </c>
      <c r="AZ17" s="270"/>
      <c r="BA17" s="270"/>
      <c r="BB17" s="270"/>
      <c r="BC17" s="270"/>
      <c r="BD17" s="270"/>
      <c r="BE17" s="270"/>
      <c r="BF17" s="270"/>
      <c r="BG17" s="270"/>
      <c r="BH17" s="270"/>
      <c r="BI17" s="270"/>
      <c r="BJ17" s="270"/>
      <c r="BN17" s="258"/>
      <c r="BO17" s="271"/>
    </row>
    <row r="18" spans="1:67" s="110" customFormat="1" ht="20.100000000000001" customHeight="1">
      <c r="A18" s="386" t="s">
        <v>373</v>
      </c>
      <c r="B18" s="387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387"/>
      <c r="AO18" s="387"/>
      <c r="AP18" s="387"/>
      <c r="AQ18" s="387"/>
      <c r="AR18" s="387"/>
      <c r="AS18" s="387"/>
      <c r="AT18" s="158">
        <f t="shared" si="1"/>
        <v>0</v>
      </c>
      <c r="AU18" s="158">
        <f t="shared" si="1"/>
        <v>0</v>
      </c>
      <c r="AV18" s="156" t="str">
        <f t="shared" si="15"/>
        <v xml:space="preserve">   ---- </v>
      </c>
      <c r="AW18" s="158">
        <f>'Tabell 2a'!CL18+AT18</f>
        <v>1245580.79</v>
      </c>
      <c r="AX18" s="158">
        <f>'Tabell 2a'!CM18+AU18</f>
        <v>1366404.9531892303</v>
      </c>
      <c r="AY18" s="159">
        <f t="shared" si="0"/>
        <v>9.6999999999999993</v>
      </c>
      <c r="AZ18" s="270"/>
      <c r="BA18" s="270"/>
      <c r="BB18" s="270"/>
      <c r="BC18" s="270"/>
      <c r="BD18" s="270"/>
      <c r="BE18" s="270"/>
      <c r="BF18" s="270"/>
      <c r="BG18" s="270"/>
      <c r="BH18" s="270"/>
      <c r="BI18" s="270"/>
      <c r="BJ18" s="270"/>
      <c r="BN18" s="258"/>
      <c r="BO18" s="271"/>
    </row>
    <row r="19" spans="1:67" s="263" customFormat="1" ht="20.100000000000001" customHeight="1">
      <c r="A19" s="432" t="s">
        <v>11</v>
      </c>
      <c r="B19" s="435"/>
      <c r="C19" s="435"/>
      <c r="D19" s="435"/>
      <c r="E19" s="434"/>
      <c r="F19" s="435"/>
      <c r="G19" s="435"/>
      <c r="H19" s="433"/>
      <c r="I19" s="434"/>
      <c r="J19" s="435"/>
      <c r="K19" s="435"/>
      <c r="L19" s="433"/>
      <c r="M19" s="434"/>
      <c r="N19" s="435"/>
      <c r="O19" s="435"/>
      <c r="P19" s="435"/>
      <c r="Q19" s="434"/>
      <c r="R19" s="435"/>
      <c r="S19" s="435"/>
      <c r="T19" s="433"/>
      <c r="U19" s="434"/>
      <c r="V19" s="435"/>
      <c r="W19" s="435"/>
      <c r="X19" s="433"/>
      <c r="Y19" s="434"/>
      <c r="Z19" s="435"/>
      <c r="AA19" s="435"/>
      <c r="AB19" s="433"/>
      <c r="AC19" s="434"/>
      <c r="AD19" s="435"/>
      <c r="AE19" s="435"/>
      <c r="AF19" s="433"/>
      <c r="AG19" s="434"/>
      <c r="AH19" s="435"/>
      <c r="AI19" s="435"/>
      <c r="AJ19" s="433"/>
      <c r="AK19" s="436"/>
      <c r="AL19" s="435"/>
      <c r="AM19" s="435"/>
      <c r="AN19" s="433"/>
      <c r="AO19" s="434"/>
      <c r="AP19" s="435"/>
      <c r="AQ19" s="435"/>
      <c r="AR19" s="433"/>
      <c r="AS19" s="434"/>
      <c r="AT19" s="433"/>
      <c r="AU19" s="433"/>
      <c r="AV19" s="435"/>
      <c r="AW19" s="134">
        <f>'Tabell 2a'!CL19+AT19</f>
        <v>3833310.8448799998</v>
      </c>
      <c r="AX19" s="134">
        <f>'Tabell 2a'!CM19+AU19</f>
        <v>3913797.9463799996</v>
      </c>
      <c r="AY19" s="154">
        <f t="shared" si="0"/>
        <v>2.1</v>
      </c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N19" s="163"/>
      <c r="BO19" s="273"/>
    </row>
    <row r="20" spans="1:67" s="110" customFormat="1" ht="20.100000000000001" customHeight="1">
      <c r="A20" s="427" t="s">
        <v>42</v>
      </c>
      <c r="B20" s="431"/>
      <c r="C20" s="431"/>
      <c r="D20" s="430"/>
      <c r="E20" s="429"/>
      <c r="F20" s="431"/>
      <c r="G20" s="431"/>
      <c r="H20" s="428"/>
      <c r="I20" s="429"/>
      <c r="J20" s="431"/>
      <c r="K20" s="431"/>
      <c r="L20" s="428"/>
      <c r="M20" s="429"/>
      <c r="N20" s="431"/>
      <c r="O20" s="431"/>
      <c r="P20" s="428"/>
      <c r="Q20" s="429"/>
      <c r="R20" s="431"/>
      <c r="S20" s="431"/>
      <c r="T20" s="428"/>
      <c r="U20" s="429"/>
      <c r="V20" s="431"/>
      <c r="W20" s="431"/>
      <c r="X20" s="428"/>
      <c r="Y20" s="429"/>
      <c r="Z20" s="431"/>
      <c r="AA20" s="431"/>
      <c r="AB20" s="428"/>
      <c r="AC20" s="429"/>
      <c r="AD20" s="431"/>
      <c r="AE20" s="431"/>
      <c r="AF20" s="428"/>
      <c r="AG20" s="429"/>
      <c r="AH20" s="431"/>
      <c r="AI20" s="431"/>
      <c r="AJ20" s="428"/>
      <c r="AK20" s="430"/>
      <c r="AL20" s="431"/>
      <c r="AM20" s="431"/>
      <c r="AN20" s="428"/>
      <c r="AO20" s="429"/>
      <c r="AP20" s="431"/>
      <c r="AQ20" s="431"/>
      <c r="AR20" s="428"/>
      <c r="AS20" s="429"/>
      <c r="AT20" s="428"/>
      <c r="AU20" s="428"/>
      <c r="AV20" s="431"/>
      <c r="AW20" s="158">
        <f>'Tabell 2a'!CL20+AT20</f>
        <v>2110594.3964</v>
      </c>
      <c r="AX20" s="158">
        <f>'Tabell 2a'!CM20+AU20</f>
        <v>2164291.9195499998</v>
      </c>
      <c r="AY20" s="159">
        <f t="shared" si="0"/>
        <v>2.5</v>
      </c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0"/>
      <c r="BN20" s="258"/>
      <c r="BO20" s="271"/>
    </row>
    <row r="21" spans="1:67" s="110" customFormat="1" ht="20.100000000000001" customHeight="1">
      <c r="A21" s="427" t="s">
        <v>43</v>
      </c>
      <c r="B21" s="431"/>
      <c r="C21" s="431"/>
      <c r="D21" s="430"/>
      <c r="E21" s="429"/>
      <c r="F21" s="431"/>
      <c r="G21" s="431"/>
      <c r="H21" s="428"/>
      <c r="I21" s="429"/>
      <c r="J21" s="431"/>
      <c r="K21" s="431"/>
      <c r="L21" s="428"/>
      <c r="M21" s="429"/>
      <c r="N21" s="431"/>
      <c r="O21" s="431"/>
      <c r="P21" s="428"/>
      <c r="Q21" s="429"/>
      <c r="R21" s="431"/>
      <c r="S21" s="431"/>
      <c r="T21" s="428"/>
      <c r="U21" s="429"/>
      <c r="V21" s="431"/>
      <c r="W21" s="431"/>
      <c r="X21" s="428"/>
      <c r="Y21" s="429"/>
      <c r="Z21" s="431"/>
      <c r="AA21" s="431"/>
      <c r="AB21" s="428"/>
      <c r="AC21" s="429"/>
      <c r="AD21" s="431"/>
      <c r="AE21" s="431"/>
      <c r="AF21" s="428"/>
      <c r="AG21" s="429"/>
      <c r="AH21" s="431"/>
      <c r="AI21" s="431"/>
      <c r="AJ21" s="428"/>
      <c r="AK21" s="430"/>
      <c r="AL21" s="431"/>
      <c r="AM21" s="431"/>
      <c r="AN21" s="428"/>
      <c r="AO21" s="429"/>
      <c r="AP21" s="431"/>
      <c r="AQ21" s="431"/>
      <c r="AR21" s="428"/>
      <c r="AS21" s="429"/>
      <c r="AT21" s="428"/>
      <c r="AU21" s="428"/>
      <c r="AV21" s="431"/>
      <c r="AW21" s="158">
        <f>'Tabell 2a'!CL21+AT21</f>
        <v>1722716.44848</v>
      </c>
      <c r="AX21" s="158">
        <f>'Tabell 2a'!CM21+AU21</f>
        <v>1749506.0268299999</v>
      </c>
      <c r="AY21" s="159">
        <f t="shared" si="0"/>
        <v>1.6</v>
      </c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N21" s="258"/>
      <c r="BO21" s="271"/>
    </row>
    <row r="22" spans="1:67" s="110" customFormat="1" ht="20.100000000000001" customHeight="1">
      <c r="A22" s="427" t="s">
        <v>12</v>
      </c>
      <c r="B22" s="431"/>
      <c r="C22" s="431"/>
      <c r="D22" s="430"/>
      <c r="E22" s="429"/>
      <c r="F22" s="431"/>
      <c r="G22" s="431"/>
      <c r="H22" s="428"/>
      <c r="I22" s="429"/>
      <c r="J22" s="431"/>
      <c r="K22" s="431"/>
      <c r="L22" s="428"/>
      <c r="M22" s="429"/>
      <c r="N22" s="431"/>
      <c r="O22" s="431"/>
      <c r="P22" s="428"/>
      <c r="Q22" s="429"/>
      <c r="R22" s="431"/>
      <c r="S22" s="431"/>
      <c r="T22" s="428"/>
      <c r="U22" s="429"/>
      <c r="V22" s="431"/>
      <c r="W22" s="431"/>
      <c r="X22" s="428"/>
      <c r="Y22" s="429"/>
      <c r="Z22" s="431"/>
      <c r="AA22" s="431"/>
      <c r="AB22" s="428"/>
      <c r="AC22" s="429"/>
      <c r="AD22" s="431"/>
      <c r="AE22" s="431"/>
      <c r="AF22" s="428"/>
      <c r="AG22" s="429"/>
      <c r="AH22" s="431"/>
      <c r="AI22" s="431"/>
      <c r="AJ22" s="428"/>
      <c r="AK22" s="430"/>
      <c r="AL22" s="431"/>
      <c r="AM22" s="431"/>
      <c r="AN22" s="428"/>
      <c r="AO22" s="429"/>
      <c r="AP22" s="431"/>
      <c r="AQ22" s="431"/>
      <c r="AR22" s="428"/>
      <c r="AS22" s="429"/>
      <c r="AT22" s="428"/>
      <c r="AU22" s="428"/>
      <c r="AV22" s="431"/>
      <c r="AW22" s="158">
        <f>'Tabell 2a'!CL22+AT22</f>
        <v>10913.02339</v>
      </c>
      <c r="AX22" s="158">
        <f>'Tabell 2a'!CM22+AU22</f>
        <v>4312.2054200000002</v>
      </c>
      <c r="AY22" s="159">
        <f t="shared" ref="AY22:AY24" si="18">IF(AW22=0, "   ---- ", IF(ABS(ROUND(100/AW22*AX22-100,1))&lt;999,ROUND(100/AW22*AX22-100,1),IF(ROUND(100/AW22*AX22-100,1)&gt;999,999,-999)))</f>
        <v>-60.5</v>
      </c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N22" s="258"/>
      <c r="BO22" s="271"/>
    </row>
    <row r="23" spans="1:67" s="110" customFormat="1" ht="20.100000000000001" customHeight="1">
      <c r="A23" s="427" t="s">
        <v>13</v>
      </c>
      <c r="B23" s="431"/>
      <c r="C23" s="431"/>
      <c r="D23" s="430"/>
      <c r="E23" s="429"/>
      <c r="F23" s="431"/>
      <c r="G23" s="431"/>
      <c r="H23" s="428"/>
      <c r="I23" s="429"/>
      <c r="J23" s="431"/>
      <c r="K23" s="431"/>
      <c r="L23" s="428"/>
      <c r="M23" s="429"/>
      <c r="N23" s="431"/>
      <c r="O23" s="431"/>
      <c r="P23" s="428"/>
      <c r="Q23" s="429"/>
      <c r="R23" s="431"/>
      <c r="S23" s="431"/>
      <c r="T23" s="428"/>
      <c r="U23" s="429"/>
      <c r="V23" s="431"/>
      <c r="W23" s="431"/>
      <c r="X23" s="428"/>
      <c r="Y23" s="429"/>
      <c r="Z23" s="431"/>
      <c r="AA23" s="431"/>
      <c r="AB23" s="428"/>
      <c r="AC23" s="429"/>
      <c r="AD23" s="431"/>
      <c r="AE23" s="431"/>
      <c r="AF23" s="428"/>
      <c r="AG23" s="429"/>
      <c r="AH23" s="431"/>
      <c r="AI23" s="431"/>
      <c r="AJ23" s="428"/>
      <c r="AK23" s="430"/>
      <c r="AL23" s="431"/>
      <c r="AM23" s="431"/>
      <c r="AN23" s="428"/>
      <c r="AO23" s="429"/>
      <c r="AP23" s="431"/>
      <c r="AQ23" s="431"/>
      <c r="AR23" s="428"/>
      <c r="AS23" s="429"/>
      <c r="AT23" s="428"/>
      <c r="AU23" s="428"/>
      <c r="AV23" s="431"/>
      <c r="AW23" s="158">
        <f>'Tabell 2a'!CL23+AT23</f>
        <v>1321161.2993299998</v>
      </c>
      <c r="AX23" s="158">
        <f>'Tabell 2a'!CM23+AU23</f>
        <v>1436395.2800599998</v>
      </c>
      <c r="AY23" s="159">
        <f t="shared" si="18"/>
        <v>8.6999999999999993</v>
      </c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0"/>
      <c r="BN23" s="258"/>
      <c r="BO23" s="271"/>
    </row>
    <row r="24" spans="1:67" s="110" customFormat="1" ht="20.100000000000001" customHeight="1">
      <c r="A24" s="427" t="s">
        <v>14</v>
      </c>
      <c r="B24" s="431"/>
      <c r="C24" s="431"/>
      <c r="D24" s="430"/>
      <c r="E24" s="429"/>
      <c r="F24" s="431"/>
      <c r="G24" s="431"/>
      <c r="H24" s="428"/>
      <c r="I24" s="429"/>
      <c r="J24" s="431"/>
      <c r="K24" s="431"/>
      <c r="L24" s="428"/>
      <c r="M24" s="429"/>
      <c r="N24" s="431"/>
      <c r="O24" s="431"/>
      <c r="P24" s="428"/>
      <c r="Q24" s="429"/>
      <c r="R24" s="431"/>
      <c r="S24" s="431"/>
      <c r="T24" s="428"/>
      <c r="U24" s="429"/>
      <c r="V24" s="431"/>
      <c r="W24" s="431"/>
      <c r="X24" s="428"/>
      <c r="Y24" s="429"/>
      <c r="Z24" s="431"/>
      <c r="AA24" s="431"/>
      <c r="AB24" s="428"/>
      <c r="AC24" s="429"/>
      <c r="AD24" s="431"/>
      <c r="AE24" s="431"/>
      <c r="AF24" s="428"/>
      <c r="AG24" s="429"/>
      <c r="AH24" s="431"/>
      <c r="AI24" s="431"/>
      <c r="AJ24" s="428"/>
      <c r="AK24" s="430"/>
      <c r="AL24" s="431"/>
      <c r="AM24" s="431"/>
      <c r="AN24" s="428"/>
      <c r="AO24" s="429"/>
      <c r="AP24" s="431"/>
      <c r="AQ24" s="431"/>
      <c r="AR24" s="428"/>
      <c r="AS24" s="429"/>
      <c r="AT24" s="428"/>
      <c r="AU24" s="428"/>
      <c r="AV24" s="431"/>
      <c r="AW24" s="158">
        <f>'Tabell 2a'!CL24+AT24</f>
        <v>273457.17670000007</v>
      </c>
      <c r="AX24" s="158">
        <f>'Tabell 2a'!CM24+AU24</f>
        <v>308797.5413499999</v>
      </c>
      <c r="AY24" s="159">
        <f t="shared" si="18"/>
        <v>12.9</v>
      </c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N24" s="258"/>
      <c r="BO24" s="271"/>
    </row>
    <row r="25" spans="1:67" s="263" customFormat="1" ht="20.100000000000001" customHeight="1">
      <c r="A25" s="387" t="s">
        <v>52</v>
      </c>
      <c r="B25" s="154">
        <v>880905.92700000003</v>
      </c>
      <c r="C25" s="154">
        <v>998554.39199999999</v>
      </c>
      <c r="D25" s="134">
        <f>IF(B25=0, "   ---- ", IF(ABS(ROUND(100/B25*C25-100,1))&lt;999,ROUND(100/B25*C25-100,1),IF(ROUND(100/B25*C25-100,1)&gt;999,999,-999)))</f>
        <v>13.4</v>
      </c>
      <c r="E25" s="163">
        <f>100/$AU25*C25</f>
        <v>4.9694913900707309</v>
      </c>
      <c r="F25" s="154">
        <v>4782211</v>
      </c>
      <c r="G25" s="154">
        <v>5666639</v>
      </c>
      <c r="H25" s="134">
        <f>IF(F25=0, "    ---- ", IF(ABS(ROUND(100/F25*G25-100,1))&lt;999,ROUND(100/F25*G25-100,1),IF(ROUND(100/F25*G25-100,1)&gt;999,999,-999)))</f>
        <v>18.5</v>
      </c>
      <c r="I25" s="163">
        <f>100/$AU25*G25</f>
        <v>28.201081430062967</v>
      </c>
      <c r="J25" s="154">
        <v>254492</v>
      </c>
      <c r="K25" s="154">
        <v>281829</v>
      </c>
      <c r="L25" s="134">
        <f>IF(J25=0, "   ---- ", IF(ABS(ROUND(100/J25*K25-100,1))&lt;999,ROUND(100/J25*K25-100,1),IF(ROUND(100/J25*K25-100,1)&gt;999,999,-999)))</f>
        <v>10.7</v>
      </c>
      <c r="M25" s="163">
        <f>100/$AU25*K25</f>
        <v>1.4025743616900981</v>
      </c>
      <c r="N25" s="154">
        <v>1433636.4680000001</v>
      </c>
      <c r="O25" s="154">
        <v>1586700</v>
      </c>
      <c r="P25" s="134">
        <f>IF(N25=0, "   ---- ", IF(ABS(ROUND(100/N25*O25-100,1))&lt;999,ROUND(100/N25*O25-100,1),IF(ROUND(100/N25*O25-100,1)&gt;999,999,-999)))</f>
        <v>10.7</v>
      </c>
      <c r="Q25" s="163">
        <f>100/$AU25*O25</f>
        <v>7.8965072426672869</v>
      </c>
      <c r="R25" s="154"/>
      <c r="S25" s="154"/>
      <c r="T25" s="134"/>
      <c r="U25" s="163"/>
      <c r="V25" s="154">
        <v>161211</v>
      </c>
      <c r="W25" s="154">
        <v>212431</v>
      </c>
      <c r="X25" s="134">
        <f>IF(V25=0, "   ---- ", IF(ABS(ROUND(100/V25*W25-100,1))&lt;999,ROUND(100/V25*W25-100,1),IF(ROUND(100/V25*W25-100,1)&gt;999,999,-999)))</f>
        <v>31.8</v>
      </c>
      <c r="Y25" s="163">
        <f>100/$AU25*W25</f>
        <v>1.0572023256236556</v>
      </c>
      <c r="Z25" s="154">
        <v>2676089</v>
      </c>
      <c r="AA25" s="154">
        <v>2989760.8020000001</v>
      </c>
      <c r="AB25" s="134">
        <f>IF(Z25=0, "    ---- ", IF(ABS(ROUND(100/Z25*AA25-100,1))&lt;999,ROUND(100/Z25*AA25-100,1),IF(ROUND(100/Z25*AA25-100,1)&gt;999,999,-999)))</f>
        <v>11.7</v>
      </c>
      <c r="AC25" s="163">
        <f>100/$AU25*AA25</f>
        <v>14.87909990977233</v>
      </c>
      <c r="AD25" s="154"/>
      <c r="AE25" s="154">
        <v>62</v>
      </c>
      <c r="AF25" s="134" t="str">
        <f>IF(AD25=0, "    ---- ", IF(ABS(ROUND(100/AD25*AE25-100,1))&lt;999,ROUND(100/AD25*AE25-100,1),IF(ROUND(100/AD25*AE25-100,1)&gt;999,999,-999)))</f>
        <v xml:space="preserve">    ---- </v>
      </c>
      <c r="AG25" s="163">
        <f>100/$AU25*AE25</f>
        <v>3.0855451505979186E-4</v>
      </c>
      <c r="AH25" s="154"/>
      <c r="AI25" s="154"/>
      <c r="AJ25" s="134"/>
      <c r="AK25" s="262"/>
      <c r="AL25" s="154">
        <v>1322731.40072</v>
      </c>
      <c r="AM25" s="154">
        <v>1476112.0292999998</v>
      </c>
      <c r="AN25" s="134">
        <f>IF(AL25=0, "    ---- ", IF(ABS(ROUND(100/AL25*AM25-100,1))&lt;999,ROUND(100/AL25*AM25-100,1),IF(ROUND(100/AL25*AM25-100,1)&gt;999,999,-999)))</f>
        <v>11.6</v>
      </c>
      <c r="AO25" s="163">
        <f>100/$AU25*AM25</f>
        <v>7.3461456673320438</v>
      </c>
      <c r="AP25" s="154">
        <v>5215138.51664</v>
      </c>
      <c r="AQ25" s="154">
        <v>6881605.7510000002</v>
      </c>
      <c r="AR25" s="134">
        <f>IF(AP25=0, "    ---- ", IF(ABS(ROUND(100/AP25*AQ25-100,1))&lt;999,ROUND(100/AP25*AQ25-100,1),IF(ROUND(100/AP25*AQ25-100,1)&gt;999,999,-999)))</f>
        <v>32</v>
      </c>
      <c r="AS25" s="163">
        <f>100/$AU25*AQ25</f>
        <v>34.247589118265807</v>
      </c>
      <c r="AT25" s="134">
        <f t="shared" ref="AT25:AU45" si="19">+B25+F25+J25+N25+R25+V25+Z25+AD25+AH25+AL25+AP25</f>
        <v>16726415.31236</v>
      </c>
      <c r="AU25" s="134">
        <f t="shared" si="19"/>
        <v>20093693.974300005</v>
      </c>
      <c r="AV25" s="154">
        <f>IF(AT25=0, "    ---- ", IF(ABS(ROUND(100/AT25*AU25-100,1))&lt;999,ROUND(100/AT25*AU25-100,1),IF(ROUND(100/AT25*AU25-100,1)&gt;999,999,-999)))</f>
        <v>20.100000000000001</v>
      </c>
      <c r="AW25" s="134">
        <f>'Tabell 2a'!CL25+AT25</f>
        <v>33418511.038559999</v>
      </c>
      <c r="AX25" s="134">
        <f>'Tabell 2a'!CM25+AU25</f>
        <v>35524090.997960001</v>
      </c>
      <c r="AY25" s="154">
        <f>IF(AW25=0, "   ---- ", IF(ABS(ROUND(100/AW25*AX25-100,1))&lt;999,ROUND(100/AW25*AX25-100,1),IF(ROUND(100/AW25*AX25-100,1)&gt;999,999,-999)))</f>
        <v>6.3</v>
      </c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N25" s="163"/>
      <c r="BO25" s="273"/>
    </row>
    <row r="26" spans="1:67" s="110" customFormat="1" ht="20.100000000000001" customHeight="1">
      <c r="A26" s="386" t="s">
        <v>15</v>
      </c>
      <c r="B26" s="159"/>
      <c r="C26" s="159"/>
      <c r="D26" s="159"/>
      <c r="E26" s="258"/>
      <c r="F26" s="159"/>
      <c r="G26" s="159"/>
      <c r="H26" s="158"/>
      <c r="I26" s="258"/>
      <c r="J26" s="159"/>
      <c r="K26" s="159"/>
      <c r="L26" s="158"/>
      <c r="M26" s="258"/>
      <c r="N26" s="159"/>
      <c r="O26" s="159"/>
      <c r="P26" s="159"/>
      <c r="Q26" s="258"/>
      <c r="R26" s="159"/>
      <c r="S26" s="159"/>
      <c r="T26" s="158"/>
      <c r="U26" s="258"/>
      <c r="V26" s="159"/>
      <c r="W26" s="159"/>
      <c r="X26" s="158"/>
      <c r="Y26" s="258"/>
      <c r="Z26" s="159"/>
      <c r="AA26" s="159"/>
      <c r="AB26" s="158"/>
      <c r="AC26" s="258"/>
      <c r="AD26" s="159"/>
      <c r="AE26" s="159"/>
      <c r="AF26" s="158"/>
      <c r="AG26" s="258"/>
      <c r="AH26" s="159"/>
      <c r="AI26" s="159"/>
      <c r="AJ26" s="158"/>
      <c r="AK26" s="259"/>
      <c r="AL26" s="159"/>
      <c r="AM26" s="159"/>
      <c r="AN26" s="158"/>
      <c r="AO26" s="258"/>
      <c r="AP26" s="159"/>
      <c r="AQ26" s="159"/>
      <c r="AR26" s="158"/>
      <c r="AS26" s="258"/>
      <c r="AT26" s="158">
        <f t="shared" si="19"/>
        <v>0</v>
      </c>
      <c r="AU26" s="158">
        <f t="shared" si="19"/>
        <v>0</v>
      </c>
      <c r="AV26" s="159" t="str">
        <f>IF(AT26=0, "    ---- ", IF(ABS(ROUND(100/AT26*AU26-100,1))&lt;999,ROUND(100/AT26*AU26-100,1),IF(ROUND(100/AT26*AU26-100,1)&gt;999,999,-999)))</f>
        <v xml:space="preserve">    ---- </v>
      </c>
      <c r="AW26" s="158">
        <f>'Tabell 2a'!CL26+AT26</f>
        <v>16510227.220969997</v>
      </c>
      <c r="AX26" s="158">
        <f>'Tabell 2a'!CM26+AU26</f>
        <v>15209887.6316</v>
      </c>
      <c r="AY26" s="159">
        <f>IF(AW26=0, "   ---- ", IF(ABS(ROUND(100/AW26*AX26-100,1))&lt;999,ROUND(100/AW26*AX26-100,1),IF(ROUND(100/AW26*AX26-100,1)&gt;999,999,-999)))</f>
        <v>-7.9</v>
      </c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N26" s="258"/>
      <c r="BO26" s="271"/>
    </row>
    <row r="27" spans="1:67" s="110" customFormat="1" ht="20.100000000000001" customHeight="1">
      <c r="A27" s="386" t="s">
        <v>158</v>
      </c>
      <c r="B27" s="135">
        <v>880905.92700000003</v>
      </c>
      <c r="C27" s="438">
        <v>998554.39199999999</v>
      </c>
      <c r="D27" s="159">
        <f>IF(B27=0, "   ---- ", IF(ABS(ROUND(100/B27*C27-100,1))&lt;999,ROUND(100/B27*C27-100,1),IF(ROUND(100/B27*C27-100,1)&gt;999,999,-999)))</f>
        <v>13.4</v>
      </c>
      <c r="E27" s="258">
        <f>100/$AU27*C27</f>
        <v>4.9694913900707309</v>
      </c>
      <c r="F27" s="135">
        <v>4782211</v>
      </c>
      <c r="G27" s="438">
        <v>5666639</v>
      </c>
      <c r="H27" s="158">
        <f>IF(F27=0, "    ---- ", IF(ABS(ROUND(100/F27*G27-100,1))&lt;999,ROUND(100/F27*G27-100,1),IF(ROUND(100/F27*G27-100,1)&gt;999,999,-999)))</f>
        <v>18.5</v>
      </c>
      <c r="I27" s="258">
        <f>100/$AU27*G27</f>
        <v>28.201081430062967</v>
      </c>
      <c r="J27" s="135">
        <v>254492</v>
      </c>
      <c r="K27" s="438">
        <v>281829</v>
      </c>
      <c r="L27" s="158">
        <f>IF(J27=0, "   ---- ", IF(ABS(ROUND(100/J27*K27-100,1))&lt;999,ROUND(100/J27*K27-100,1),IF(ROUND(100/J27*K27-100,1)&gt;999,999,-999)))</f>
        <v>10.7</v>
      </c>
      <c r="M27" s="258">
        <f>100/$AU27*K27</f>
        <v>1.4025743616900981</v>
      </c>
      <c r="N27" s="135">
        <v>1433636.4680000001</v>
      </c>
      <c r="O27" s="438">
        <v>1586700</v>
      </c>
      <c r="P27" s="159">
        <f>IF(N27=0, "   ---- ", IF(ABS(ROUND(100/N27*O27-100,1))&lt;999,ROUND(100/N27*O27-100,1),IF(ROUND(100/N27*O27-100,1)&gt;999,999,-999)))</f>
        <v>10.7</v>
      </c>
      <c r="Q27" s="258">
        <f>100/$AU27*O27</f>
        <v>7.8965072426672869</v>
      </c>
      <c r="R27" s="438"/>
      <c r="S27" s="438"/>
      <c r="T27" s="158"/>
      <c r="U27" s="258"/>
      <c r="V27" s="135">
        <v>161211</v>
      </c>
      <c r="W27" s="438">
        <v>212431</v>
      </c>
      <c r="X27" s="158">
        <f>IF(V27=0, "   ---- ", IF(ABS(ROUND(100/V27*W27-100,1))&lt;999,ROUND(100/V27*W27-100,1),IF(ROUND(100/V27*W27-100,1)&gt;999,999,-999)))</f>
        <v>31.8</v>
      </c>
      <c r="Y27" s="258">
        <f>100/$AU27*W27</f>
        <v>1.0572023256236556</v>
      </c>
      <c r="Z27" s="135">
        <v>2676089</v>
      </c>
      <c r="AA27" s="438">
        <v>2989760.8020000001</v>
      </c>
      <c r="AB27" s="158">
        <f>IF(Z27=0, "    ---- ", IF(ABS(ROUND(100/Z27*AA27-100,1))&lt;999,ROUND(100/Z27*AA27-100,1),IF(ROUND(100/Z27*AA27-100,1)&gt;999,999,-999)))</f>
        <v>11.7</v>
      </c>
      <c r="AC27" s="258">
        <f>100/$AU27*AA27</f>
        <v>14.87909990977233</v>
      </c>
      <c r="AD27" s="135"/>
      <c r="AE27" s="438">
        <v>62</v>
      </c>
      <c r="AF27" s="158" t="str">
        <f>IF(AD27=0, "    ---- ", IF(ABS(ROUND(100/AD27*AE27-100,1))&lt;999,ROUND(100/AD27*AE27-100,1),IF(ROUND(100/AD27*AE27-100,1)&gt;999,999,-999)))</f>
        <v xml:space="preserve">    ---- </v>
      </c>
      <c r="AG27" s="258">
        <f>100/$AU27*AE27</f>
        <v>3.0855451505979186E-4</v>
      </c>
      <c r="AH27" s="438"/>
      <c r="AI27" s="438"/>
      <c r="AJ27" s="158"/>
      <c r="AK27" s="259"/>
      <c r="AL27" s="135">
        <v>1322731.40072</v>
      </c>
      <c r="AM27" s="438">
        <v>1476112.0292999998</v>
      </c>
      <c r="AN27" s="158">
        <f>IF(AL27=0, "    ---- ", IF(ABS(ROUND(100/AL27*AM27-100,1))&lt;999,ROUND(100/AL27*AM27-100,1),IF(ROUND(100/AL27*AM27-100,1)&gt;999,999,-999)))</f>
        <v>11.6</v>
      </c>
      <c r="AO27" s="258">
        <f>100/$AU27*AM27</f>
        <v>7.3461456673320438</v>
      </c>
      <c r="AP27" s="135">
        <v>5215138.51664</v>
      </c>
      <c r="AQ27" s="438">
        <v>6881605.7510000002</v>
      </c>
      <c r="AR27" s="158">
        <f>IF(AP27=0, "    ---- ", IF(ABS(ROUND(100/AP27*AQ27-100,1))&lt;999,ROUND(100/AP27*AQ27-100,1),IF(ROUND(100/AP27*AQ27-100,1)&gt;999,999,-999)))</f>
        <v>32</v>
      </c>
      <c r="AS27" s="258">
        <f>100/$AU27*AQ27</f>
        <v>34.247589118265807</v>
      </c>
      <c r="AT27" s="158">
        <f t="shared" si="19"/>
        <v>16726415.31236</v>
      </c>
      <c r="AU27" s="158">
        <f t="shared" si="19"/>
        <v>20093693.974300005</v>
      </c>
      <c r="AV27" s="159">
        <f>IF(AT27=0, "    ---- ", IF(ABS(ROUND(100/AT27*AU27-100,1))&lt;999,ROUND(100/AT27*AU27-100,1),IF(ROUND(100/AT27*AU27-100,1)&gt;999,999,-999)))</f>
        <v>20.100000000000001</v>
      </c>
      <c r="AW27" s="158">
        <f>'Tabell 2a'!CL27+AT27</f>
        <v>16908283.817589998</v>
      </c>
      <c r="AX27" s="158">
        <f>'Tabell 2a'!CM27+AU27</f>
        <v>20265403.546360005</v>
      </c>
      <c r="AY27" s="159">
        <f>IF(AW27=0, "   ---- ", IF(ABS(ROUND(100/AW27*AX27-100,1))&lt;999,ROUND(100/AW27*AX27-100,1),IF(ROUND(100/AW27*AX27-100,1)&gt;999,999,-999)))</f>
        <v>19.899999999999999</v>
      </c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N27" s="258"/>
      <c r="BO27" s="271"/>
    </row>
    <row r="28" spans="1:67" s="110" customFormat="1" ht="20.100000000000001" customHeight="1">
      <c r="A28" s="386" t="s">
        <v>320</v>
      </c>
      <c r="B28" s="386"/>
      <c r="C28" s="159"/>
      <c r="D28" s="386"/>
      <c r="E28" s="386"/>
      <c r="F28" s="386"/>
      <c r="G28" s="159"/>
      <c r="H28" s="386"/>
      <c r="I28" s="386"/>
      <c r="J28" s="386"/>
      <c r="K28" s="159"/>
      <c r="L28" s="386"/>
      <c r="M28" s="386"/>
      <c r="N28" s="386"/>
      <c r="O28" s="159"/>
      <c r="P28" s="386"/>
      <c r="Q28" s="386"/>
      <c r="R28" s="386"/>
      <c r="S28" s="159"/>
      <c r="T28" s="386"/>
      <c r="U28" s="386"/>
      <c r="V28" s="386"/>
      <c r="W28" s="159"/>
      <c r="X28" s="386"/>
      <c r="Y28" s="386"/>
      <c r="Z28" s="438">
        <v>4077</v>
      </c>
      <c r="AA28" s="159">
        <v>4123.8090000000002</v>
      </c>
      <c r="AB28" s="158">
        <f t="shared" ref="AB28:AB33" si="20">IF(Z28=0, "    ---- ", IF(ABS(ROUND(100/Z28*AA28-100,1))&lt;999,ROUND(100/Z28*AA28-100,1),IF(ROUND(100/Z28*AA28-100,1)&gt;999,999,-999)))</f>
        <v>1.1000000000000001</v>
      </c>
      <c r="AC28" s="258">
        <f t="shared" ref="AC28:AC33" si="21">100/$AU28*AA28</f>
        <v>100</v>
      </c>
      <c r="AD28" s="386"/>
      <c r="AE28" s="159"/>
      <c r="AF28" s="386"/>
      <c r="AG28" s="386"/>
      <c r="AH28" s="386"/>
      <c r="AI28" s="159"/>
      <c r="AJ28" s="386"/>
      <c r="AK28" s="386"/>
      <c r="AL28" s="386"/>
      <c r="AM28" s="159"/>
      <c r="AN28" s="386"/>
      <c r="AO28" s="386"/>
      <c r="AP28" s="438"/>
      <c r="AQ28" s="159"/>
      <c r="AR28" s="386"/>
      <c r="AS28" s="386"/>
      <c r="AT28" s="158">
        <f t="shared" ref="AT28:AT33" si="22">+B28+F28+J28+N28+R28+V28+Z28+AD28+AH28+AL28+AP28</f>
        <v>4077</v>
      </c>
      <c r="AU28" s="158">
        <f t="shared" ref="AU28:AU33" si="23">+C28+G28+K28+O28+S28+W28+AA28+AE28+AI28+AM28+AQ28</f>
        <v>4123.8090000000002</v>
      </c>
      <c r="AV28" s="159">
        <f t="shared" ref="AV28:AV33" si="24">IF(AT28=0, "    ---- ", IF(ABS(ROUND(100/AT28*AU28-100,1))&lt;999,ROUND(100/AT28*AU28-100,1),IF(ROUND(100/AT28*AU28-100,1)&gt;999,999,-999)))</f>
        <v>1.1000000000000001</v>
      </c>
      <c r="AW28" s="158">
        <f>'Tabell 2a'!CL28+AT28</f>
        <v>43042</v>
      </c>
      <c r="AX28" s="158">
        <f>'Tabell 2a'!CM28+AU28</f>
        <v>36790.809000000001</v>
      </c>
      <c r="AY28" s="156">
        <f t="shared" ref="AY28:AY33" si="25">IF(AW28=0, "   ---- ", IF(ABS(ROUND(100/AW28*AX28-100,1))&lt;999,ROUND(100/AW28*AX28-100,1),IF(ROUND(100/AW28*AX28-100,1)&gt;999,999,-999)))</f>
        <v>-14.5</v>
      </c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N28" s="258"/>
      <c r="BO28" s="271"/>
    </row>
    <row r="29" spans="1:67" s="110" customFormat="1" ht="20.100000000000001" customHeight="1">
      <c r="A29" s="386" t="s">
        <v>321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438">
        <v>703</v>
      </c>
      <c r="AA29" s="654">
        <v>601.87512459170591</v>
      </c>
      <c r="AB29" s="158">
        <f t="shared" si="20"/>
        <v>-14.4</v>
      </c>
      <c r="AC29" s="258">
        <f t="shared" si="21"/>
        <v>100</v>
      </c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  <c r="AP29" s="438"/>
      <c r="AQ29" s="386"/>
      <c r="AR29" s="386"/>
      <c r="AS29" s="386"/>
      <c r="AT29" s="158">
        <f t="shared" si="22"/>
        <v>703</v>
      </c>
      <c r="AU29" s="158">
        <f t="shared" si="23"/>
        <v>601.87512459170591</v>
      </c>
      <c r="AV29" s="159">
        <f t="shared" si="24"/>
        <v>-14.4</v>
      </c>
      <c r="AW29" s="158">
        <f>'Tabell 2a'!CL29+AT29</f>
        <v>703</v>
      </c>
      <c r="AX29" s="158">
        <f>'Tabell 2a'!CM29+AU29</f>
        <v>601.87512459170591</v>
      </c>
      <c r="AY29" s="156">
        <f t="shared" si="25"/>
        <v>-14.4</v>
      </c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0"/>
      <c r="BN29" s="258"/>
      <c r="BO29" s="271"/>
    </row>
    <row r="30" spans="1:67" s="110" customFormat="1" ht="20.100000000000001" customHeight="1">
      <c r="A30" s="386" t="s">
        <v>322</v>
      </c>
      <c r="B30" s="386"/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438">
        <v>3373</v>
      </c>
      <c r="AA30" s="438">
        <v>3521.9338754082946</v>
      </c>
      <c r="AB30" s="158">
        <f t="shared" si="20"/>
        <v>4.4000000000000004</v>
      </c>
      <c r="AC30" s="258">
        <f t="shared" si="21"/>
        <v>100</v>
      </c>
      <c r="AD30" s="386"/>
      <c r="AE30" s="386"/>
      <c r="AF30" s="386"/>
      <c r="AG30" s="386"/>
      <c r="AH30" s="386"/>
      <c r="AI30" s="386"/>
      <c r="AJ30" s="386"/>
      <c r="AK30" s="386"/>
      <c r="AL30" s="386"/>
      <c r="AM30" s="386"/>
      <c r="AN30" s="386"/>
      <c r="AO30" s="386"/>
      <c r="AP30" s="438"/>
      <c r="AQ30" s="386"/>
      <c r="AR30" s="386"/>
      <c r="AS30" s="386"/>
      <c r="AT30" s="158">
        <f t="shared" si="22"/>
        <v>3373</v>
      </c>
      <c r="AU30" s="158">
        <f t="shared" si="23"/>
        <v>3521.9338754082946</v>
      </c>
      <c r="AV30" s="159">
        <f t="shared" si="24"/>
        <v>4.4000000000000004</v>
      </c>
      <c r="AW30" s="158">
        <f>'Tabell 2a'!CL30+AT30</f>
        <v>3373</v>
      </c>
      <c r="AX30" s="158">
        <f>'Tabell 2a'!CM30+AU30</f>
        <v>3521.9338754082946</v>
      </c>
      <c r="AY30" s="156">
        <f t="shared" si="25"/>
        <v>4.4000000000000004</v>
      </c>
      <c r="AZ30" s="270"/>
      <c r="BA30" s="270"/>
      <c r="BB30" s="270"/>
      <c r="BC30" s="270"/>
      <c r="BD30" s="270"/>
      <c r="BE30" s="270"/>
      <c r="BF30" s="270"/>
      <c r="BG30" s="270"/>
      <c r="BH30" s="270"/>
      <c r="BI30" s="270"/>
      <c r="BJ30" s="270"/>
      <c r="BN30" s="258"/>
      <c r="BO30" s="271"/>
    </row>
    <row r="31" spans="1:67" s="110" customFormat="1" ht="20.100000000000001" customHeight="1">
      <c r="A31" s="386" t="s">
        <v>323</v>
      </c>
      <c r="B31" s="438">
        <v>880905.92700000003</v>
      </c>
      <c r="C31" s="159">
        <v>998554.39199999999</v>
      </c>
      <c r="D31" s="159">
        <f>IF(B31=0, "   ---- ", IF(ABS(ROUND(100/B31*C31-100,1))&lt;999,ROUND(100/B31*C31-100,1),IF(ROUND(100/B31*C31-100,1)&gt;999,999,-999)))</f>
        <v>13.4</v>
      </c>
      <c r="E31" s="258">
        <f>100/$AU31*C31</f>
        <v>4.9705114832410269</v>
      </c>
      <c r="F31" s="438">
        <v>4782211</v>
      </c>
      <c r="G31" s="159">
        <v>5666639</v>
      </c>
      <c r="H31" s="158">
        <f>IF(F31=0, "    ---- ", IF(ABS(ROUND(100/F31*G31-100,1))&lt;999,ROUND(100/F31*G31-100,1),IF(ROUND(100/F31*G31-100,1)&gt;999,999,-999)))</f>
        <v>18.5</v>
      </c>
      <c r="I31" s="258">
        <f>100/$AU31*G31</f>
        <v>28.206870298239547</v>
      </c>
      <c r="J31" s="438">
        <v>254492</v>
      </c>
      <c r="K31" s="159">
        <v>281829</v>
      </c>
      <c r="L31" s="158">
        <f>IF(J31=0, "   ---- ", IF(ABS(ROUND(100/J31*K31-100,1))&lt;999,ROUND(100/J31*K31-100,1),IF(ROUND(100/J31*K31-100,1)&gt;999,999,-999)))</f>
        <v>10.7</v>
      </c>
      <c r="M31" s="258">
        <f>100/$AU31*K31</f>
        <v>1.4028622697303557</v>
      </c>
      <c r="N31" s="438">
        <v>1433636.4680000001</v>
      </c>
      <c r="O31" s="159">
        <v>1586700</v>
      </c>
      <c r="P31" s="159">
        <f>IF(N31=0, "   ---- ", IF(ABS(ROUND(100/N31*O31-100,1))&lt;999,ROUND(100/N31*O31-100,1),IF(ROUND(100/N31*O31-100,1)&gt;999,999,-999)))</f>
        <v>10.7</v>
      </c>
      <c r="Q31" s="258">
        <f>100/$AU31*O31</f>
        <v>7.898128167722823</v>
      </c>
      <c r="R31" s="386"/>
      <c r="S31" s="159"/>
      <c r="T31" s="386"/>
      <c r="U31" s="386"/>
      <c r="V31" s="438">
        <v>161211</v>
      </c>
      <c r="W31" s="159">
        <v>212431</v>
      </c>
      <c r="X31" s="386"/>
      <c r="Y31" s="386"/>
      <c r="Z31" s="438">
        <v>2672012</v>
      </c>
      <c r="AA31" s="159">
        <v>2985636.9930000002</v>
      </c>
      <c r="AB31" s="158">
        <f t="shared" si="20"/>
        <v>11.7</v>
      </c>
      <c r="AC31" s="258">
        <f t="shared" si="21"/>
        <v>14.861627045445625</v>
      </c>
      <c r="AD31" s="386"/>
      <c r="AE31" s="159">
        <v>62</v>
      </c>
      <c r="AF31" s="158" t="str">
        <f>IF(AD31=0, "    ---- ", IF(ABS(ROUND(100/AD31*AE31-100,1))&lt;999,ROUND(100/AD31*AE31-100,1),IF(ROUND(100/AD31*AE31-100,1)&gt;999,999,-999)))</f>
        <v xml:space="preserve">    ---- </v>
      </c>
      <c r="AG31" s="258">
        <f>100/$AU31*AE31</f>
        <v>3.0861785239731204E-4</v>
      </c>
      <c r="AH31" s="386"/>
      <c r="AI31" s="159"/>
      <c r="AJ31" s="386"/>
      <c r="AK31" s="386"/>
      <c r="AL31" s="386">
        <v>1322731.40072</v>
      </c>
      <c r="AM31" s="159">
        <v>1476112.0292999998</v>
      </c>
      <c r="AN31" s="158">
        <f>IF(AL31=0, "    ---- ", IF(ABS(ROUND(100/AL31*AM31-100,1))&lt;999,ROUND(100/AL31*AM31-100,1),IF(ROUND(100/AL31*AM31-100,1)&gt;999,999,-999)))</f>
        <v>11.6</v>
      </c>
      <c r="AO31" s="258">
        <f>100/$AU31*AM31</f>
        <v>7.347653619038776</v>
      </c>
      <c r="AP31" s="438">
        <v>5215138.51664</v>
      </c>
      <c r="AQ31" s="159">
        <v>6881605.7510000002</v>
      </c>
      <c r="AR31" s="158">
        <f>IF(AP31=0, "    ---- ", IF(ABS(ROUND(100/AP31*AQ31-100,1))&lt;999,ROUND(100/AP31*AQ31-100,1),IF(ROUND(100/AP31*AQ31-100,1)&gt;999,999,-999)))</f>
        <v>32</v>
      </c>
      <c r="AS31" s="258">
        <f>100/$AU31*AQ31</f>
        <v>34.254619159977608</v>
      </c>
      <c r="AT31" s="158">
        <f t="shared" si="22"/>
        <v>16722338.31236</v>
      </c>
      <c r="AU31" s="158">
        <f t="shared" si="23"/>
        <v>20089570.165300004</v>
      </c>
      <c r="AV31" s="159">
        <f t="shared" si="24"/>
        <v>20.100000000000001</v>
      </c>
      <c r="AW31" s="158">
        <f>'Tabell 2a'!CL31+AT31</f>
        <v>16865241.817589998</v>
      </c>
      <c r="AX31" s="158">
        <f>'Tabell 2a'!CM31+AU31</f>
        <v>20228612.737360004</v>
      </c>
      <c r="AY31" s="156">
        <f t="shared" si="25"/>
        <v>19.899999999999999</v>
      </c>
      <c r="AZ31" s="270"/>
      <c r="BA31" s="270"/>
      <c r="BB31" s="270"/>
      <c r="BC31" s="270"/>
      <c r="BD31" s="270"/>
      <c r="BE31" s="270"/>
      <c r="BF31" s="270"/>
      <c r="BG31" s="270"/>
      <c r="BH31" s="270"/>
      <c r="BI31" s="270"/>
      <c r="BJ31" s="270"/>
      <c r="BN31" s="258"/>
      <c r="BO31" s="271"/>
    </row>
    <row r="32" spans="1:67" s="110" customFormat="1" ht="20.100000000000001" customHeight="1">
      <c r="A32" s="386" t="s">
        <v>321</v>
      </c>
      <c r="B32" s="438"/>
      <c r="C32" s="438"/>
      <c r="D32" s="386"/>
      <c r="E32" s="386"/>
      <c r="F32" s="438"/>
      <c r="G32" s="438"/>
      <c r="H32" s="386"/>
      <c r="I32" s="386"/>
      <c r="J32" s="438"/>
      <c r="K32" s="438"/>
      <c r="L32" s="386"/>
      <c r="M32" s="386"/>
      <c r="N32" s="438"/>
      <c r="O32" s="438"/>
      <c r="P32" s="386"/>
      <c r="Q32" s="386"/>
      <c r="R32" s="386"/>
      <c r="S32" s="438"/>
      <c r="T32" s="386"/>
      <c r="U32" s="386"/>
      <c r="V32" s="438">
        <v>161211</v>
      </c>
      <c r="W32" s="438">
        <v>212431</v>
      </c>
      <c r="X32" s="386"/>
      <c r="Y32" s="386"/>
      <c r="Z32" s="438">
        <v>460853</v>
      </c>
      <c r="AA32" s="438">
        <v>435757.48468163324</v>
      </c>
      <c r="AB32" s="158">
        <f t="shared" si="20"/>
        <v>-5.4</v>
      </c>
      <c r="AC32" s="258">
        <f t="shared" si="21"/>
        <v>67.220541284383472</v>
      </c>
      <c r="AD32" s="386"/>
      <c r="AE32" s="438">
        <v>62</v>
      </c>
      <c r="AF32" s="158" t="str">
        <f>IF(AD32=0, "    ---- ", IF(ABS(ROUND(100/AD32*AE32-100,1))&lt;999,ROUND(100/AD32*AE32-100,1),IF(ROUND(100/AD32*AE32-100,1)&gt;999,999,-999)))</f>
        <v xml:space="preserve">    ---- </v>
      </c>
      <c r="AG32" s="258">
        <f>100/$AU32*AE32</f>
        <v>9.5642041872825191E-3</v>
      </c>
      <c r="AH32" s="386"/>
      <c r="AI32" s="438"/>
      <c r="AJ32" s="386"/>
      <c r="AK32" s="386"/>
      <c r="AL32" s="386"/>
      <c r="AM32" s="438"/>
      <c r="AN32" s="386"/>
      <c r="AO32" s="386"/>
      <c r="AP32" s="438"/>
      <c r="AQ32" s="438"/>
      <c r="AR32" s="386"/>
      <c r="AS32" s="386"/>
      <c r="AT32" s="158">
        <f t="shared" si="22"/>
        <v>622064</v>
      </c>
      <c r="AU32" s="158">
        <f t="shared" si="23"/>
        <v>648250.4846816333</v>
      </c>
      <c r="AV32" s="159">
        <f t="shared" si="24"/>
        <v>4.2</v>
      </c>
      <c r="AW32" s="158">
        <f>'Tabell 2a'!CL32+AT32</f>
        <v>622064</v>
      </c>
      <c r="AX32" s="158">
        <f>'Tabell 2a'!CM32+AU32</f>
        <v>648250.4846816333</v>
      </c>
      <c r="AY32" s="156">
        <f t="shared" si="25"/>
        <v>4.2</v>
      </c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N32" s="258"/>
      <c r="BO32" s="271"/>
    </row>
    <row r="33" spans="1:67" s="110" customFormat="1" ht="20.100000000000001" customHeight="1">
      <c r="A33" s="386" t="s">
        <v>322</v>
      </c>
      <c r="B33" s="438">
        <v>880905.92700000003</v>
      </c>
      <c r="C33" s="438">
        <v>998554.39199999999</v>
      </c>
      <c r="D33" s="159">
        <f>IF(B33=0, "   ---- ", IF(ABS(ROUND(100/B33*C33-100,1))&lt;999,ROUND(100/B33*C33-100,1),IF(ROUND(100/B33*C33-100,1)&gt;999,999,-999)))</f>
        <v>13.4</v>
      </c>
      <c r="E33" s="258">
        <f>100/$AU33*C33</f>
        <v>5.1362479934707759</v>
      </c>
      <c r="F33" s="438">
        <v>4782211</v>
      </c>
      <c r="G33" s="438">
        <v>5666639</v>
      </c>
      <c r="H33" s="158">
        <f>IF(F33=0, "    ---- ", IF(ABS(ROUND(100/F33*G33-100,1))&lt;999,ROUND(100/F33*G33-100,1),IF(ROUND(100/F33*G33-100,1)&gt;999,999,-999)))</f>
        <v>18.5</v>
      </c>
      <c r="I33" s="258">
        <f>100/$AU33*G33</f>
        <v>29.14739890651169</v>
      </c>
      <c r="J33" s="438">
        <v>254492</v>
      </c>
      <c r="K33" s="438">
        <v>281829</v>
      </c>
      <c r="L33" s="158">
        <f>IF(J33=0, "   ---- ", IF(ABS(ROUND(100/J33*K33-100,1))&lt;999,ROUND(100/J33*K33-100,1),IF(ROUND(100/J33*K33-100,1)&gt;999,999,-999)))</f>
        <v>10.7</v>
      </c>
      <c r="M33" s="258">
        <f>100/$AU33*K33</f>
        <v>1.4496392458427796</v>
      </c>
      <c r="N33" s="438">
        <v>1433636.4680000001</v>
      </c>
      <c r="O33" s="438">
        <v>1586700</v>
      </c>
      <c r="P33" s="159">
        <f>IF(N33=0, "   ---- ", IF(ABS(ROUND(100/N33*O33-100,1))&lt;999,ROUND(100/N33*O33-100,1),IF(ROUND(100/N33*O33-100,1)&gt;999,999,-999)))</f>
        <v>10.7</v>
      </c>
      <c r="Q33" s="258">
        <f>100/$AU33*O33</f>
        <v>8.1614829963514701</v>
      </c>
      <c r="R33" s="386"/>
      <c r="S33" s="438"/>
      <c r="T33" s="386"/>
      <c r="U33" s="386"/>
      <c r="V33" s="438"/>
      <c r="W33" s="438"/>
      <c r="X33" s="386"/>
      <c r="Y33" s="386"/>
      <c r="Z33" s="438">
        <v>2211159</v>
      </c>
      <c r="AA33" s="438">
        <v>2549879.5083183669</v>
      </c>
      <c r="AB33" s="158">
        <f t="shared" si="20"/>
        <v>15.3</v>
      </c>
      <c r="AC33" s="258">
        <f t="shared" si="21"/>
        <v>13.115773775688787</v>
      </c>
      <c r="AD33" s="386"/>
      <c r="AE33" s="438"/>
      <c r="AF33" s="386"/>
      <c r="AG33" s="386"/>
      <c r="AH33" s="386"/>
      <c r="AI33" s="438"/>
      <c r="AJ33" s="386"/>
      <c r="AK33" s="386"/>
      <c r="AL33" s="386">
        <v>1322731.40072</v>
      </c>
      <c r="AM33" s="438">
        <v>1476112.0292999998</v>
      </c>
      <c r="AN33" s="158">
        <f>IF(AL33=0, "    ---- ", IF(ABS(ROUND(100/AL33*AM33-100,1))&lt;999,ROUND(100/AL33*AM33-100,1),IF(ROUND(100/AL33*AM33-100,1)&gt;999,999,-999)))</f>
        <v>11.6</v>
      </c>
      <c r="AO33" s="258">
        <f>100/$AU33*AM33</f>
        <v>7.592653449197587</v>
      </c>
      <c r="AP33" s="438">
        <v>5215138.51664</v>
      </c>
      <c r="AQ33" s="438">
        <v>6881605.7510000002</v>
      </c>
      <c r="AR33" s="158">
        <f>IF(AP33=0, "    ---- ", IF(ABS(ROUND(100/AP33*AQ33-100,1))&lt;999,ROUND(100/AP33*AQ33-100,1),IF(ROUND(100/AP33*AQ33-100,1)&gt;999,999,-999)))</f>
        <v>32</v>
      </c>
      <c r="AS33" s="258">
        <f>100/$AU33*AQ33</f>
        <v>35.396803632936908</v>
      </c>
      <c r="AT33" s="158">
        <f t="shared" si="22"/>
        <v>16100274.31236</v>
      </c>
      <c r="AU33" s="158">
        <f t="shared" si="23"/>
        <v>19441319.680618368</v>
      </c>
      <c r="AV33" s="159">
        <f t="shared" si="24"/>
        <v>20.8</v>
      </c>
      <c r="AW33" s="158">
        <f>'Tabell 2a'!CL33+AT33</f>
        <v>16100274.31236</v>
      </c>
      <c r="AX33" s="158">
        <f>'Tabell 2a'!CM33+AU33</f>
        <v>19441319.680618368</v>
      </c>
      <c r="AY33" s="156">
        <f t="shared" si="25"/>
        <v>20.8</v>
      </c>
      <c r="AZ33" s="270"/>
      <c r="BA33" s="270"/>
      <c r="BB33" s="270"/>
      <c r="BC33" s="270"/>
      <c r="BD33" s="270"/>
      <c r="BE33" s="270"/>
      <c r="BF33" s="270"/>
      <c r="BG33" s="270"/>
      <c r="BH33" s="270"/>
      <c r="BI33" s="270"/>
      <c r="BJ33" s="270"/>
      <c r="BN33" s="258"/>
      <c r="BO33" s="271"/>
    </row>
    <row r="34" spans="1:67" s="110" customFormat="1" ht="20.100000000000001" customHeight="1">
      <c r="A34" s="583" t="s">
        <v>465</v>
      </c>
      <c r="B34" s="159"/>
      <c r="C34" s="159"/>
      <c r="D34" s="159"/>
      <c r="E34" s="258"/>
      <c r="F34" s="159"/>
      <c r="G34" s="159"/>
      <c r="H34" s="158"/>
      <c r="I34" s="258"/>
      <c r="J34" s="159"/>
      <c r="K34" s="159"/>
      <c r="L34" s="158"/>
      <c r="M34" s="258"/>
      <c r="N34" s="159"/>
      <c r="O34" s="159"/>
      <c r="P34" s="159"/>
      <c r="Q34" s="258"/>
      <c r="R34" s="159"/>
      <c r="S34" s="159"/>
      <c r="T34" s="158"/>
      <c r="U34" s="258"/>
      <c r="V34" s="159"/>
      <c r="W34" s="159"/>
      <c r="X34" s="158"/>
      <c r="Y34" s="258"/>
      <c r="Z34" s="159"/>
      <c r="AA34" s="159"/>
      <c r="AB34" s="158"/>
      <c r="AC34" s="258"/>
      <c r="AD34" s="159"/>
      <c r="AE34" s="159"/>
      <c r="AF34" s="158"/>
      <c r="AG34" s="258"/>
      <c r="AH34" s="159"/>
      <c r="AI34" s="159"/>
      <c r="AJ34" s="158"/>
      <c r="AK34" s="259"/>
      <c r="AL34" s="159"/>
      <c r="AM34" s="159"/>
      <c r="AN34" s="158"/>
      <c r="AO34" s="258"/>
      <c r="AP34" s="159"/>
      <c r="AQ34" s="159"/>
      <c r="AR34" s="158"/>
      <c r="AS34" s="258"/>
      <c r="AT34" s="158">
        <f>+B34+F34+J34+N34+R34+V34+Z34+AD34+AH34+AL34+AP34</f>
        <v>0</v>
      </c>
      <c r="AU34" s="158">
        <f>+C34+G34+K34+O34+S34+W34+AA34+AE34+AI34+AM34+AQ34</f>
        <v>0</v>
      </c>
      <c r="AV34" s="159" t="str">
        <f>IF(AT34=0, "    ---- ", IF(ABS(ROUND(100/AT34*AU34-100,1))&lt;999,ROUND(100/AT34*AU34-100,1),IF(ROUND(100/AT34*AU34-100,1)&gt;999,999,-999)))</f>
        <v xml:space="preserve">    ---- </v>
      </c>
      <c r="AW34" s="158">
        <f>'Tabell 2a'!CL34+AT34</f>
        <v>0</v>
      </c>
      <c r="AX34" s="158">
        <f>'Tabell 2a'!CM34+AU34</f>
        <v>48799.82</v>
      </c>
      <c r="AY34" s="159" t="str">
        <f>IF(AW34=0, "   ---- ", IF(ABS(ROUND(100/AW34*AX34-100,1))&lt;999,ROUND(100/AW34*AX34-100,1),IF(ROUND(100/AW34*AX34-100,1)&gt;999,999,-999)))</f>
        <v xml:space="preserve">   ---- </v>
      </c>
      <c r="AZ34" s="270"/>
      <c r="BA34" s="270"/>
      <c r="BB34" s="270"/>
      <c r="BC34" s="270"/>
      <c r="BD34" s="270"/>
      <c r="BE34" s="270"/>
      <c r="BF34" s="270"/>
      <c r="BG34" s="270"/>
      <c r="BH34" s="270"/>
      <c r="BI34" s="270"/>
      <c r="BJ34" s="270"/>
      <c r="BN34" s="258"/>
      <c r="BO34" s="271"/>
    </row>
    <row r="35" spans="1:67" s="110" customFormat="1" ht="20.100000000000001" customHeight="1">
      <c r="A35" s="386" t="s">
        <v>289</v>
      </c>
      <c r="B35" s="159">
        <v>880905.92700000003</v>
      </c>
      <c r="C35" s="159">
        <v>998554.39199999999</v>
      </c>
      <c r="D35" s="159">
        <f>IF(B35=0, "   ---- ", IF(ABS(ROUND(100/B35*C35-100,1))&lt;999,ROUND(100/B35*C35-100,1),IF(ROUND(100/B35*C35-100,1)&gt;999,999,-999)))</f>
        <v>13.4</v>
      </c>
      <c r="E35" s="258">
        <f>100/$AU35*C35</f>
        <v>4.9732638385888919</v>
      </c>
      <c r="F35" s="159">
        <v>4782211</v>
      </c>
      <c r="G35" s="159">
        <v>5666639</v>
      </c>
      <c r="H35" s="158">
        <f>IF(F35=0, "    ---- ", IF(ABS(ROUND(100/F35*G35-100,1))&lt;999,ROUND(100/F35*G35-100,1),IF(ROUND(100/F35*G35-100,1)&gt;999,999,-999)))</f>
        <v>18.5</v>
      </c>
      <c r="I35" s="258">
        <f>100/$AU35*G35</f>
        <v>28.222489481612055</v>
      </c>
      <c r="J35" s="159">
        <v>254492</v>
      </c>
      <c r="K35" s="159">
        <v>281829</v>
      </c>
      <c r="L35" s="158">
        <f>IF(J35=0, "   ---- ", IF(ABS(ROUND(100/J35*K35-100,1))&lt;999,ROUND(100/J35*K35-100,1),IF(ROUND(100/J35*K35-100,1)&gt;999,999,-999)))</f>
        <v>10.7</v>
      </c>
      <c r="M35" s="258">
        <f>100/$AU35*K35</f>
        <v>1.403639086257876</v>
      </c>
      <c r="N35" s="159">
        <v>1433636.4680000001</v>
      </c>
      <c r="O35" s="159">
        <v>1586700</v>
      </c>
      <c r="P35" s="159">
        <f>IF(N35=0, "   ---- ", IF(ABS(ROUND(100/N35*O35-100,1))&lt;999,ROUND(100/N35*O35-100,1),IF(ROUND(100/N35*O35-100,1)&gt;999,999,-999)))</f>
        <v>10.7</v>
      </c>
      <c r="Q35" s="258">
        <f>100/$AU35*O35</f>
        <v>7.9025016522975697</v>
      </c>
      <c r="R35" s="159"/>
      <c r="S35" s="159"/>
      <c r="T35" s="158"/>
      <c r="U35" s="258"/>
      <c r="V35" s="159">
        <v>161211</v>
      </c>
      <c r="W35" s="159">
        <v>212431</v>
      </c>
      <c r="X35" s="158">
        <f>IF(V35=0, "   ---- ", IF(ABS(ROUND(100/V35*W35-100,1))&lt;999,ROUND(100/V35*W35-100,1),IF(ROUND(100/V35*W35-100,1)&gt;999,999,-999)))</f>
        <v>31.8</v>
      </c>
      <c r="Y35" s="258">
        <f>100/$AU35*W35</f>
        <v>1.0580048708005452</v>
      </c>
      <c r="Z35" s="159">
        <v>2672012</v>
      </c>
      <c r="AA35" s="159">
        <v>2985636.9930000002</v>
      </c>
      <c r="AB35" s="158">
        <f>IF(Z35=0, "    ---- ", IF(ABS(ROUND(100/Z35*AA35-100,1))&lt;999,ROUND(100/Z35*AA35-100,1),IF(ROUND(100/Z35*AA35-100,1)&gt;999,999,-999)))</f>
        <v>11.7</v>
      </c>
      <c r="AC35" s="258">
        <f>100/$AU35*AA35</f>
        <v>14.869856475920621</v>
      </c>
      <c r="AD35" s="159"/>
      <c r="AE35" s="159"/>
      <c r="AF35" s="158"/>
      <c r="AG35" s="258"/>
      <c r="AH35" s="159"/>
      <c r="AI35" s="159"/>
      <c r="AJ35" s="158"/>
      <c r="AK35" s="259"/>
      <c r="AL35" s="159">
        <v>1313011.72215</v>
      </c>
      <c r="AM35" s="159">
        <v>1465055.8506399998</v>
      </c>
      <c r="AN35" s="158">
        <f>IF(AL35=0, "    ---- ", IF(ABS(ROUND(100/AL35*AM35-100,1))&lt;999,ROUND(100/AL35*AM35-100,1),IF(ROUND(100/AL35*AM35-100,1)&gt;999,999,-999)))</f>
        <v>11.6</v>
      </c>
      <c r="AO35" s="258">
        <f>100/$AU35*AM35</f>
        <v>7.29665738979695</v>
      </c>
      <c r="AP35" s="159">
        <v>5215138.51664</v>
      </c>
      <c r="AQ35" s="159">
        <v>6881605.7510000002</v>
      </c>
      <c r="AR35" s="158">
        <f>IF(AP35=0, "    ---- ", IF(ABS(ROUND(100/AP35*AQ35-100,1))&lt;999,ROUND(100/AP35*AQ35-100,1),IF(ROUND(100/AP35*AQ35-100,1)&gt;999,999,-999)))</f>
        <v>32</v>
      </c>
      <c r="AS35" s="258">
        <f>100/$AU35*AQ35</f>
        <v>34.273587204725501</v>
      </c>
      <c r="AT35" s="158">
        <f t="shared" si="19"/>
        <v>16712618.633789999</v>
      </c>
      <c r="AU35" s="158">
        <f t="shared" si="19"/>
        <v>20078451.986639999</v>
      </c>
      <c r="AV35" s="159">
        <f t="shared" ref="AV35:AV43" si="26">IF(AT35=0, "    ---- ", IF(ABS(ROUND(100/AT35*AU35-100,1))&lt;999,ROUND(100/AT35*AU35-100,1),IF(ROUND(100/AT35*AU35-100,1)&gt;999,999,-999)))</f>
        <v>20.100000000000001</v>
      </c>
      <c r="AW35" s="158">
        <f>'Tabell 2a'!CL35+AT35</f>
        <v>33175181.004989997</v>
      </c>
      <c r="AX35" s="158">
        <f>'Tabell 2a'!CM35+AU35</f>
        <v>35110373.193299994</v>
      </c>
      <c r="AY35" s="159">
        <f t="shared" ref="AY35:AY43" si="27">IF(AW35=0, "   ---- ", IF(ABS(ROUND(100/AW35*AX35-100,1))&lt;999,ROUND(100/AW35*AX35-100,1),IF(ROUND(100/AW35*AX35-100,1)&gt;999,999,-999)))</f>
        <v>5.8</v>
      </c>
      <c r="AZ35" s="270"/>
      <c r="BA35" s="270"/>
      <c r="BB35" s="270"/>
      <c r="BC35" s="270"/>
      <c r="BD35" s="270"/>
      <c r="BE35" s="270"/>
      <c r="BF35" s="270"/>
      <c r="BG35" s="270"/>
      <c r="BH35" s="270"/>
      <c r="BI35" s="270"/>
      <c r="BJ35" s="270"/>
      <c r="BN35" s="258"/>
      <c r="BO35" s="271"/>
    </row>
    <row r="36" spans="1:67" s="110" customFormat="1" ht="20.100000000000001" customHeight="1">
      <c r="A36" s="386" t="s">
        <v>15</v>
      </c>
      <c r="B36" s="159"/>
      <c r="C36" s="159"/>
      <c r="D36" s="159"/>
      <c r="E36" s="258"/>
      <c r="F36" s="159"/>
      <c r="G36" s="159"/>
      <c r="H36" s="158"/>
      <c r="I36" s="258"/>
      <c r="J36" s="159"/>
      <c r="K36" s="159"/>
      <c r="L36" s="158"/>
      <c r="M36" s="258"/>
      <c r="N36" s="159"/>
      <c r="O36" s="159"/>
      <c r="P36" s="159"/>
      <c r="Q36" s="258"/>
      <c r="R36" s="159"/>
      <c r="S36" s="159"/>
      <c r="T36" s="158"/>
      <c r="U36" s="258"/>
      <c r="V36" s="159"/>
      <c r="W36" s="159"/>
      <c r="X36" s="158"/>
      <c r="Y36" s="258"/>
      <c r="Z36" s="159"/>
      <c r="AA36" s="159"/>
      <c r="AB36" s="158"/>
      <c r="AC36" s="258"/>
      <c r="AD36" s="159"/>
      <c r="AE36" s="159"/>
      <c r="AF36" s="158"/>
      <c r="AG36" s="258"/>
      <c r="AH36" s="159"/>
      <c r="AI36" s="159"/>
      <c r="AJ36" s="158"/>
      <c r="AK36" s="259"/>
      <c r="AL36" s="159"/>
      <c r="AM36" s="159"/>
      <c r="AN36" s="158"/>
      <c r="AO36" s="258"/>
      <c r="AP36" s="159"/>
      <c r="AQ36" s="159"/>
      <c r="AR36" s="158"/>
      <c r="AS36" s="258"/>
      <c r="AT36" s="158">
        <f t="shared" si="19"/>
        <v>0</v>
      </c>
      <c r="AU36" s="158">
        <f t="shared" si="19"/>
        <v>0</v>
      </c>
      <c r="AV36" s="159" t="str">
        <f t="shared" si="26"/>
        <v xml:space="preserve">    ---- </v>
      </c>
      <c r="AW36" s="158">
        <f>'Tabell 2a'!CL36+AT36</f>
        <v>16284774.865969999</v>
      </c>
      <c r="AX36" s="158">
        <f>'Tabell 2a'!CM36+AU36</f>
        <v>14864339.634599999</v>
      </c>
      <c r="AY36" s="159">
        <f t="shared" si="27"/>
        <v>-8.6999999999999993</v>
      </c>
      <c r="AZ36" s="270"/>
      <c r="BA36" s="270"/>
      <c r="BB36" s="270"/>
      <c r="BC36" s="270"/>
      <c r="BD36" s="270"/>
      <c r="BE36" s="270"/>
      <c r="BF36" s="270"/>
      <c r="BG36" s="270"/>
      <c r="BH36" s="270"/>
      <c r="BI36" s="270"/>
      <c r="BJ36" s="270"/>
      <c r="BN36" s="258"/>
      <c r="BO36" s="271"/>
    </row>
    <row r="37" spans="1:67" s="110" customFormat="1" ht="20.100000000000001" customHeight="1">
      <c r="A37" s="386" t="s">
        <v>158</v>
      </c>
      <c r="B37" s="135">
        <v>880905.92700000003</v>
      </c>
      <c r="C37" s="159">
        <v>998554.39199999999</v>
      </c>
      <c r="D37" s="159">
        <f>IF(B37=0, "   ---- ", IF(ABS(ROUND(100/B37*C37-100,1))&lt;999,ROUND(100/B37*C37-100,1),IF(ROUND(100/B37*C37-100,1)&gt;999,999,-999)))</f>
        <v>13.4</v>
      </c>
      <c r="E37" s="258">
        <f>100/$AU37*C37</f>
        <v>4.9732638385888919</v>
      </c>
      <c r="F37" s="135">
        <v>4782211</v>
      </c>
      <c r="G37" s="159">
        <v>5666639</v>
      </c>
      <c r="H37" s="158">
        <f>IF(F37=0, "    ---- ", IF(ABS(ROUND(100/F37*G37-100,1))&lt;999,ROUND(100/F37*G37-100,1),IF(ROUND(100/F37*G37-100,1)&gt;999,999,-999)))</f>
        <v>18.5</v>
      </c>
      <c r="I37" s="258">
        <f>100/$AU37*G37</f>
        <v>28.222489481612055</v>
      </c>
      <c r="J37" s="135">
        <v>254492</v>
      </c>
      <c r="K37" s="159">
        <v>281829</v>
      </c>
      <c r="L37" s="158">
        <f>IF(J37=0, "   ---- ", IF(ABS(ROUND(100/J37*K37-100,1))&lt;999,ROUND(100/J37*K37-100,1),IF(ROUND(100/J37*K37-100,1)&gt;999,999,-999)))</f>
        <v>10.7</v>
      </c>
      <c r="M37" s="258">
        <f>100/$AU37*K37</f>
        <v>1.403639086257876</v>
      </c>
      <c r="N37" s="159">
        <v>1433636.4680000001</v>
      </c>
      <c r="O37" s="159">
        <v>1586700</v>
      </c>
      <c r="P37" s="159">
        <f>IF(N37=0, "   ---- ", IF(ABS(ROUND(100/N37*O37-100,1))&lt;999,ROUND(100/N37*O37-100,1),IF(ROUND(100/N37*O37-100,1)&gt;999,999,-999)))</f>
        <v>10.7</v>
      </c>
      <c r="Q37" s="258">
        <f>100/$AU37*O37</f>
        <v>7.9025016522975697</v>
      </c>
      <c r="R37" s="159"/>
      <c r="S37" s="159"/>
      <c r="T37" s="158"/>
      <c r="U37" s="258"/>
      <c r="V37" s="135">
        <v>161211</v>
      </c>
      <c r="W37" s="159">
        <v>212431</v>
      </c>
      <c r="X37" s="158">
        <f>IF(V37=0, "   ---- ", IF(ABS(ROUND(100/V37*W37-100,1))&lt;999,ROUND(100/V37*W37-100,1),IF(ROUND(100/V37*W37-100,1)&gt;999,999,-999)))</f>
        <v>31.8</v>
      </c>
      <c r="Y37" s="258">
        <f>100/$AU37*W37</f>
        <v>1.0580048708005452</v>
      </c>
      <c r="Z37" s="135">
        <v>2672012</v>
      </c>
      <c r="AA37" s="159">
        <v>2985636.9930000002</v>
      </c>
      <c r="AB37" s="158">
        <f>IF(Z37=0, "    ---- ", IF(ABS(ROUND(100/Z37*AA37-100,1))&lt;999,ROUND(100/Z37*AA37-100,1),IF(ROUND(100/Z37*AA37-100,1)&gt;999,999,-999)))</f>
        <v>11.7</v>
      </c>
      <c r="AC37" s="258">
        <f>100/$AU37*AA37</f>
        <v>14.869856475920621</v>
      </c>
      <c r="AD37" s="159"/>
      <c r="AE37" s="159"/>
      <c r="AF37" s="158"/>
      <c r="AG37" s="258"/>
      <c r="AH37" s="159"/>
      <c r="AI37" s="159"/>
      <c r="AJ37" s="158"/>
      <c r="AK37" s="259"/>
      <c r="AL37" s="135">
        <v>1313011.72215</v>
      </c>
      <c r="AM37" s="159">
        <v>1465055.8506399998</v>
      </c>
      <c r="AN37" s="158">
        <f>IF(AL37=0, "    ---- ", IF(ABS(ROUND(100/AL37*AM37-100,1))&lt;999,ROUND(100/AL37*AM37-100,1),IF(ROUND(100/AL37*AM37-100,1)&gt;999,999,-999)))</f>
        <v>11.6</v>
      </c>
      <c r="AO37" s="258">
        <f>100/$AU37*AM37</f>
        <v>7.29665738979695</v>
      </c>
      <c r="AP37" s="135">
        <v>5215138.51664</v>
      </c>
      <c r="AQ37" s="159">
        <v>6881605.7510000002</v>
      </c>
      <c r="AR37" s="158">
        <f>IF(AP37=0, "    ---- ", IF(ABS(ROUND(100/AP37*AQ37-100,1))&lt;999,ROUND(100/AP37*AQ37-100,1),IF(ROUND(100/AP37*AQ37-100,1)&gt;999,999,-999)))</f>
        <v>32</v>
      </c>
      <c r="AS37" s="258">
        <f>100/$AU37*AQ37</f>
        <v>34.273587204725501</v>
      </c>
      <c r="AT37" s="158">
        <f t="shared" si="19"/>
        <v>16712618.633789999</v>
      </c>
      <c r="AU37" s="158">
        <f t="shared" si="19"/>
        <v>20078451.986639999</v>
      </c>
      <c r="AV37" s="159">
        <f t="shared" si="26"/>
        <v>20.100000000000001</v>
      </c>
      <c r="AW37" s="158">
        <f>'Tabell 2a'!CL37+AT37</f>
        <v>16890406.13902</v>
      </c>
      <c r="AX37" s="158">
        <f>'Tabell 2a'!CM37+AU37</f>
        <v>20246033.558699999</v>
      </c>
      <c r="AY37" s="159">
        <f t="shared" si="27"/>
        <v>19.899999999999999</v>
      </c>
      <c r="AZ37" s="270"/>
      <c r="BA37" s="270"/>
      <c r="BB37" s="270"/>
      <c r="BC37" s="270"/>
      <c r="BD37" s="270"/>
      <c r="BE37" s="270"/>
      <c r="BF37" s="270"/>
      <c r="BG37" s="270"/>
      <c r="BH37" s="270"/>
      <c r="BI37" s="270"/>
      <c r="BJ37" s="270"/>
      <c r="BN37" s="258"/>
      <c r="BO37" s="271"/>
    </row>
    <row r="38" spans="1:67" s="110" customFormat="1" ht="20.100000000000001" customHeight="1">
      <c r="A38" s="386" t="s">
        <v>320</v>
      </c>
      <c r="B38" s="386"/>
      <c r="C38" s="159"/>
      <c r="D38" s="386"/>
      <c r="E38" s="386"/>
      <c r="F38" s="386"/>
      <c r="G38" s="159"/>
      <c r="H38" s="386"/>
      <c r="I38" s="386"/>
      <c r="J38" s="386"/>
      <c r="K38" s="159"/>
      <c r="L38" s="386"/>
      <c r="M38" s="386"/>
      <c r="N38" s="438"/>
      <c r="O38" s="159"/>
      <c r="P38" s="386"/>
      <c r="Q38" s="386"/>
      <c r="R38" s="386"/>
      <c r="S38" s="159"/>
      <c r="T38" s="386"/>
      <c r="U38" s="386"/>
      <c r="V38" s="438"/>
      <c r="W38" s="159"/>
      <c r="X38" s="386"/>
      <c r="Y38" s="386"/>
      <c r="Z38" s="438"/>
      <c r="AA38" s="159"/>
      <c r="AB38" s="386"/>
      <c r="AC38" s="386"/>
      <c r="AD38" s="386"/>
      <c r="AE38" s="159"/>
      <c r="AF38" s="386"/>
      <c r="AG38" s="386"/>
      <c r="AH38" s="386"/>
      <c r="AI38" s="159"/>
      <c r="AJ38" s="386"/>
      <c r="AK38" s="386"/>
      <c r="AL38" s="386"/>
      <c r="AM38" s="159"/>
      <c r="AN38" s="386"/>
      <c r="AO38" s="386"/>
      <c r="AP38" s="438"/>
      <c r="AQ38" s="159"/>
      <c r="AR38" s="386"/>
      <c r="AS38" s="386"/>
      <c r="AT38" s="158">
        <f t="shared" ref="AT38:AT43" si="28">+B38+F38+J38+N38+R38+V38+Z38+AD38+AH38+AL38+AP38</f>
        <v>0</v>
      </c>
      <c r="AU38" s="158">
        <f t="shared" ref="AU38:AU43" si="29">+C38+G38+K38+O38+S38+W38+AA38+AE38+AI38+AM38+AQ38</f>
        <v>0</v>
      </c>
      <c r="AV38" s="159" t="str">
        <f t="shared" si="26"/>
        <v xml:space="preserve">    ---- </v>
      </c>
      <c r="AW38" s="158">
        <f>'Tabell 2a'!CL38+AT38</f>
        <v>0</v>
      </c>
      <c r="AX38" s="158">
        <f>'Tabell 2a'!CM38+AU38</f>
        <v>0</v>
      </c>
      <c r="AY38" s="156" t="str">
        <f t="shared" si="27"/>
        <v xml:space="preserve">   ---- </v>
      </c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N38" s="258"/>
      <c r="BO38" s="271"/>
    </row>
    <row r="39" spans="1:67" s="110" customFormat="1" ht="20.100000000000001" customHeight="1">
      <c r="A39" s="386" t="s">
        <v>321</v>
      </c>
      <c r="B39" s="386"/>
      <c r="C39" s="159"/>
      <c r="D39" s="386"/>
      <c r="E39" s="386"/>
      <c r="F39" s="386"/>
      <c r="G39" s="159"/>
      <c r="H39" s="386"/>
      <c r="I39" s="386"/>
      <c r="J39" s="386"/>
      <c r="K39" s="159"/>
      <c r="L39" s="386"/>
      <c r="M39" s="386"/>
      <c r="N39" s="438"/>
      <c r="O39" s="159"/>
      <c r="P39" s="386"/>
      <c r="Q39" s="386"/>
      <c r="R39" s="386"/>
      <c r="S39" s="159"/>
      <c r="T39" s="386"/>
      <c r="U39" s="386"/>
      <c r="V39" s="438"/>
      <c r="W39" s="159"/>
      <c r="X39" s="386"/>
      <c r="Y39" s="386"/>
      <c r="Z39" s="438"/>
      <c r="AA39" s="159"/>
      <c r="AB39" s="386"/>
      <c r="AC39" s="386"/>
      <c r="AD39" s="386"/>
      <c r="AE39" s="159"/>
      <c r="AF39" s="386"/>
      <c r="AG39" s="386"/>
      <c r="AH39" s="386"/>
      <c r="AI39" s="159"/>
      <c r="AJ39" s="386"/>
      <c r="AK39" s="386"/>
      <c r="AL39" s="386"/>
      <c r="AM39" s="159"/>
      <c r="AN39" s="386"/>
      <c r="AO39" s="386"/>
      <c r="AP39" s="438"/>
      <c r="AQ39" s="159"/>
      <c r="AR39" s="386"/>
      <c r="AS39" s="386"/>
      <c r="AT39" s="158">
        <f t="shared" si="28"/>
        <v>0</v>
      </c>
      <c r="AU39" s="158">
        <f t="shared" si="29"/>
        <v>0</v>
      </c>
      <c r="AV39" s="159" t="str">
        <f t="shared" si="26"/>
        <v xml:space="preserve">    ---- </v>
      </c>
      <c r="AW39" s="158">
        <f>'Tabell 2a'!CL39+AT39</f>
        <v>0</v>
      </c>
      <c r="AX39" s="158">
        <f>'Tabell 2a'!CM39+AU39</f>
        <v>0</v>
      </c>
      <c r="AY39" s="156" t="str">
        <f t="shared" si="27"/>
        <v xml:space="preserve">   ---- </v>
      </c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N39" s="258"/>
      <c r="BO39" s="271"/>
    </row>
    <row r="40" spans="1:67" s="110" customFormat="1" ht="20.100000000000001" customHeight="1">
      <c r="A40" s="386" t="s">
        <v>322</v>
      </c>
      <c r="B40" s="386"/>
      <c r="C40" s="159"/>
      <c r="D40" s="386"/>
      <c r="E40" s="386"/>
      <c r="F40" s="386"/>
      <c r="G40" s="159"/>
      <c r="H40" s="386"/>
      <c r="I40" s="386"/>
      <c r="J40" s="386"/>
      <c r="K40" s="159"/>
      <c r="L40" s="386"/>
      <c r="M40" s="386"/>
      <c r="N40" s="438"/>
      <c r="O40" s="159"/>
      <c r="P40" s="386"/>
      <c r="Q40" s="386"/>
      <c r="R40" s="386"/>
      <c r="S40" s="159"/>
      <c r="T40" s="386"/>
      <c r="U40" s="386"/>
      <c r="V40" s="438"/>
      <c r="W40" s="159"/>
      <c r="X40" s="386"/>
      <c r="Y40" s="386"/>
      <c r="Z40" s="438"/>
      <c r="AA40" s="159"/>
      <c r="AB40" s="386"/>
      <c r="AC40" s="386"/>
      <c r="AD40" s="386"/>
      <c r="AE40" s="159"/>
      <c r="AF40" s="386"/>
      <c r="AG40" s="386"/>
      <c r="AH40" s="386"/>
      <c r="AI40" s="159"/>
      <c r="AJ40" s="386"/>
      <c r="AK40" s="386"/>
      <c r="AL40" s="386"/>
      <c r="AM40" s="159"/>
      <c r="AN40" s="386"/>
      <c r="AO40" s="386"/>
      <c r="AP40" s="438"/>
      <c r="AQ40" s="159"/>
      <c r="AR40" s="386"/>
      <c r="AS40" s="386"/>
      <c r="AT40" s="158">
        <f t="shared" si="28"/>
        <v>0</v>
      </c>
      <c r="AU40" s="158">
        <f t="shared" si="29"/>
        <v>0</v>
      </c>
      <c r="AV40" s="159" t="str">
        <f t="shared" si="26"/>
        <v xml:space="preserve">    ---- </v>
      </c>
      <c r="AW40" s="158">
        <f>'Tabell 2a'!CL40+AT40</f>
        <v>0</v>
      </c>
      <c r="AX40" s="158">
        <f>'Tabell 2a'!CM40+AU40</f>
        <v>0</v>
      </c>
      <c r="AY40" s="156" t="str">
        <f t="shared" si="27"/>
        <v xml:space="preserve">   ---- </v>
      </c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N40" s="258"/>
      <c r="BO40" s="271"/>
    </row>
    <row r="41" spans="1:67" s="110" customFormat="1" ht="20.100000000000001" customHeight="1">
      <c r="A41" s="386" t="s">
        <v>323</v>
      </c>
      <c r="B41" s="438">
        <v>880905.92700000003</v>
      </c>
      <c r="C41" s="159">
        <v>998554.39199999999</v>
      </c>
      <c r="D41" s="159">
        <f>IF(B41=0, "   ---- ", IF(ABS(ROUND(100/B41*C41-100,1))&lt;999,ROUND(100/B41*C41-100,1),IF(ROUND(100/B41*C41-100,1)&gt;999,999,-999)))</f>
        <v>13.4</v>
      </c>
      <c r="E41" s="258">
        <f>100/$AU41*C41</f>
        <v>4.9732638385888919</v>
      </c>
      <c r="F41" s="438">
        <v>4782211</v>
      </c>
      <c r="G41" s="159">
        <v>5666639</v>
      </c>
      <c r="H41" s="159">
        <f>IF(F41=0, "   ---- ", IF(ABS(ROUND(100/F41*G41-100,1))&lt;999,ROUND(100/F41*G41-100,1),IF(ROUND(100/F41*G41-100,1)&gt;999,999,-999)))</f>
        <v>18.5</v>
      </c>
      <c r="I41" s="258">
        <f>100/$AU41*G41</f>
        <v>28.222489481612055</v>
      </c>
      <c r="J41" s="438">
        <v>254492</v>
      </c>
      <c r="K41" s="159">
        <v>281829</v>
      </c>
      <c r="L41" s="158">
        <f>IF(J41=0, "   ---- ", IF(ABS(ROUND(100/J41*K41-100,1))&lt;999,ROUND(100/J41*K41-100,1),IF(ROUND(100/J41*K41-100,1)&gt;999,999,-999)))</f>
        <v>10.7</v>
      </c>
      <c r="M41" s="258">
        <f>100/$AU41*K41</f>
        <v>1.403639086257876</v>
      </c>
      <c r="N41" s="438">
        <v>1433636.4680000001</v>
      </c>
      <c r="O41" s="159">
        <v>1586700</v>
      </c>
      <c r="P41" s="159">
        <f>IF(N41=0, "   ---- ", IF(ABS(ROUND(100/N41*O41-100,1))&lt;999,ROUND(100/N41*O41-100,1),IF(ROUND(100/N41*O41-100,1)&gt;999,999,-999)))</f>
        <v>10.7</v>
      </c>
      <c r="Q41" s="258">
        <f>100/$AU41*O41</f>
        <v>7.9025016522975697</v>
      </c>
      <c r="R41" s="386"/>
      <c r="S41" s="159"/>
      <c r="T41" s="386"/>
      <c r="U41" s="386"/>
      <c r="V41" s="438">
        <v>161211</v>
      </c>
      <c r="W41" s="159">
        <v>212431</v>
      </c>
      <c r="X41" s="386"/>
      <c r="Y41" s="386"/>
      <c r="Z41" s="438">
        <v>2672012</v>
      </c>
      <c r="AA41" s="159">
        <v>2985636.9930000002</v>
      </c>
      <c r="AB41" s="158">
        <f t="shared" ref="AB41:AB43" si="30">IF(Z41=0, "    ---- ", IF(ABS(ROUND(100/Z41*AA41-100,1))&lt;999,ROUND(100/Z41*AA41-100,1),IF(ROUND(100/Z41*AA41-100,1)&gt;999,999,-999)))</f>
        <v>11.7</v>
      </c>
      <c r="AC41" s="258">
        <f t="shared" ref="AC41:AC43" si="31">100/$AU41*AA41</f>
        <v>14.869856475920621</v>
      </c>
      <c r="AD41" s="386"/>
      <c r="AE41" s="159"/>
      <c r="AF41" s="386"/>
      <c r="AG41" s="386"/>
      <c r="AH41" s="386"/>
      <c r="AI41" s="159"/>
      <c r="AJ41" s="386"/>
      <c r="AK41" s="386"/>
      <c r="AL41" s="386">
        <v>1313011.72215</v>
      </c>
      <c r="AM41" s="159">
        <v>1465055.8506399998</v>
      </c>
      <c r="AN41" s="158">
        <f>IF(AL41=0, "    ---- ", IF(ABS(ROUND(100/AL41*AM41-100,1))&lt;999,ROUND(100/AL41*AM41-100,1),IF(ROUND(100/AL41*AM41-100,1)&gt;999,999,-999)))</f>
        <v>11.6</v>
      </c>
      <c r="AO41" s="258">
        <f>100/$AU41*AM41</f>
        <v>7.29665738979695</v>
      </c>
      <c r="AP41" s="438">
        <v>5215138.51664</v>
      </c>
      <c r="AQ41" s="159">
        <v>6881605.7510000002</v>
      </c>
      <c r="AR41" s="158">
        <f>IF(AP41=0, "    ---- ", IF(ABS(ROUND(100/AP41*AQ41-100,1))&lt;999,ROUND(100/AP41*AQ41-100,1),IF(ROUND(100/AP41*AQ41-100,1)&gt;999,999,-999)))</f>
        <v>32</v>
      </c>
      <c r="AS41" s="258">
        <f>100/$AU41*AQ41</f>
        <v>34.273587204725501</v>
      </c>
      <c r="AT41" s="158">
        <f t="shared" si="28"/>
        <v>16712618.633789999</v>
      </c>
      <c r="AU41" s="158">
        <f t="shared" si="29"/>
        <v>20078451.986639999</v>
      </c>
      <c r="AV41" s="159">
        <f t="shared" si="26"/>
        <v>20.100000000000001</v>
      </c>
      <c r="AW41" s="158">
        <f>'Tabell 2a'!CL41+AT41</f>
        <v>16890406.13902</v>
      </c>
      <c r="AX41" s="158">
        <f>'Tabell 2a'!CM41+AU41</f>
        <v>20246033.558699999</v>
      </c>
      <c r="AY41" s="156">
        <f t="shared" si="27"/>
        <v>19.899999999999999</v>
      </c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270"/>
      <c r="BN41" s="258"/>
      <c r="BO41" s="271"/>
    </row>
    <row r="42" spans="1:67" s="110" customFormat="1" ht="20.100000000000001" customHeight="1">
      <c r="A42" s="386" t="s">
        <v>321</v>
      </c>
      <c r="B42" s="438"/>
      <c r="C42" s="438"/>
      <c r="D42" s="159"/>
      <c r="E42" s="258"/>
      <c r="F42" s="438"/>
      <c r="G42" s="438"/>
      <c r="H42" s="386"/>
      <c r="I42" s="386"/>
      <c r="J42" s="438"/>
      <c r="K42" s="438"/>
      <c r="L42" s="386"/>
      <c r="M42" s="386"/>
      <c r="N42" s="438"/>
      <c r="O42" s="438"/>
      <c r="P42" s="386"/>
      <c r="Q42" s="386"/>
      <c r="R42" s="386"/>
      <c r="S42" s="438"/>
      <c r="T42" s="386"/>
      <c r="U42" s="386"/>
      <c r="V42" s="438">
        <v>161211</v>
      </c>
      <c r="W42" s="438">
        <v>212431</v>
      </c>
      <c r="X42" s="386"/>
      <c r="Y42" s="386"/>
      <c r="Z42" s="438">
        <v>460853</v>
      </c>
      <c r="AA42" s="438">
        <v>435757.48468163324</v>
      </c>
      <c r="AB42" s="158">
        <f t="shared" si="30"/>
        <v>-5.4</v>
      </c>
      <c r="AC42" s="258">
        <f t="shared" si="31"/>
        <v>67.226971009159712</v>
      </c>
      <c r="AD42" s="386"/>
      <c r="AE42" s="438"/>
      <c r="AF42" s="386"/>
      <c r="AG42" s="386"/>
      <c r="AH42" s="386"/>
      <c r="AI42" s="438"/>
      <c r="AJ42" s="386"/>
      <c r="AK42" s="386"/>
      <c r="AL42" s="386"/>
      <c r="AM42" s="438"/>
      <c r="AN42" s="386"/>
      <c r="AO42" s="386"/>
      <c r="AP42" s="438"/>
      <c r="AQ42" s="438"/>
      <c r="AR42" s="386"/>
      <c r="AS42" s="386"/>
      <c r="AT42" s="158">
        <f t="shared" si="28"/>
        <v>622064</v>
      </c>
      <c r="AU42" s="158">
        <f t="shared" si="29"/>
        <v>648188.4846816333</v>
      </c>
      <c r="AV42" s="159">
        <f t="shared" si="26"/>
        <v>4.2</v>
      </c>
      <c r="AW42" s="158">
        <f>'Tabell 2a'!CL42+AT42</f>
        <v>622064</v>
      </c>
      <c r="AX42" s="158">
        <f>'Tabell 2a'!CM42+AU42</f>
        <v>648188.4846816333</v>
      </c>
      <c r="AY42" s="156">
        <f t="shared" si="27"/>
        <v>4.2</v>
      </c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N42" s="258"/>
      <c r="BO42" s="271"/>
    </row>
    <row r="43" spans="1:67" s="110" customFormat="1" ht="20.100000000000001" customHeight="1">
      <c r="A43" s="386" t="s">
        <v>322</v>
      </c>
      <c r="B43" s="438">
        <v>880905.92700000003</v>
      </c>
      <c r="C43" s="438">
        <v>998554.39199999999</v>
      </c>
      <c r="D43" s="159">
        <f>IF(B43=0, "   ---- ", IF(ABS(ROUND(100/B43*C43-100,1))&lt;999,ROUND(100/B43*C43-100,1),IF(ROUND(100/B43*C43-100,1)&gt;999,999,-999)))</f>
        <v>13.4</v>
      </c>
      <c r="E43" s="258">
        <f>100/$AU43*C43</f>
        <v>5.1391706134060193</v>
      </c>
      <c r="F43" s="438">
        <v>4782211</v>
      </c>
      <c r="G43" s="438">
        <v>5666639</v>
      </c>
      <c r="H43" s="159">
        <f>IF(F43=0, "   ---- ", IF(ABS(ROUND(100/F43*G43-100,1))&lt;999,ROUND(100/F43*G43-100,1),IF(ROUND(100/F43*G43-100,1)&gt;999,999,-999)))</f>
        <v>18.5</v>
      </c>
      <c r="I43" s="258">
        <f>100/$AU43*G43</f>
        <v>29.163984314617558</v>
      </c>
      <c r="J43" s="438">
        <v>254492</v>
      </c>
      <c r="K43" s="438">
        <v>281829</v>
      </c>
      <c r="L43" s="158">
        <f>IF(J43=0, "   ---- ", IF(ABS(ROUND(100/J43*K43-100,1))&lt;999,ROUND(100/J43*K43-100,1),IF(ROUND(100/J43*K43-100,1)&gt;999,999,-999)))</f>
        <v>10.7</v>
      </c>
      <c r="M43" s="258">
        <f>100/$AU43*K43</f>
        <v>1.4504641173373409</v>
      </c>
      <c r="N43" s="386">
        <v>1433636.4680000001</v>
      </c>
      <c r="O43" s="438">
        <v>1586700</v>
      </c>
      <c r="P43" s="159">
        <f>IF(N43=0, "   ---- ", IF(ABS(ROUND(100/N43*O43-100,1))&lt;999,ROUND(100/N43*O43-100,1),IF(ROUND(100/N43*O43-100,1)&gt;999,999,-999)))</f>
        <v>10.7</v>
      </c>
      <c r="Q43" s="258">
        <f>100/$AU43*O43</f>
        <v>8.1661270308561527</v>
      </c>
      <c r="R43" s="386"/>
      <c r="S43" s="438"/>
      <c r="T43" s="386"/>
      <c r="U43" s="386"/>
      <c r="V43" s="386"/>
      <c r="W43" s="438"/>
      <c r="X43" s="386"/>
      <c r="Y43" s="386"/>
      <c r="Z43" s="438">
        <v>2211159</v>
      </c>
      <c r="AA43" s="438">
        <v>2549879.5083183669</v>
      </c>
      <c r="AB43" s="158">
        <f t="shared" si="30"/>
        <v>15.3</v>
      </c>
      <c r="AC43" s="258">
        <f t="shared" si="31"/>
        <v>13.123236893114523</v>
      </c>
      <c r="AD43" s="386"/>
      <c r="AE43" s="438"/>
      <c r="AF43" s="386"/>
      <c r="AG43" s="386"/>
      <c r="AH43" s="386"/>
      <c r="AI43" s="438"/>
      <c r="AJ43" s="386"/>
      <c r="AK43" s="386"/>
      <c r="AL43" s="386">
        <v>1313011.72215</v>
      </c>
      <c r="AM43" s="438">
        <v>1465055.8506399998</v>
      </c>
      <c r="AN43" s="158">
        <f>IF(AL43=0, "    ---- ", IF(ABS(ROUND(100/AL43*AM43-100,1))&lt;999,ROUND(100/AL43*AM43-100,1),IF(ROUND(100/AL43*AM43-100,1)&gt;999,999,-999)))</f>
        <v>11.6</v>
      </c>
      <c r="AO43" s="258">
        <f>100/$AU43*AM43</f>
        <v>7.5400719629578736</v>
      </c>
      <c r="AP43" s="438">
        <v>5215138.51664</v>
      </c>
      <c r="AQ43" s="438">
        <v>6881605.7510000002</v>
      </c>
      <c r="AR43" s="158">
        <f>IF(AP43=0, "    ---- ", IF(ABS(ROUND(100/AP43*AQ43-100,1))&lt;999,ROUND(100/AP43*AQ43-100,1),IF(ROUND(100/AP43*AQ43-100,1)&gt;999,999,-999)))</f>
        <v>32</v>
      </c>
      <c r="AS43" s="258">
        <f>100/$AU43*AQ43</f>
        <v>35.416945067710508</v>
      </c>
      <c r="AT43" s="158">
        <f t="shared" si="28"/>
        <v>16090554.633789999</v>
      </c>
      <c r="AU43" s="158">
        <f t="shared" si="29"/>
        <v>19430263.50195837</v>
      </c>
      <c r="AV43" s="159">
        <f t="shared" si="26"/>
        <v>20.8</v>
      </c>
      <c r="AW43" s="158">
        <f>'Tabell 2a'!CL43+AT43</f>
        <v>16090554.633789999</v>
      </c>
      <c r="AX43" s="158">
        <f>'Tabell 2a'!CM43+AU43</f>
        <v>19430263.50195837</v>
      </c>
      <c r="AY43" s="156">
        <f t="shared" si="27"/>
        <v>20.8</v>
      </c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N43" s="258"/>
      <c r="BO43" s="271"/>
    </row>
    <row r="44" spans="1:67" s="110" customFormat="1" ht="20.100000000000001" customHeight="1">
      <c r="A44" s="583" t="s">
        <v>471</v>
      </c>
      <c r="B44" s="159"/>
      <c r="C44" s="159"/>
      <c r="D44" s="259"/>
      <c r="E44" s="258"/>
      <c r="F44" s="159"/>
      <c r="G44" s="159"/>
      <c r="H44" s="158"/>
      <c r="I44" s="258"/>
      <c r="J44" s="159"/>
      <c r="K44" s="159"/>
      <c r="L44" s="158"/>
      <c r="M44" s="258"/>
      <c r="N44" s="159"/>
      <c r="O44" s="159"/>
      <c r="P44" s="158"/>
      <c r="Q44" s="258"/>
      <c r="R44" s="159"/>
      <c r="S44" s="159"/>
      <c r="T44" s="158"/>
      <c r="U44" s="258"/>
      <c r="V44" s="159"/>
      <c r="W44" s="159"/>
      <c r="X44" s="158"/>
      <c r="Y44" s="258"/>
      <c r="Z44" s="158">
        <v>4077</v>
      </c>
      <c r="AA44" s="159">
        <v>4123.8090000000002</v>
      </c>
      <c r="AB44" s="158">
        <f>IF(Z44=0, "    ---- ", IF(ABS(ROUND(100/Z44*AA44-100,1))&lt;999,ROUND(100/Z44*AA44-100,1),IF(ROUND(100/Z44*AA44-100,1)&gt;999,999,-999)))</f>
        <v>1.1000000000000001</v>
      </c>
      <c r="AC44" s="258">
        <f>100/$AU44*AA44</f>
        <v>27.055585478672402</v>
      </c>
      <c r="AD44" s="158"/>
      <c r="AE44" s="159">
        <v>62</v>
      </c>
      <c r="AF44" s="158" t="str">
        <f>IF(AD44=0, "    ---- ", IF(ABS(ROUND(100/AD44*AE44-100,1))&lt;999,ROUND(100/AD44*AE44-100,1),IF(ROUND(100/AD44*AE44-100,1)&gt;999,999,-999)))</f>
        <v xml:space="preserve">    ---- </v>
      </c>
      <c r="AG44" s="258">
        <f>100/$AU44*AE44</f>
        <v>0.40677109431539843</v>
      </c>
      <c r="AH44" s="159"/>
      <c r="AI44" s="159"/>
      <c r="AJ44" s="158"/>
      <c r="AK44" s="259"/>
      <c r="AL44" s="158">
        <v>9719.67857</v>
      </c>
      <c r="AM44" s="159">
        <v>11056.178660000001</v>
      </c>
      <c r="AN44" s="158">
        <f>IF(AL44=0, "    ---- ", IF(ABS(ROUND(100/AL44*AM44-100,1))&lt;999,ROUND(100/AL44*AM44-100,1),IF(ROUND(100/AL44*AM44-100,1)&gt;999,999,-999)))</f>
        <v>13.8</v>
      </c>
      <c r="AO44" s="258">
        <f>100/$AU44*AM44</f>
        <v>72.537643427012199</v>
      </c>
      <c r="AP44" s="159"/>
      <c r="AQ44" s="159"/>
      <c r="AR44" s="158"/>
      <c r="AS44" s="258"/>
      <c r="AT44" s="158">
        <f t="shared" si="19"/>
        <v>13796.67857</v>
      </c>
      <c r="AU44" s="158">
        <f t="shared" si="19"/>
        <v>15241.987660000003</v>
      </c>
      <c r="AV44" s="159">
        <f>IF(AT44=0, "    ---- ", IF(ABS(ROUND(100/AT44*AU44-100,1))&lt;999,ROUND(100/AT44*AU44-100,1),IF(ROUND(100/AT44*AU44-100,1)&gt;999,999,-999)))</f>
        <v>10.5</v>
      </c>
      <c r="AW44" s="158">
        <f>'Tabell 2a'!CL44+AT44</f>
        <v>243330.03356999997</v>
      </c>
      <c r="AX44" s="158">
        <f>'Tabell 2a'!CM44+AU44</f>
        <v>364917.98466000002</v>
      </c>
      <c r="AY44" s="159">
        <f>IF(AW44=0, "   ---- ", IF(ABS(ROUND(100/AW44*AX44-100,1))&lt;999,ROUND(100/AW44*AX44-100,1),IF(ROUND(100/AW44*AX44-100,1)&gt;999,999,-999)))</f>
        <v>50</v>
      </c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N44" s="258"/>
      <c r="BO44" s="271"/>
    </row>
    <row r="45" spans="1:67" s="263" customFormat="1" ht="20.100000000000001" customHeight="1">
      <c r="A45" s="387" t="s">
        <v>342</v>
      </c>
      <c r="B45" s="154"/>
      <c r="C45" s="154"/>
      <c r="D45" s="262"/>
      <c r="E45" s="163"/>
      <c r="F45" s="154"/>
      <c r="G45" s="154"/>
      <c r="H45" s="134"/>
      <c r="I45" s="163"/>
      <c r="J45" s="154"/>
      <c r="K45" s="154"/>
      <c r="L45" s="134"/>
      <c r="M45" s="163"/>
      <c r="N45" s="154"/>
      <c r="O45" s="154"/>
      <c r="P45" s="134"/>
      <c r="Q45" s="163"/>
      <c r="R45" s="133">
        <v>138007.87</v>
      </c>
      <c r="S45" s="154">
        <v>108686.046</v>
      </c>
      <c r="T45" s="134">
        <f>IF(R45=0, "   ---- ", IF(ABS(ROUND(100/R45*S45-100,1))&lt;999,ROUND(100/R45*S45-100,1),IF(ROUND(100/R45*S45-100,1)&gt;999,999,-999)))</f>
        <v>-21.2</v>
      </c>
      <c r="U45" s="163">
        <f>100/$AU45*S45</f>
        <v>100</v>
      </c>
      <c r="V45" s="154"/>
      <c r="W45" s="154"/>
      <c r="X45" s="134"/>
      <c r="Y45" s="163"/>
      <c r="Z45" s="154"/>
      <c r="AA45" s="154"/>
      <c r="AB45" s="134"/>
      <c r="AC45" s="163"/>
      <c r="AD45" s="154"/>
      <c r="AE45" s="154"/>
      <c r="AF45" s="134"/>
      <c r="AG45" s="163"/>
      <c r="AH45" s="154"/>
      <c r="AI45" s="154"/>
      <c r="AJ45" s="134"/>
      <c r="AK45" s="262"/>
      <c r="AL45" s="154"/>
      <c r="AM45" s="154"/>
      <c r="AN45" s="134"/>
      <c r="AO45" s="163"/>
      <c r="AP45" s="154"/>
      <c r="AQ45" s="154"/>
      <c r="AR45" s="134"/>
      <c r="AS45" s="163"/>
      <c r="AT45" s="134">
        <f t="shared" si="19"/>
        <v>138007.87</v>
      </c>
      <c r="AU45" s="134">
        <f t="shared" si="19"/>
        <v>108686.046</v>
      </c>
      <c r="AV45" s="154">
        <f>IF(AT45=0, "    ---- ", IF(ABS(ROUND(100/AT45*AU45-100,1))&lt;999,ROUND(100/AT45*AU45-100,1),IF(ROUND(100/AT45*AU45-100,1)&gt;999,999,-999)))</f>
        <v>-21.2</v>
      </c>
      <c r="AW45" s="134">
        <f>'Tabell 2a'!CL45+AT45</f>
        <v>40289018.548859991</v>
      </c>
      <c r="AX45" s="134">
        <f>'Tabell 2a'!CM45+AU45</f>
        <v>34221392.812619992</v>
      </c>
      <c r="AY45" s="154">
        <f>IF(AW45=0, "   ---- ", IF(ABS(ROUND(100/AW45*AX45-100,1))&lt;999,ROUND(100/AW45*AX45-100,1),IF(ROUND(100/AW45*AX45-100,1)&gt;999,999,-999)))</f>
        <v>-15.1</v>
      </c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N45" s="163"/>
      <c r="BO45" s="273"/>
    </row>
    <row r="46" spans="1:67" s="263" customFormat="1" ht="20.100000000000001" customHeight="1">
      <c r="A46" s="432" t="s">
        <v>16</v>
      </c>
      <c r="B46" s="432"/>
      <c r="C46" s="432"/>
      <c r="D46" s="432"/>
      <c r="E46" s="432"/>
      <c r="F46" s="432"/>
      <c r="G46" s="432"/>
      <c r="H46" s="432"/>
      <c r="I46" s="432"/>
      <c r="J46" s="432"/>
      <c r="K46" s="432"/>
      <c r="L46" s="432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B46" s="432"/>
      <c r="AC46" s="432"/>
      <c r="AD46" s="432"/>
      <c r="AE46" s="432"/>
      <c r="AF46" s="432"/>
      <c r="AG46" s="432"/>
      <c r="AH46" s="432"/>
      <c r="AI46" s="432"/>
      <c r="AJ46" s="432"/>
      <c r="AK46" s="432"/>
      <c r="AL46" s="432"/>
      <c r="AM46" s="432"/>
      <c r="AN46" s="432"/>
      <c r="AO46" s="432"/>
      <c r="AP46" s="432"/>
      <c r="AQ46" s="432"/>
      <c r="AR46" s="432"/>
      <c r="AS46" s="432"/>
      <c r="AT46" s="432"/>
      <c r="AU46" s="432"/>
      <c r="AV46" s="432"/>
      <c r="AW46" s="134">
        <f>'Tabell 2a'!CL46+AT46</f>
        <v>24409.83</v>
      </c>
      <c r="AX46" s="134">
        <f>'Tabell 2a'!CM46+AU46</f>
        <v>20505.454000000002</v>
      </c>
      <c r="AY46" s="154">
        <f>IF(AW46=0, "   ---- ", IF(ABS(ROUND(100/AW46*AX46-100,1))&lt;999,ROUND(100/AW46*AX46-100,1),IF(ROUND(100/AW46*AX46-100,1)&gt;999,999,-999)))</f>
        <v>-16</v>
      </c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N46" s="163"/>
      <c r="BO46" s="273"/>
    </row>
    <row r="47" spans="1:67" s="110" customFormat="1" ht="20.100000000000001" customHeight="1">
      <c r="A47" s="387"/>
      <c r="B47" s="154"/>
      <c r="C47" s="154"/>
      <c r="D47" s="259"/>
      <c r="E47" s="258"/>
      <c r="F47" s="154"/>
      <c r="G47" s="154"/>
      <c r="H47" s="158"/>
      <c r="I47" s="258"/>
      <c r="J47" s="154"/>
      <c r="K47" s="154"/>
      <c r="L47" s="158"/>
      <c r="M47" s="258"/>
      <c r="N47" s="154"/>
      <c r="O47" s="154"/>
      <c r="P47" s="158"/>
      <c r="Q47" s="258"/>
      <c r="R47" s="154"/>
      <c r="S47" s="154"/>
      <c r="T47" s="158"/>
      <c r="U47" s="258"/>
      <c r="V47" s="154"/>
      <c r="W47" s="154"/>
      <c r="X47" s="158"/>
      <c r="Y47" s="258"/>
      <c r="Z47" s="154"/>
      <c r="AA47" s="154"/>
      <c r="AB47" s="158"/>
      <c r="AC47" s="258"/>
      <c r="AD47" s="154"/>
      <c r="AE47" s="154"/>
      <c r="AF47" s="158"/>
      <c r="AG47" s="258"/>
      <c r="AH47" s="154"/>
      <c r="AI47" s="154"/>
      <c r="AJ47" s="158"/>
      <c r="AK47" s="259"/>
      <c r="AL47" s="154"/>
      <c r="AM47" s="154"/>
      <c r="AN47" s="158"/>
      <c r="AO47" s="258"/>
      <c r="AP47" s="154"/>
      <c r="AQ47" s="154"/>
      <c r="AR47" s="158"/>
      <c r="AS47" s="258"/>
      <c r="AT47" s="158"/>
      <c r="AU47" s="158"/>
      <c r="AV47" s="159"/>
      <c r="AW47" s="158"/>
      <c r="AX47" s="158"/>
      <c r="AY47" s="159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N47" s="275"/>
      <c r="BO47" s="276"/>
    </row>
    <row r="48" spans="1:67" s="263" customFormat="1" ht="20.100000000000001" customHeight="1">
      <c r="A48" s="388" t="s">
        <v>17</v>
      </c>
      <c r="B48" s="165">
        <v>1097349.6740000001</v>
      </c>
      <c r="C48" s="509">
        <v>1318736.672</v>
      </c>
      <c r="D48" s="165">
        <f>IF(B48=0, "    ---- ", IF(ABS(ROUND(100/B48*C48-100,1))&lt;999,ROUND(100/B48*C48-100,1),IF(ROUND(100/B48*C48-100,1)&gt;999,999,-999)))</f>
        <v>20.2</v>
      </c>
      <c r="E48" s="266">
        <f>100/$AU48*C48</f>
        <v>4.5785178211885489</v>
      </c>
      <c r="F48" s="509">
        <v>5361212</v>
      </c>
      <c r="G48" s="509">
        <v>6671259</v>
      </c>
      <c r="H48" s="164">
        <f>IF(F48=0, "    ---- ", IF(ABS(ROUND(100/F48*G48-100,1))&lt;999,ROUND(100/F48*G48-100,1),IF(ROUND(100/F48*G48-100,1)&gt;999,999,-999)))</f>
        <v>24.4</v>
      </c>
      <c r="I48" s="266">
        <f>100/$AU48*G48</f>
        <v>23.161923733371768</v>
      </c>
      <c r="J48" s="509">
        <v>262080</v>
      </c>
      <c r="K48" s="509">
        <v>288724</v>
      </c>
      <c r="L48" s="164">
        <f>IF(J48=0, "   ---- ", IF(ABS(ROUND(100/J48*K48-100,1))&lt;999,ROUND(100/J48*K48-100,1),IF(ROUND(100/J48*K48-100,1)&gt;999,999,-999)))</f>
        <v>10.199999999999999</v>
      </c>
      <c r="M48" s="266">
        <f>100/$AU48*K48</f>
        <v>1.0024199732005652</v>
      </c>
      <c r="N48" s="509">
        <v>1486777.2310000001</v>
      </c>
      <c r="O48" s="509">
        <v>1703498</v>
      </c>
      <c r="P48" s="165">
        <f>IF(N48=0, "   ---- ", IF(ABS(ROUND(100/N48*O48-100,1))&lt;999,ROUND(100/N48*O48-100,1),IF(ROUND(100/N48*O48-100,1)&gt;999,999,-999)))</f>
        <v>14.6</v>
      </c>
      <c r="Q48" s="266">
        <f>100/$AU48*O48</f>
        <v>5.9143694999626515</v>
      </c>
      <c r="R48" s="509">
        <v>138007.87</v>
      </c>
      <c r="S48" s="509">
        <v>108686.046</v>
      </c>
      <c r="T48" s="164">
        <f>IF(R48=0, "   ---- ", IF(ABS(ROUND(100/R48*S48-100,1))&lt;999,ROUND(100/R48*S48-100,1),IF(ROUND(100/R48*S48-100,1)&gt;999,999,-999)))</f>
        <v>-21.2</v>
      </c>
      <c r="U48" s="266">
        <f>100/$AU48*S48</f>
        <v>0.37734675094067488</v>
      </c>
      <c r="V48" s="509">
        <v>161211</v>
      </c>
      <c r="W48" s="509">
        <v>212431</v>
      </c>
      <c r="X48" s="164">
        <f>IF(V48=0, "   ---- ", IF(ABS(ROUND(100/V48*W48-100,1))&lt;999,ROUND(100/V48*W48-100,1),IF(ROUND(100/V48*W48-100,1)&gt;999,999,-999)))</f>
        <v>31.8</v>
      </c>
      <c r="Y48" s="266">
        <f>100/$AU48*W48</f>
        <v>0.73753853966753469</v>
      </c>
      <c r="Z48" s="509">
        <v>6697963</v>
      </c>
      <c r="AA48" s="509">
        <v>8718284.4820399992</v>
      </c>
      <c r="AB48" s="165">
        <f>IF(Z48=0, "    ---- ", IF(ABS(ROUND(100/Z48*AA48-100,1))&lt;999,ROUND(100/Z48*AA48-100,1),IF(ROUND(100/Z48*AA48-100,1)&gt;999,999,-999)))</f>
        <v>30.2</v>
      </c>
      <c r="AC48" s="266">
        <f>100/$AU48*AA48</f>
        <v>30.268985248339039</v>
      </c>
      <c r="AD48" s="509">
        <v>119599</v>
      </c>
      <c r="AE48" s="509">
        <v>155206</v>
      </c>
      <c r="AF48" s="165">
        <f>IF(AD48=0, "    ---- ", IF(ABS(ROUND(100/AD48*AE48-100,1))&lt;999,ROUND(100/AD48*AE48-100,1),IF(ROUND(100/AD48*AE48-100,1)&gt;999,999,-999)))</f>
        <v>29.8</v>
      </c>
      <c r="AG48" s="266">
        <f>100/$AU48*AE48</f>
        <v>0.53885923705880678</v>
      </c>
      <c r="AH48" s="509">
        <v>5.9</v>
      </c>
      <c r="AI48" s="509">
        <v>14.59357003</v>
      </c>
      <c r="AJ48" s="164">
        <f>IF(AH48=0, "    ---- ", IF(ABS(ROUND(100/AH48*AI48-100,1))&lt;999,ROUND(100/AH48*AI48-100,1),IF(ROUND(100/AH48*AI48-100,1)&gt;999,999,-999)))</f>
        <v>147.30000000000001</v>
      </c>
      <c r="AK48" s="267">
        <f>100/$AU48*AI48</f>
        <v>5.0667371186230354E-5</v>
      </c>
      <c r="AL48" s="509">
        <v>1500599.17141</v>
      </c>
      <c r="AM48" s="509">
        <v>1662297.2335399999</v>
      </c>
      <c r="AN48" s="165">
        <f>IF(AL48=0, "    ---- ", IF(ABS(ROUND(100/AL48*AM48-100,1))&lt;999,ROUND(100/AL48*AM48-100,1),IF(ROUND(100/AL48*AM48-100,1)&gt;999,999,-999)))</f>
        <v>10.8</v>
      </c>
      <c r="AO48" s="266">
        <f>100/$AU48*AM48</f>
        <v>5.771324684808123</v>
      </c>
      <c r="AP48" s="509">
        <v>5727695.6385000004</v>
      </c>
      <c r="AQ48" s="509">
        <v>7963561.2149999999</v>
      </c>
      <c r="AR48" s="165">
        <f>IF(AP48=0, "    ---- ", IF(ABS(ROUND(100/AP48*AQ48-100,1))&lt;999,ROUND(100/AP48*AQ48-100,1),IF(ROUND(100/AP48*AQ48-100,1)&gt;999,999,-999)))</f>
        <v>39</v>
      </c>
      <c r="AS48" s="266">
        <f>100/$AU48*AQ48</f>
        <v>27.648663844091107</v>
      </c>
      <c r="AT48" s="134">
        <f>+B48+F48+J48+N48+R48+V48+Z48+AD48+AH48+AL48+AP48</f>
        <v>22552500.484910004</v>
      </c>
      <c r="AU48" s="134">
        <f>+C48+G48+K48+O48+S48+W48+AA48+AE48+AI48+AM48+AQ48</f>
        <v>28802698.242150027</v>
      </c>
      <c r="AV48" s="165">
        <f>IF(AT48=0, "    ---- ", IF(ABS(ROUND(100/AT48*AU48-100,1))&lt;999,ROUND(100/AT48*AU48-100,1),IF(ROUND(100/AT48*AU48-100,1)&gt;999,999,-999)))</f>
        <v>27.7</v>
      </c>
      <c r="AW48" s="134">
        <f>'Tabell 2a'!CL48+AT48</f>
        <v>92155886.687250018</v>
      </c>
      <c r="AX48" s="134">
        <f>'Tabell 2a'!CM48+AU48</f>
        <v>90784838.952068493</v>
      </c>
      <c r="AY48" s="165">
        <f>IF(AW48=0, "   ---- ", IF(ABS(ROUND(100/AW48*AX48-100,1))&lt;999,ROUND(100/AW48*AX48-100,1),IF(ROUND(100/AW48*AX48-100,1)&gt;999,999,-999)))</f>
        <v>-1.5</v>
      </c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N48" s="163"/>
      <c r="BO48" s="273"/>
    </row>
    <row r="49" spans="1:67" s="263" customFormat="1" ht="20.100000000000001" customHeight="1">
      <c r="A49" s="403" t="s">
        <v>345</v>
      </c>
      <c r="B49" s="599"/>
      <c r="C49" s="154"/>
      <c r="D49" s="277"/>
      <c r="E49" s="268"/>
      <c r="F49" s="599"/>
      <c r="G49" s="154"/>
      <c r="H49" s="191"/>
      <c r="I49" s="268"/>
      <c r="J49" s="154"/>
      <c r="K49" s="154"/>
      <c r="L49" s="277"/>
      <c r="M49" s="268"/>
      <c r="N49" s="599"/>
      <c r="O49" s="154"/>
      <c r="P49" s="191"/>
      <c r="Q49" s="268"/>
      <c r="R49" s="154"/>
      <c r="S49" s="154"/>
      <c r="T49" s="191"/>
      <c r="U49" s="268"/>
      <c r="V49" s="154"/>
      <c r="W49" s="154"/>
      <c r="X49" s="191"/>
      <c r="Y49" s="268"/>
      <c r="Z49" s="599"/>
      <c r="AA49" s="154"/>
      <c r="AB49" s="191"/>
      <c r="AC49" s="268"/>
      <c r="AD49" s="154"/>
      <c r="AE49" s="154"/>
      <c r="AF49" s="191"/>
      <c r="AG49" s="268"/>
      <c r="AH49" s="154"/>
      <c r="AI49" s="154"/>
      <c r="AJ49" s="191"/>
      <c r="AK49" s="277"/>
      <c r="AL49" s="599"/>
      <c r="AM49" s="154"/>
      <c r="AN49" s="191"/>
      <c r="AO49" s="268"/>
      <c r="AP49" s="599"/>
      <c r="AQ49" s="154"/>
      <c r="AR49" s="191"/>
      <c r="AS49" s="268"/>
      <c r="AT49" s="191"/>
      <c r="AU49" s="191"/>
      <c r="AV49" s="269"/>
      <c r="AW49" s="191"/>
      <c r="AX49" s="191"/>
      <c r="AY49" s="269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N49" s="278"/>
      <c r="BO49" s="279"/>
    </row>
    <row r="50" spans="1:67" s="263" customFormat="1" ht="20.100000000000001" customHeight="1">
      <c r="A50" s="387" t="s">
        <v>9</v>
      </c>
      <c r="B50" s="134">
        <v>153944.182</v>
      </c>
      <c r="C50" s="154">
        <v>234928.22399999999</v>
      </c>
      <c r="D50" s="154">
        <f>IF(B50=0, "   ---- ", IF(ABS(ROUND(100/B50*C50-100,1))&lt;999,ROUND(100/B50*C50-100,1),IF(ROUND(100/B50*C50-100,1)&gt;999,999,-999)))</f>
        <v>52.6</v>
      </c>
      <c r="E50" s="163">
        <f>100/$AU50*C50</f>
        <v>3.6553408950470532</v>
      </c>
      <c r="F50" s="134">
        <v>258667</v>
      </c>
      <c r="G50" s="154">
        <v>403898</v>
      </c>
      <c r="H50" s="134">
        <f>IF(F50=0, "    ---- ", IF(ABS(ROUND(100/F50*G50-100,1))&lt;999,ROUND(100/F50*G50-100,1),IF(ROUND(100/F50*G50-100,1)&gt;999,999,-999)))</f>
        <v>56.1</v>
      </c>
      <c r="I50" s="163">
        <f>100/$AU50*G50</f>
        <v>6.2844082830495278</v>
      </c>
      <c r="J50" s="154"/>
      <c r="K50" s="154"/>
      <c r="L50" s="262"/>
      <c r="M50" s="163"/>
      <c r="N50" s="134">
        <v>22362.165000000001</v>
      </c>
      <c r="O50" s="154">
        <v>81222</v>
      </c>
      <c r="P50" s="154">
        <f>IF(N50=0, "   ---- ", IF(ABS(ROUND(100/N50*O50-100,1))&lt;999,ROUND(100/N50*O50-100,1),IF(ROUND(100/N50*O50-100,1)&gt;999,999,-999)))</f>
        <v>263.2</v>
      </c>
      <c r="Q50" s="163">
        <f>100/$AU50*O50</f>
        <v>1.2637651326964945</v>
      </c>
      <c r="R50" s="154"/>
      <c r="S50" s="154"/>
      <c r="T50" s="134"/>
      <c r="U50" s="163"/>
      <c r="V50" s="154"/>
      <c r="W50" s="154"/>
      <c r="X50" s="134"/>
      <c r="Y50" s="163"/>
      <c r="Z50" s="134">
        <v>3639405</v>
      </c>
      <c r="AA50" s="154">
        <v>5097100</v>
      </c>
      <c r="AB50" s="134">
        <f>IF(Z50=0, "    ---- ", IF(ABS(ROUND(100/Z50*AA50-100,1))&lt;999,ROUND(100/Z50*AA50-100,1),IF(ROUND(100/Z50*AA50-100,1)&gt;999,999,-999)))</f>
        <v>40.1</v>
      </c>
      <c r="AC50" s="163">
        <f>100/$AU50*AA50</f>
        <v>79.307789242659652</v>
      </c>
      <c r="AD50" s="134">
        <v>90007</v>
      </c>
      <c r="AE50" s="154">
        <v>91161</v>
      </c>
      <c r="AF50" s="134">
        <f>IF(AD50=0, "    ---- ", IF(ABS(ROUND(100/AD50*AE50-100,1))&lt;999,ROUND(100/AD50*AE50-100,1),IF(ROUND(100/AD50*AE50-100,1)&gt;999,999,-999)))</f>
        <v>1.3</v>
      </c>
      <c r="AG50" s="163">
        <f>100/$AU50*AE50</f>
        <v>1.4184099537286097</v>
      </c>
      <c r="AH50" s="154"/>
      <c r="AI50" s="154"/>
      <c r="AJ50" s="134"/>
      <c r="AK50" s="262"/>
      <c r="AL50" s="134">
        <v>38925.571680000001</v>
      </c>
      <c r="AM50" s="154">
        <v>51230.930999999997</v>
      </c>
      <c r="AN50" s="134">
        <f>IF(AL50=0, "    ---- ", IF(ABS(ROUND(100/AL50*AM50-100,1))&lt;999,ROUND(100/AL50*AM50-100,1),IF(ROUND(100/AL50*AM50-100,1)&gt;999,999,-999)))</f>
        <v>31.6</v>
      </c>
      <c r="AO50" s="163">
        <f>100/$AU50*AM50</f>
        <v>0.79712226137475006</v>
      </c>
      <c r="AP50" s="134">
        <v>317763.78172999999</v>
      </c>
      <c r="AQ50" s="154">
        <v>467445.2</v>
      </c>
      <c r="AR50" s="134">
        <f>IF(AP50=0, "    ---- ", IF(ABS(ROUND(100/AP50*AQ50-100,1))&lt;999,ROUND(100/AP50*AQ50-100,1),IF(ROUND(100/AP50*AQ50-100,1)&gt;999,999,-999)))</f>
        <v>47.1</v>
      </c>
      <c r="AS50" s="163">
        <f>100/$AU50*AQ50</f>
        <v>7.2731642314439364</v>
      </c>
      <c r="AT50" s="134">
        <f>+B50+F50+J50+N50+R50+V50+Z50+AD50+AH50+AL50+AP50</f>
        <v>4521074.70041</v>
      </c>
      <c r="AU50" s="134">
        <f>+C50+G50+K50+O50+S50+W50+AA50+AE50+AI50+AM50+AQ50</f>
        <v>6426985.3549999995</v>
      </c>
      <c r="AV50" s="154">
        <f>IF(AT50=0, "    ---- ", IF(ABS(ROUND(100/AT50*AU50-100,1))&lt;999,ROUND(100/AT50*AU50-100,1),IF(ROUND(100/AT50*AU50-100,1)&gt;999,999,-999)))</f>
        <v>42.2</v>
      </c>
      <c r="AW50" s="134">
        <f>'Tabell 2a'!CL50+AT50</f>
        <v>7725766.0491858404</v>
      </c>
      <c r="AX50" s="134">
        <f>'Tabell 2a'!CM50+AU50</f>
        <v>8623612.3809999991</v>
      </c>
      <c r="AY50" s="154">
        <f t="shared" ref="AY50:AY60" si="32">IF(AW50=0, "   ---- ", IF(ABS(ROUND(100/AW50*AX50-100,1))&lt;999,ROUND(100/AW50*AX50-100,1),IF(ROUND(100/AW50*AX50-100,1)&gt;999,999,-999)))</f>
        <v>11.6</v>
      </c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N50" s="163"/>
      <c r="BO50" s="273"/>
    </row>
    <row r="51" spans="1:67" s="110" customFormat="1" ht="20.100000000000001" customHeight="1">
      <c r="A51" s="427" t="s">
        <v>304</v>
      </c>
      <c r="B51" s="428"/>
      <c r="C51" s="427"/>
      <c r="D51" s="427"/>
      <c r="E51" s="427"/>
      <c r="F51" s="428"/>
      <c r="G51" s="427"/>
      <c r="H51" s="427"/>
      <c r="I51" s="427"/>
      <c r="J51" s="427"/>
      <c r="K51" s="427"/>
      <c r="L51" s="427"/>
      <c r="M51" s="427"/>
      <c r="N51" s="428"/>
      <c r="O51" s="427"/>
      <c r="P51" s="427"/>
      <c r="Q51" s="427"/>
      <c r="R51" s="427"/>
      <c r="S51" s="427"/>
      <c r="T51" s="427"/>
      <c r="U51" s="427"/>
      <c r="V51" s="427"/>
      <c r="W51" s="427"/>
      <c r="X51" s="427"/>
      <c r="Y51" s="427"/>
      <c r="Z51" s="428"/>
      <c r="AA51" s="427"/>
      <c r="AB51" s="427"/>
      <c r="AC51" s="427"/>
      <c r="AD51" s="427"/>
      <c r="AE51" s="427"/>
      <c r="AF51" s="427"/>
      <c r="AG51" s="427"/>
      <c r="AH51" s="427"/>
      <c r="AI51" s="427"/>
      <c r="AJ51" s="427"/>
      <c r="AK51" s="427"/>
      <c r="AL51" s="428"/>
      <c r="AM51" s="427"/>
      <c r="AN51" s="427"/>
      <c r="AO51" s="427"/>
      <c r="AP51" s="428"/>
      <c r="AQ51" s="427"/>
      <c r="AR51" s="427"/>
      <c r="AS51" s="427"/>
      <c r="AT51" s="427"/>
      <c r="AU51" s="427"/>
      <c r="AV51" s="427"/>
      <c r="AW51" s="158">
        <f>'Tabell 2a'!CL51+AT51</f>
        <v>185004.78415893676</v>
      </c>
      <c r="AX51" s="158">
        <f>'Tabell 2a'!CM51+AU51</f>
        <v>199062.93736469705</v>
      </c>
      <c r="AY51" s="159">
        <f t="shared" si="32"/>
        <v>7.6</v>
      </c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N51" s="258"/>
      <c r="BO51" s="271"/>
    </row>
    <row r="52" spans="1:67" s="110" customFormat="1" ht="20.100000000000001" customHeight="1">
      <c r="A52" s="427" t="s">
        <v>305</v>
      </c>
      <c r="B52" s="598"/>
      <c r="C52" s="427"/>
      <c r="D52" s="427"/>
      <c r="E52" s="427"/>
      <c r="F52" s="598"/>
      <c r="G52" s="427"/>
      <c r="H52" s="427"/>
      <c r="I52" s="427"/>
      <c r="J52" s="427"/>
      <c r="K52" s="427"/>
      <c r="L52" s="427"/>
      <c r="M52" s="427"/>
      <c r="N52" s="598"/>
      <c r="O52" s="427"/>
      <c r="P52" s="427"/>
      <c r="Q52" s="427"/>
      <c r="R52" s="427"/>
      <c r="S52" s="427"/>
      <c r="T52" s="427"/>
      <c r="U52" s="427"/>
      <c r="V52" s="427"/>
      <c r="W52" s="427"/>
      <c r="X52" s="427"/>
      <c r="Y52" s="427"/>
      <c r="Z52" s="598"/>
      <c r="AA52" s="427"/>
      <c r="AB52" s="427"/>
      <c r="AC52" s="427"/>
      <c r="AD52" s="427"/>
      <c r="AE52" s="427"/>
      <c r="AF52" s="427"/>
      <c r="AG52" s="427"/>
      <c r="AH52" s="427"/>
      <c r="AI52" s="427"/>
      <c r="AJ52" s="427"/>
      <c r="AK52" s="427"/>
      <c r="AL52" s="678"/>
      <c r="AM52" s="679"/>
      <c r="AN52" s="427"/>
      <c r="AO52" s="427"/>
      <c r="AP52" s="598"/>
      <c r="AQ52" s="427"/>
      <c r="AR52" s="427"/>
      <c r="AS52" s="427"/>
      <c r="AT52" s="427"/>
      <c r="AU52" s="427"/>
      <c r="AV52" s="427"/>
      <c r="AW52" s="158">
        <f>'Tabell 2a'!CL52+AT52</f>
        <v>58929.766148006267</v>
      </c>
      <c r="AX52" s="158">
        <f>'Tabell 2a'!CM52+AU52</f>
        <v>61233.325217538579</v>
      </c>
      <c r="AY52" s="159">
        <f t="shared" si="32"/>
        <v>3.9</v>
      </c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N52" s="258"/>
      <c r="BO52" s="271"/>
    </row>
    <row r="53" spans="1:67" s="263" customFormat="1" ht="20.100000000000001" customHeight="1">
      <c r="A53" s="387" t="s">
        <v>10</v>
      </c>
      <c r="B53" s="134">
        <v>1191.9580000000001</v>
      </c>
      <c r="C53" s="154">
        <v>3655.2000000000003</v>
      </c>
      <c r="D53" s="154">
        <f>IF(B53=0, "   ---- ", IF(ABS(ROUND(100/B53*C53-100,1))&lt;999,ROUND(100/B53*C53-100,1),IF(ROUND(100/B53*C53-100,1)&gt;999,999,-999)))</f>
        <v>206.7</v>
      </c>
      <c r="E53" s="163">
        <f>100/$AU53*C53</f>
        <v>1.2974561224030441</v>
      </c>
      <c r="F53" s="134">
        <v>342</v>
      </c>
      <c r="G53" s="154">
        <v>424.66399999999999</v>
      </c>
      <c r="H53" s="134">
        <f>IF(F53=0, "    ---- ", IF(ABS(ROUND(100/F53*G53-100,1))&lt;999,ROUND(100/F53*G53-100,1),IF(ROUND(100/F53*G53-100,1)&gt;999,999,-999)))</f>
        <v>24.2</v>
      </c>
      <c r="I53" s="163">
        <f>100/$AU53*G53</f>
        <v>0.15073946891118578</v>
      </c>
      <c r="J53" s="154"/>
      <c r="K53" s="154"/>
      <c r="L53" s="134"/>
      <c r="M53" s="163"/>
      <c r="N53" s="134">
        <v>399.2</v>
      </c>
      <c r="O53" s="154">
        <v>75</v>
      </c>
      <c r="P53" s="154">
        <f>IF(N53=0, "   ---- ", IF(ABS(ROUND(100/N53*O53-100,1))&lt;999,ROUND(100/N53*O53-100,1),IF(ROUND(100/N53*O53-100,1)&gt;999,999,-999)))</f>
        <v>-81.2</v>
      </c>
      <c r="Q53" s="163">
        <f>100/$AU53*O53</f>
        <v>2.6622129891723655E-2</v>
      </c>
      <c r="R53" s="154"/>
      <c r="S53" s="154"/>
      <c r="T53" s="134"/>
      <c r="U53" s="163"/>
      <c r="V53" s="154"/>
      <c r="W53" s="154"/>
      <c r="X53" s="134"/>
      <c r="Y53" s="163"/>
      <c r="Z53" s="134">
        <v>171576</v>
      </c>
      <c r="AA53" s="154">
        <v>273127.04560999997</v>
      </c>
      <c r="AB53" s="134">
        <f>IF(Z53=0, "    ---- ", IF(ABS(ROUND(100/Z53*AA53-100,1))&lt;999,ROUND(100/Z53*AA53-100,1),IF(ROUND(100/Z53*AA53-100,1)&gt;999,999,-999)))</f>
        <v>59.2</v>
      </c>
      <c r="AC53" s="163">
        <f>100/$AU53*AA53</f>
        <v>96.949649135628661</v>
      </c>
      <c r="AD53" s="154"/>
      <c r="AE53" s="154"/>
      <c r="AF53" s="134"/>
      <c r="AG53" s="163"/>
      <c r="AH53" s="154"/>
      <c r="AI53" s="154"/>
      <c r="AJ53" s="134"/>
      <c r="AK53" s="262"/>
      <c r="AL53" s="134">
        <v>6478.82</v>
      </c>
      <c r="AM53" s="470">
        <v>66.599999999999994</v>
      </c>
      <c r="AN53" s="134">
        <f>IF(AL53=0, "    ---- ", IF(ABS(ROUND(100/AL53*AM53-100,1))&lt;999,ROUND(100/AL53*AM53-100,1),IF(ROUND(100/AL53*AM53-100,1)&gt;999,999,-999)))</f>
        <v>-99</v>
      </c>
      <c r="AO53" s="163">
        <f>100/$AU53*AM53</f>
        <v>2.3640451343850601E-2</v>
      </c>
      <c r="AP53" s="134">
        <v>4423.0302799999999</v>
      </c>
      <c r="AQ53" s="154">
        <v>4372</v>
      </c>
      <c r="AR53" s="134">
        <f>IF(AP53=0, "    ---- ", IF(ABS(ROUND(100/AP53*AQ53-100,1))&lt;999,ROUND(100/AP53*AQ53-100,1),IF(ROUND(100/AP53*AQ53-100,1)&gt;999,999,-999)))</f>
        <v>-1.2</v>
      </c>
      <c r="AS53" s="163">
        <f>100/$AU53*AQ53</f>
        <v>1.5518926918215441</v>
      </c>
      <c r="AT53" s="134">
        <f t="shared" ref="AT53:AU57" si="33">+B53+F53+J53+N53+R53+V53+Z53+AD53+AH53+AL53+AP53</f>
        <v>184411.00828000001</v>
      </c>
      <c r="AU53" s="134">
        <f t="shared" si="33"/>
        <v>281720.50960999995</v>
      </c>
      <c r="AV53" s="154">
        <f>IF(AT53=0, "    ---- ", IF(ABS(ROUND(100/AT53*AU53-100,1))&lt;999,ROUND(100/AT53*AU53-100,1),IF(ROUND(100/AT53*AU53-100,1)&gt;999,999,-999)))</f>
        <v>52.8</v>
      </c>
      <c r="AW53" s="134">
        <f>'Tabell 2a'!CL53+AT53</f>
        <v>485048.98528000002</v>
      </c>
      <c r="AX53" s="134">
        <f>'Tabell 2a'!CM53+AU53</f>
        <v>558187.58560999995</v>
      </c>
      <c r="AY53" s="154">
        <f t="shared" si="32"/>
        <v>15.1</v>
      </c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N53" s="163"/>
      <c r="BO53" s="273"/>
    </row>
    <row r="54" spans="1:67" s="110" customFormat="1" ht="20.100000000000001" customHeight="1">
      <c r="A54" s="386" t="s">
        <v>358</v>
      </c>
      <c r="B54" s="438">
        <v>833.45600000000002</v>
      </c>
      <c r="C54" s="438">
        <v>3209.4</v>
      </c>
      <c r="D54" s="159">
        <f t="shared" ref="D54:D55" si="34">IF(B54=0, "   ---- ", IF(ABS(ROUND(100/B54*C54-100,1))&lt;999,ROUND(100/B54*C54-100,1),IF(ROUND(100/B54*C54-100,1)&gt;999,999,-999)))</f>
        <v>285.10000000000002</v>
      </c>
      <c r="E54" s="258">
        <f t="shared" ref="E54:E55" si="35">100/$AU54*C54</f>
        <v>1.2553425299527334</v>
      </c>
      <c r="F54" s="386"/>
      <c r="G54" s="438">
        <v>237.476</v>
      </c>
      <c r="H54" s="159" t="str">
        <f t="shared" ref="H54:H55" si="36">IF(F54=0, "   ---- ", IF(ABS(ROUND(100/F54*G54-100,1))&lt;999,ROUND(100/F54*G54-100,1),IF(ROUND(100/F54*G54-100,1)&gt;999,999,-999)))</f>
        <v xml:space="preserve">   ---- </v>
      </c>
      <c r="I54" s="258">
        <f t="shared" ref="I54:I55" si="37">100/$AU54*G54</f>
        <v>9.2887680763711386E-2</v>
      </c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438">
        <v>144424</v>
      </c>
      <c r="AA54" s="438">
        <v>251803.43</v>
      </c>
      <c r="AB54" s="158">
        <f t="shared" ref="AB54:AB55" si="38">IF(Z54=0, "    ---- ", IF(ABS(ROUND(100/Z54*AA54-100,1))&lt;999,ROUND(100/Z54*AA54-100,1),IF(ROUND(100/Z54*AA54-100,1)&gt;999,999,-999)))</f>
        <v>74.400000000000006</v>
      </c>
      <c r="AC54" s="258">
        <f t="shared" ref="AC54:AC55" si="39">100/$AU54*AA54</f>
        <v>98.491791259106378</v>
      </c>
      <c r="AD54" s="386"/>
      <c r="AE54" s="386"/>
      <c r="AF54" s="386"/>
      <c r="AG54" s="386"/>
      <c r="AH54" s="386"/>
      <c r="AI54" s="386"/>
      <c r="AJ54" s="386"/>
      <c r="AK54" s="386"/>
      <c r="AL54" s="438">
        <v>6328.82</v>
      </c>
      <c r="AM54" s="654">
        <v>15</v>
      </c>
      <c r="AN54" s="158">
        <f t="shared" ref="AN54:AN55" si="40">IF(AL54=0, "    ---- ", IF(ABS(ROUND(100/AL54*AM54-100,1))&lt;999,ROUND(100/AL54*AM54-100,1),IF(ROUND(100/AL54*AM54-100,1)&gt;999,999,-999)))</f>
        <v>-99.8</v>
      </c>
      <c r="AO54" s="258">
        <f t="shared" ref="AO54:AO55" si="41">100/$AU54*AM54</f>
        <v>5.8671832583320873E-3</v>
      </c>
      <c r="AP54" s="438">
        <v>369.45483999999999</v>
      </c>
      <c r="AQ54" s="386">
        <v>394</v>
      </c>
      <c r="AR54" s="158">
        <f t="shared" ref="AR54:AR55" si="42">IF(AP54=0, "    ---- ", IF(ABS(ROUND(100/AP54*AQ54-100,1))&lt;999,ROUND(100/AP54*AQ54-100,1),IF(ROUND(100/AP54*AQ54-100,1)&gt;999,999,-999)))</f>
        <v>6.6</v>
      </c>
      <c r="AS54" s="258">
        <f t="shared" ref="AS54:AS55" si="43">100/$AU54*AQ54</f>
        <v>0.15411134691885617</v>
      </c>
      <c r="AT54" s="158">
        <f t="shared" si="33"/>
        <v>151955.73084</v>
      </c>
      <c r="AU54" s="158">
        <f t="shared" si="33"/>
        <v>255659.30599999998</v>
      </c>
      <c r="AV54" s="159">
        <f t="shared" ref="AV54:AV57" si="44">IF(AT54=0, "    ---- ", IF(ABS(ROUND(100/AT54*AU54-100,1))&lt;999,ROUND(100/AT54*AU54-100,1),IF(ROUND(100/AT54*AU54-100,1)&gt;999,999,-999)))</f>
        <v>68.2</v>
      </c>
      <c r="AW54" s="158">
        <f>'Tabell 2a'!CL54+AT54</f>
        <v>452158.70784000005</v>
      </c>
      <c r="AX54" s="158">
        <f>'Tabell 2a'!CM54+AU54</f>
        <v>531973.38199999998</v>
      </c>
      <c r="AY54" s="156">
        <f t="shared" si="32"/>
        <v>17.7</v>
      </c>
      <c r="AZ54" s="270"/>
      <c r="BA54" s="270"/>
      <c r="BB54" s="270"/>
      <c r="BC54" s="270"/>
      <c r="BD54" s="270"/>
      <c r="BE54" s="270"/>
      <c r="BF54" s="270"/>
      <c r="BG54" s="270"/>
      <c r="BH54" s="270"/>
      <c r="BI54" s="270"/>
      <c r="BJ54" s="270"/>
      <c r="BN54" s="258"/>
      <c r="BO54" s="271"/>
    </row>
    <row r="55" spans="1:67" s="110" customFormat="1" ht="20.100000000000001" customHeight="1">
      <c r="A55" s="386" t="s">
        <v>360</v>
      </c>
      <c r="B55" s="438">
        <v>358.50200000000001</v>
      </c>
      <c r="C55" s="654">
        <v>445.8</v>
      </c>
      <c r="D55" s="159">
        <f t="shared" si="34"/>
        <v>24.4</v>
      </c>
      <c r="E55" s="258">
        <f t="shared" si="35"/>
        <v>1.7105886845108764</v>
      </c>
      <c r="F55" s="386">
        <v>342</v>
      </c>
      <c r="G55" s="438">
        <v>187.18799999999999</v>
      </c>
      <c r="H55" s="159">
        <f t="shared" si="36"/>
        <v>-45.3</v>
      </c>
      <c r="I55" s="258">
        <f t="shared" si="37"/>
        <v>0.71826306567120213</v>
      </c>
      <c r="J55" s="386"/>
      <c r="K55" s="386"/>
      <c r="L55" s="386"/>
      <c r="M55" s="386"/>
      <c r="N55" s="654">
        <v>399.2</v>
      </c>
      <c r="O55" s="386">
        <v>75</v>
      </c>
      <c r="P55" s="159">
        <f>IF(N55=0, "   ---- ", IF(ABS(ROUND(100/N55*O55-100,1))&lt;999,ROUND(100/N55*O55-100,1),IF(ROUND(100/N55*O55-100,1)&gt;999,999,-999)))</f>
        <v>-81.2</v>
      </c>
      <c r="Q55" s="258">
        <f>100/$AU55*O55</f>
        <v>0.28778409900923224</v>
      </c>
      <c r="R55" s="386"/>
      <c r="S55" s="386"/>
      <c r="T55" s="386"/>
      <c r="U55" s="386"/>
      <c r="V55" s="386"/>
      <c r="W55" s="386"/>
      <c r="X55" s="386"/>
      <c r="Y55" s="386"/>
      <c r="Z55" s="438">
        <v>27152</v>
      </c>
      <c r="AA55" s="438">
        <v>21323.615610000001</v>
      </c>
      <c r="AB55" s="158">
        <f t="shared" si="38"/>
        <v>-21.5</v>
      </c>
      <c r="AC55" s="258">
        <f t="shared" si="39"/>
        <v>81.821300079240658</v>
      </c>
      <c r="AD55" s="386"/>
      <c r="AE55" s="386"/>
      <c r="AF55" s="386"/>
      <c r="AG55" s="386"/>
      <c r="AH55" s="386"/>
      <c r="AI55" s="386"/>
      <c r="AJ55" s="386"/>
      <c r="AK55" s="386"/>
      <c r="AL55" s="654">
        <v>150</v>
      </c>
      <c r="AM55" s="654">
        <v>51.6</v>
      </c>
      <c r="AN55" s="158">
        <f t="shared" si="40"/>
        <v>-65.599999999999994</v>
      </c>
      <c r="AO55" s="258">
        <f t="shared" si="41"/>
        <v>0.19799546011835176</v>
      </c>
      <c r="AP55" s="438">
        <v>4053.5754400000001</v>
      </c>
      <c r="AQ55" s="438">
        <v>3978</v>
      </c>
      <c r="AR55" s="158">
        <f t="shared" si="42"/>
        <v>-1.9</v>
      </c>
      <c r="AS55" s="258">
        <f t="shared" si="43"/>
        <v>15.264068611449677</v>
      </c>
      <c r="AT55" s="158">
        <f t="shared" si="33"/>
        <v>32455.277440000002</v>
      </c>
      <c r="AU55" s="158">
        <f t="shared" si="33"/>
        <v>26061.20361</v>
      </c>
      <c r="AV55" s="159">
        <f t="shared" si="44"/>
        <v>-19.7</v>
      </c>
      <c r="AW55" s="158">
        <f>'Tabell 2a'!CL55+AT55</f>
        <v>32890.277440000005</v>
      </c>
      <c r="AX55" s="158">
        <f>'Tabell 2a'!CM55+AU55</f>
        <v>26214.20361</v>
      </c>
      <c r="AY55" s="156">
        <f t="shared" si="32"/>
        <v>-20.3</v>
      </c>
      <c r="AZ55" s="270"/>
      <c r="BA55" s="270"/>
      <c r="BB55" s="270"/>
      <c r="BC55" s="270"/>
      <c r="BD55" s="270"/>
      <c r="BE55" s="270"/>
      <c r="BF55" s="270"/>
      <c r="BG55" s="270"/>
      <c r="BH55" s="270"/>
      <c r="BI55" s="270"/>
      <c r="BJ55" s="270"/>
      <c r="BN55" s="258"/>
      <c r="BO55" s="271"/>
    </row>
    <row r="56" spans="1:67" s="110" customFormat="1" ht="20.100000000000001" customHeight="1">
      <c r="A56" s="386" t="s">
        <v>319</v>
      </c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6"/>
      <c r="X56" s="386"/>
      <c r="Y56" s="386"/>
      <c r="Z56" s="386"/>
      <c r="AA56" s="386"/>
      <c r="AB56" s="386"/>
      <c r="AC56" s="386"/>
      <c r="AD56" s="386"/>
      <c r="AE56" s="386"/>
      <c r="AF56" s="386"/>
      <c r="AG56" s="386"/>
      <c r="AH56" s="386"/>
      <c r="AI56" s="386"/>
      <c r="AJ56" s="386"/>
      <c r="AK56" s="386"/>
      <c r="AL56" s="654"/>
      <c r="AM56" s="654"/>
      <c r="AN56" s="386"/>
      <c r="AO56" s="386"/>
      <c r="AP56" s="438"/>
      <c r="AQ56" s="386"/>
      <c r="AR56" s="386"/>
      <c r="AS56" s="386"/>
      <c r="AT56" s="158">
        <f t="shared" si="33"/>
        <v>0</v>
      </c>
      <c r="AU56" s="158">
        <f t="shared" si="33"/>
        <v>0</v>
      </c>
      <c r="AV56" s="159" t="str">
        <f t="shared" si="44"/>
        <v xml:space="preserve">    ---- </v>
      </c>
      <c r="AW56" s="158">
        <f>'Tabell 2a'!CL56+AT56</f>
        <v>138</v>
      </c>
      <c r="AX56" s="158">
        <f>'Tabell 2a'!CM56+AU56</f>
        <v>0</v>
      </c>
      <c r="AY56" s="156">
        <f t="shared" si="32"/>
        <v>-100</v>
      </c>
      <c r="AZ56" s="270"/>
      <c r="BA56" s="270"/>
      <c r="BB56" s="270"/>
      <c r="BC56" s="270"/>
      <c r="BD56" s="270"/>
      <c r="BE56" s="270"/>
      <c r="BF56" s="270"/>
      <c r="BG56" s="270"/>
      <c r="BH56" s="270"/>
      <c r="BI56" s="270"/>
      <c r="BJ56" s="270"/>
      <c r="BN56" s="258"/>
      <c r="BO56" s="271"/>
    </row>
    <row r="57" spans="1:67" s="110" customFormat="1" ht="20.100000000000001" customHeight="1">
      <c r="A57" s="386" t="s">
        <v>373</v>
      </c>
      <c r="B57" s="386"/>
      <c r="C57" s="386"/>
      <c r="D57" s="386"/>
      <c r="E57" s="386"/>
      <c r="F57" s="386"/>
      <c r="G57" s="386"/>
      <c r="H57" s="386"/>
      <c r="I57" s="386"/>
      <c r="J57" s="386"/>
      <c r="K57" s="386"/>
      <c r="L57" s="386"/>
      <c r="M57" s="386"/>
      <c r="N57" s="386"/>
      <c r="O57" s="386"/>
      <c r="P57" s="386"/>
      <c r="Q57" s="386"/>
      <c r="R57" s="386"/>
      <c r="S57" s="386"/>
      <c r="T57" s="386"/>
      <c r="U57" s="386"/>
      <c r="V57" s="386"/>
      <c r="W57" s="386"/>
      <c r="X57" s="386"/>
      <c r="Y57" s="386"/>
      <c r="Z57" s="386"/>
      <c r="AA57" s="386"/>
      <c r="AB57" s="386"/>
      <c r="AC57" s="386"/>
      <c r="AD57" s="386"/>
      <c r="AE57" s="386"/>
      <c r="AF57" s="386"/>
      <c r="AG57" s="386"/>
      <c r="AH57" s="386"/>
      <c r="AI57" s="386"/>
      <c r="AJ57" s="386"/>
      <c r="AK57" s="386"/>
      <c r="AL57" s="654"/>
      <c r="AM57" s="654"/>
      <c r="AN57" s="386"/>
      <c r="AO57" s="386"/>
      <c r="AP57" s="438"/>
      <c r="AQ57" s="386"/>
      <c r="AR57" s="386"/>
      <c r="AS57" s="386"/>
      <c r="AT57" s="158">
        <f t="shared" si="33"/>
        <v>0</v>
      </c>
      <c r="AU57" s="158">
        <f t="shared" si="33"/>
        <v>0</v>
      </c>
      <c r="AV57" s="159" t="str">
        <f t="shared" si="44"/>
        <v xml:space="preserve">    ---- </v>
      </c>
      <c r="AW57" s="438">
        <f>'Tabell 2a'!CL57+AT57</f>
        <v>196521.79200000002</v>
      </c>
      <c r="AX57" s="386">
        <f>'Tabell 2a'!CM57+AU57</f>
        <v>195836.02600000001</v>
      </c>
      <c r="AY57" s="386">
        <f t="shared" si="32"/>
        <v>-0.3</v>
      </c>
      <c r="AZ57" s="270"/>
      <c r="BA57" s="270"/>
      <c r="BB57" s="270"/>
      <c r="BC57" s="270"/>
      <c r="BD57" s="270"/>
      <c r="BE57" s="270"/>
      <c r="BF57" s="270"/>
      <c r="BG57" s="270"/>
      <c r="BH57" s="270"/>
      <c r="BI57" s="270"/>
      <c r="BJ57" s="270"/>
      <c r="BN57" s="258"/>
      <c r="BO57" s="271"/>
    </row>
    <row r="58" spans="1:67" s="263" customFormat="1" ht="20.100000000000001" customHeight="1">
      <c r="A58" s="432" t="s">
        <v>11</v>
      </c>
      <c r="B58" s="432"/>
      <c r="C58" s="432"/>
      <c r="D58" s="432"/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  <c r="T58" s="432"/>
      <c r="U58" s="432"/>
      <c r="V58" s="432"/>
      <c r="W58" s="432"/>
      <c r="X58" s="432"/>
      <c r="Y58" s="432"/>
      <c r="Z58" s="432"/>
      <c r="AA58" s="432"/>
      <c r="AB58" s="432"/>
      <c r="AC58" s="432"/>
      <c r="AD58" s="432"/>
      <c r="AE58" s="432"/>
      <c r="AF58" s="432"/>
      <c r="AG58" s="432"/>
      <c r="AH58" s="432"/>
      <c r="AI58" s="432"/>
      <c r="AJ58" s="432"/>
      <c r="AK58" s="432"/>
      <c r="AL58" s="680"/>
      <c r="AM58" s="680"/>
      <c r="AN58" s="432"/>
      <c r="AO58" s="432"/>
      <c r="AP58" s="670"/>
      <c r="AQ58" s="432"/>
      <c r="AR58" s="432"/>
      <c r="AS58" s="432"/>
      <c r="AT58" s="432"/>
      <c r="AU58" s="432"/>
      <c r="AV58" s="432"/>
      <c r="AW58" s="134">
        <f>'Tabell 2a'!CL58+AT58</f>
        <v>148912.60404000001</v>
      </c>
      <c r="AX58" s="134">
        <f>'Tabell 2a'!CM58+AU58</f>
        <v>73044.613660000003</v>
      </c>
      <c r="AY58" s="154">
        <f t="shared" si="32"/>
        <v>-50.9</v>
      </c>
      <c r="AZ58" s="272"/>
      <c r="BA58" s="272"/>
      <c r="BB58" s="272"/>
      <c r="BC58" s="272"/>
      <c r="BD58" s="272"/>
      <c r="BE58" s="272"/>
      <c r="BF58" s="272"/>
      <c r="BG58" s="272"/>
      <c r="BH58" s="272"/>
      <c r="BI58" s="272"/>
      <c r="BJ58" s="272"/>
      <c r="BN58" s="163"/>
      <c r="BO58" s="273"/>
    </row>
    <row r="59" spans="1:67" s="110" customFormat="1" ht="20.100000000000001" customHeight="1">
      <c r="A59" s="427" t="s">
        <v>42</v>
      </c>
      <c r="B59" s="427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7"/>
      <c r="AL59" s="679"/>
      <c r="AM59" s="679"/>
      <c r="AN59" s="427"/>
      <c r="AO59" s="427"/>
      <c r="AP59" s="440"/>
      <c r="AQ59" s="427"/>
      <c r="AR59" s="427"/>
      <c r="AS59" s="427"/>
      <c r="AT59" s="427"/>
      <c r="AU59" s="427"/>
      <c r="AV59" s="427"/>
      <c r="AW59" s="158">
        <f>'Tabell 2a'!CL59+AT59</f>
        <v>61456.516999999993</v>
      </c>
      <c r="AX59" s="158">
        <f>'Tabell 2a'!CM59+AU59</f>
        <v>34392.395000000004</v>
      </c>
      <c r="AY59" s="159">
        <f t="shared" si="32"/>
        <v>-44</v>
      </c>
      <c r="AZ59" s="270"/>
      <c r="BA59" s="270"/>
      <c r="BB59" s="270"/>
      <c r="BC59" s="270"/>
      <c r="BD59" s="270"/>
      <c r="BE59" s="270"/>
      <c r="BF59" s="270"/>
      <c r="BG59" s="270"/>
      <c r="BH59" s="270"/>
      <c r="BI59" s="270"/>
      <c r="BJ59" s="270"/>
      <c r="BN59" s="258"/>
      <c r="BO59" s="271"/>
    </row>
    <row r="60" spans="1:67" s="110" customFormat="1" ht="20.100000000000001" customHeight="1">
      <c r="A60" s="427" t="s">
        <v>43</v>
      </c>
      <c r="B60" s="427"/>
      <c r="C60" s="427"/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  <c r="AB60" s="427"/>
      <c r="AC60" s="427"/>
      <c r="AD60" s="427"/>
      <c r="AE60" s="427"/>
      <c r="AF60" s="427"/>
      <c r="AG60" s="427"/>
      <c r="AH60" s="427"/>
      <c r="AI60" s="427"/>
      <c r="AJ60" s="427"/>
      <c r="AK60" s="427"/>
      <c r="AL60" s="679"/>
      <c r="AM60" s="679"/>
      <c r="AN60" s="427"/>
      <c r="AO60" s="427"/>
      <c r="AP60" s="440"/>
      <c r="AQ60" s="427"/>
      <c r="AR60" s="427"/>
      <c r="AS60" s="427"/>
      <c r="AT60" s="427"/>
      <c r="AU60" s="427"/>
      <c r="AV60" s="427"/>
      <c r="AW60" s="158">
        <f>'Tabell 2a'!CL60+AT60</f>
        <v>87456.087040000013</v>
      </c>
      <c r="AX60" s="158">
        <f>'Tabell 2a'!CM60+AU60</f>
        <v>38652.218660000006</v>
      </c>
      <c r="AY60" s="159">
        <f t="shared" si="32"/>
        <v>-55.8</v>
      </c>
      <c r="AZ60" s="270"/>
      <c r="BA60" s="270"/>
      <c r="BB60" s="270"/>
      <c r="BC60" s="270"/>
      <c r="BD60" s="270"/>
      <c r="BE60" s="270"/>
      <c r="BF60" s="270"/>
      <c r="BG60" s="270"/>
      <c r="BH60" s="270"/>
      <c r="BI60" s="270"/>
      <c r="BJ60" s="270"/>
      <c r="BN60" s="258"/>
      <c r="BO60" s="271"/>
    </row>
    <row r="61" spans="1:67" s="110" customFormat="1" ht="20.100000000000001" customHeight="1">
      <c r="A61" s="427" t="s">
        <v>12</v>
      </c>
      <c r="B61" s="427"/>
      <c r="C61" s="427"/>
      <c r="D61" s="427"/>
      <c r="E61" s="427"/>
      <c r="F61" s="427"/>
      <c r="G61" s="427"/>
      <c r="H61" s="427"/>
      <c r="I61" s="427"/>
      <c r="J61" s="427"/>
      <c r="K61" s="427"/>
      <c r="L61" s="427"/>
      <c r="M61" s="427"/>
      <c r="N61" s="427"/>
      <c r="O61" s="427"/>
      <c r="P61" s="427"/>
      <c r="Q61" s="427"/>
      <c r="R61" s="427"/>
      <c r="S61" s="427"/>
      <c r="T61" s="427"/>
      <c r="U61" s="427"/>
      <c r="V61" s="427"/>
      <c r="W61" s="427"/>
      <c r="X61" s="427"/>
      <c r="Y61" s="427"/>
      <c r="Z61" s="427"/>
      <c r="AA61" s="427"/>
      <c r="AB61" s="427"/>
      <c r="AC61" s="427"/>
      <c r="AD61" s="427"/>
      <c r="AE61" s="427"/>
      <c r="AF61" s="427"/>
      <c r="AG61" s="427"/>
      <c r="AH61" s="427"/>
      <c r="AI61" s="427"/>
      <c r="AJ61" s="427"/>
      <c r="AK61" s="427"/>
      <c r="AL61" s="679"/>
      <c r="AM61" s="679"/>
      <c r="AN61" s="427"/>
      <c r="AO61" s="427"/>
      <c r="AP61" s="440"/>
      <c r="AQ61" s="427"/>
      <c r="AR61" s="427"/>
      <c r="AS61" s="427"/>
      <c r="AT61" s="427"/>
      <c r="AU61" s="427"/>
      <c r="AV61" s="427"/>
      <c r="AW61" s="158">
        <f>'Tabell 2a'!CL61+AT61</f>
        <v>250</v>
      </c>
      <c r="AX61" s="158">
        <f>'Tabell 2a'!CM61+AU61</f>
        <v>0</v>
      </c>
      <c r="AY61" s="159">
        <f t="shared" ref="AY61:AY63" si="45">IF(AW61=0, "   ---- ", IF(ABS(ROUND(100/AW61*AX61-100,1))&lt;999,ROUND(100/AW61*AX61-100,1),IF(ROUND(100/AW61*AX61-100,1)&gt;999,999,-999)))</f>
        <v>-100</v>
      </c>
      <c r="AZ61" s="270"/>
      <c r="BA61" s="270"/>
      <c r="BB61" s="270"/>
      <c r="BC61" s="270"/>
      <c r="BD61" s="270"/>
      <c r="BE61" s="270"/>
      <c r="BF61" s="270"/>
      <c r="BG61" s="270"/>
      <c r="BH61" s="270"/>
      <c r="BI61" s="270"/>
      <c r="BJ61" s="270"/>
      <c r="BN61" s="258"/>
      <c r="BO61" s="271"/>
    </row>
    <row r="62" spans="1:67" s="110" customFormat="1" ht="20.100000000000001" customHeight="1">
      <c r="A62" s="427" t="s">
        <v>13</v>
      </c>
      <c r="B62" s="427"/>
      <c r="C62" s="427"/>
      <c r="D62" s="427"/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7"/>
      <c r="AL62" s="679"/>
      <c r="AM62" s="679"/>
      <c r="AN62" s="427"/>
      <c r="AO62" s="427"/>
      <c r="AP62" s="440"/>
      <c r="AQ62" s="427"/>
      <c r="AR62" s="427"/>
      <c r="AS62" s="427"/>
      <c r="AT62" s="427"/>
      <c r="AU62" s="427"/>
      <c r="AV62" s="427"/>
      <c r="AW62" s="158">
        <f>'Tabell 2a'!CL62+AT62</f>
        <v>53571.080999999998</v>
      </c>
      <c r="AX62" s="158">
        <f>'Tabell 2a'!CM62+AU62</f>
        <v>37446.979660000005</v>
      </c>
      <c r="AY62" s="159">
        <f t="shared" si="45"/>
        <v>-30.1</v>
      </c>
      <c r="AZ62" s="270"/>
      <c r="BA62" s="270"/>
      <c r="BB62" s="270"/>
      <c r="BC62" s="270"/>
      <c r="BD62" s="270"/>
      <c r="BE62" s="270"/>
      <c r="BF62" s="270"/>
      <c r="BG62" s="270"/>
      <c r="BH62" s="270"/>
      <c r="BI62" s="270"/>
      <c r="BJ62" s="270"/>
      <c r="BN62" s="258"/>
      <c r="BO62" s="271"/>
    </row>
    <row r="63" spans="1:67" s="110" customFormat="1" ht="20.100000000000001" customHeight="1">
      <c r="A63" s="427" t="s">
        <v>14</v>
      </c>
      <c r="B63" s="427"/>
      <c r="C63" s="427"/>
      <c r="D63" s="427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7"/>
      <c r="AL63" s="679"/>
      <c r="AM63" s="679"/>
      <c r="AN63" s="427"/>
      <c r="AO63" s="427"/>
      <c r="AP63" s="440"/>
      <c r="AQ63" s="427"/>
      <c r="AR63" s="427"/>
      <c r="AS63" s="427"/>
      <c r="AT63" s="427"/>
      <c r="AU63" s="427"/>
      <c r="AV63" s="427"/>
      <c r="AW63" s="158">
        <f>'Tabell 2a'!CL63+AT63</f>
        <v>1379</v>
      </c>
      <c r="AX63" s="158">
        <f>'Tabell 2a'!CM63+AU63</f>
        <v>1205.239</v>
      </c>
      <c r="AY63" s="159">
        <f t="shared" si="45"/>
        <v>-12.6</v>
      </c>
      <c r="AZ63" s="270"/>
      <c r="BA63" s="270"/>
      <c r="BB63" s="270"/>
      <c r="BC63" s="270"/>
      <c r="BD63" s="270"/>
      <c r="BE63" s="270"/>
      <c r="BF63" s="270"/>
      <c r="BG63" s="270"/>
      <c r="BH63" s="270"/>
      <c r="BI63" s="270"/>
      <c r="BJ63" s="270"/>
      <c r="BN63" s="258"/>
      <c r="BO63" s="271"/>
    </row>
    <row r="64" spans="1:67" s="263" customFormat="1" ht="20.100000000000001" customHeight="1">
      <c r="A64" s="387" t="s">
        <v>52</v>
      </c>
      <c r="B64" s="154">
        <v>42902.199090000002</v>
      </c>
      <c r="C64" s="154">
        <v>59259.875999999997</v>
      </c>
      <c r="D64" s="134">
        <f>IF(B64=0, "   ---- ", IF(ABS(ROUND(100/B64*C64-100,1))&lt;999,ROUND(100/B64*C64-100,1),IF(ROUND(100/B64*C64-100,1)&gt;999,999,-999)))</f>
        <v>38.1</v>
      </c>
      <c r="E64" s="163">
        <f>100/$AU64*C64</f>
        <v>3.3158647420041079</v>
      </c>
      <c r="F64" s="154">
        <v>268281</v>
      </c>
      <c r="G64" s="154">
        <v>241872</v>
      </c>
      <c r="H64" s="134">
        <f>IF(F64=0, "    ---- ", IF(ABS(ROUND(100/F64*G64-100,1))&lt;999,ROUND(100/F64*G64-100,1),IF(ROUND(100/F64*G64-100,1)&gt;999,999,-999)))</f>
        <v>-9.8000000000000007</v>
      </c>
      <c r="I64" s="163">
        <f>100/$AU64*G64</f>
        <v>13.533859518673607</v>
      </c>
      <c r="J64" s="154">
        <v>15301</v>
      </c>
      <c r="K64" s="154">
        <v>44529</v>
      </c>
      <c r="L64" s="134">
        <f>IF(J64=0, "   ---- ", IF(ABS(ROUND(100/J64*K64-100,1))&lt;999,ROUND(100/J64*K64-100,1),IF(ROUND(100/J64*K64-100,1)&gt;999,999,-999)))</f>
        <v>191</v>
      </c>
      <c r="M64" s="163">
        <f>100/$AU64*K64</f>
        <v>2.4916039496387223</v>
      </c>
      <c r="N64" s="154">
        <v>88328.28</v>
      </c>
      <c r="O64" s="154">
        <v>69711</v>
      </c>
      <c r="P64" s="134">
        <f>IF(N64=0, "   ---- ", IF(ABS(ROUND(100/N64*O64-100,1))&lt;999,ROUND(100/N64*O64-100,1),IF(ROUND(100/N64*O64-100,1)&gt;999,999,-999)))</f>
        <v>-21.1</v>
      </c>
      <c r="Q64" s="163">
        <f>100/$AU64*O64</f>
        <v>3.9006535725766347</v>
      </c>
      <c r="R64" s="154"/>
      <c r="S64" s="154"/>
      <c r="T64" s="134"/>
      <c r="U64" s="163"/>
      <c r="V64" s="154">
        <v>44818</v>
      </c>
      <c r="W64" s="154">
        <v>62123</v>
      </c>
      <c r="X64" s="134">
        <f>IF(V64=0, "   ---- ", IF(ABS(ROUND(100/V64*W64-100,1))&lt;999,ROUND(100/V64*W64-100,1),IF(ROUND(100/V64*W64-100,1)&gt;999,999,-999)))</f>
        <v>38.6</v>
      </c>
      <c r="Y64" s="163">
        <f>100/$AU64*W64</f>
        <v>3.4760698008804676</v>
      </c>
      <c r="Z64" s="154">
        <v>104534</v>
      </c>
      <c r="AA64" s="154">
        <v>119638.56600000001</v>
      </c>
      <c r="AB64" s="134">
        <f>IF(Z64=0, "    ---- ", IF(ABS(ROUND(100/Z64*AA64-100,1))&lt;999,ROUND(100/Z64*AA64-100,1),IF(ROUND(100/Z64*AA64-100,1)&gt;999,999,-999)))</f>
        <v>14.4</v>
      </c>
      <c r="AC64" s="163">
        <f>100/$AU64*AA64</f>
        <v>6.6943323132051695</v>
      </c>
      <c r="AD64" s="154"/>
      <c r="AE64" s="154"/>
      <c r="AF64" s="134"/>
      <c r="AG64" s="163"/>
      <c r="AH64" s="154"/>
      <c r="AI64" s="154"/>
      <c r="AJ64" s="134"/>
      <c r="AK64" s="262"/>
      <c r="AL64" s="154">
        <v>120273.25900000001</v>
      </c>
      <c r="AM64" s="154">
        <v>123394.48699999999</v>
      </c>
      <c r="AN64" s="134">
        <f>IF(AL64=0, "    ---- ", IF(ABS(ROUND(100/AL64*AM64-100,1))&lt;999,ROUND(100/AL64*AM64-100,1),IF(ROUND(100/AL64*AM64-100,1)&gt;999,999,-999)))</f>
        <v>2.6</v>
      </c>
      <c r="AO64" s="163">
        <f>100/$AU64*AM64</f>
        <v>6.9044935025004817</v>
      </c>
      <c r="AP64" s="154">
        <v>47103.442000000003</v>
      </c>
      <c r="AQ64" s="154">
        <v>1066634.112</v>
      </c>
      <c r="AR64" s="134">
        <f>IF(AP64=0, "    ---- ", IF(ABS(ROUND(100/AP64*AQ64-100,1))&lt;999,ROUND(100/AP64*AQ64-100,1),IF(ROUND(100/AP64*AQ64-100,1)&gt;999,999,-999)))</f>
        <v>999</v>
      </c>
      <c r="AS64" s="163">
        <f>100/$AU64*AQ64</f>
        <v>59.683122600520811</v>
      </c>
      <c r="AT64" s="134">
        <f t="shared" ref="AT64:AU84" si="46">+B64+F64+J64+N64+R64+V64+Z64+AD64+AH64+AL64+AP64</f>
        <v>731541.18009000004</v>
      </c>
      <c r="AU64" s="134">
        <f t="shared" si="46"/>
        <v>1787162.041</v>
      </c>
      <c r="AV64" s="154">
        <f>IF(AT64=0, "    ---- ", IF(ABS(ROUND(100/AT64*AU64-100,1))&lt;999,ROUND(100/AT64*AU64-100,1),IF(ROUND(100/AT64*AU64-100,1)&gt;999,999,-999)))</f>
        <v>144.30000000000001</v>
      </c>
      <c r="AW64" s="134">
        <f>'Tabell 2a'!CL64+AT64</f>
        <v>887855.01708999998</v>
      </c>
      <c r="AX64" s="134">
        <f>'Tabell 2a'!CM64+AU64</f>
        <v>1965855.622</v>
      </c>
      <c r="AY64" s="154">
        <f>IF(AW64=0, "   ---- ", IF(ABS(ROUND(100/AW64*AX64-100,1))&lt;999,ROUND(100/AW64*AX64-100,1),IF(ROUND(100/AW64*AX64-100,1)&gt;999,999,-999)))</f>
        <v>121.4</v>
      </c>
      <c r="AZ64" s="272"/>
      <c r="BA64" s="272"/>
      <c r="BB64" s="272"/>
      <c r="BC64" s="272"/>
      <c r="BD64" s="272"/>
      <c r="BE64" s="272"/>
      <c r="BF64" s="272"/>
      <c r="BG64" s="272"/>
      <c r="BH64" s="272"/>
      <c r="BI64" s="272"/>
      <c r="BJ64" s="272"/>
      <c r="BN64" s="163"/>
      <c r="BO64" s="273"/>
    </row>
    <row r="65" spans="1:67" s="110" customFormat="1" ht="20.100000000000001" customHeight="1">
      <c r="A65" s="386" t="s">
        <v>15</v>
      </c>
      <c r="B65" s="159"/>
      <c r="C65" s="159"/>
      <c r="D65" s="159"/>
      <c r="E65" s="258"/>
      <c r="F65" s="159"/>
      <c r="G65" s="159"/>
      <c r="H65" s="158"/>
      <c r="I65" s="258"/>
      <c r="J65" s="159"/>
      <c r="K65" s="159"/>
      <c r="L65" s="158"/>
      <c r="M65" s="258"/>
      <c r="N65" s="159"/>
      <c r="O65" s="159"/>
      <c r="P65" s="159"/>
      <c r="Q65" s="258"/>
      <c r="R65" s="159"/>
      <c r="S65" s="159"/>
      <c r="T65" s="158"/>
      <c r="U65" s="258"/>
      <c r="V65" s="159"/>
      <c r="W65" s="159"/>
      <c r="X65" s="158"/>
      <c r="Y65" s="258"/>
      <c r="Z65" s="159"/>
      <c r="AA65" s="159"/>
      <c r="AB65" s="158"/>
      <c r="AC65" s="258"/>
      <c r="AD65" s="159"/>
      <c r="AE65" s="159"/>
      <c r="AF65" s="158"/>
      <c r="AG65" s="258"/>
      <c r="AH65" s="159"/>
      <c r="AI65" s="159"/>
      <c r="AJ65" s="158"/>
      <c r="AK65" s="259"/>
      <c r="AL65" s="159"/>
      <c r="AM65" s="159"/>
      <c r="AN65" s="158"/>
      <c r="AO65" s="258"/>
      <c r="AP65" s="159"/>
      <c r="AQ65" s="159"/>
      <c r="AR65" s="158"/>
      <c r="AS65" s="258"/>
      <c r="AT65" s="158">
        <f t="shared" si="46"/>
        <v>0</v>
      </c>
      <c r="AU65" s="158">
        <f t="shared" si="46"/>
        <v>0</v>
      </c>
      <c r="AV65" s="159" t="str">
        <f>IF(AT65=0, "    ---- ", IF(ABS(ROUND(100/AT65*AU65-100,1))&lt;999,ROUND(100/AT65*AU65-100,1),IF(ROUND(100/AT65*AU65-100,1)&gt;999,999,-999)))</f>
        <v xml:space="preserve">    ---- </v>
      </c>
      <c r="AW65" s="158">
        <f>'Tabell 2a'!CL65+AT65</f>
        <v>153000.01699999999</v>
      </c>
      <c r="AX65" s="158">
        <f>'Tabell 2a'!CM65+AU65</f>
        <v>123668.897</v>
      </c>
      <c r="AY65" s="159">
        <f>IF(AW65=0, "   ---- ", IF(ABS(ROUND(100/AW65*AX65-100,1))&lt;999,ROUND(100/AW65*AX65-100,1),IF(ROUND(100/AW65*AX65-100,1)&gt;999,999,-999)))</f>
        <v>-19.2</v>
      </c>
      <c r="AZ65" s="270"/>
      <c r="BA65" s="270"/>
      <c r="BB65" s="270"/>
      <c r="BC65" s="270"/>
      <c r="BD65" s="270"/>
      <c r="BE65" s="270"/>
      <c r="BF65" s="270"/>
      <c r="BG65" s="270"/>
      <c r="BH65" s="270"/>
      <c r="BI65" s="270"/>
      <c r="BJ65" s="270"/>
      <c r="BN65" s="258"/>
      <c r="BO65" s="271"/>
    </row>
    <row r="66" spans="1:67" s="110" customFormat="1" ht="20.100000000000001" customHeight="1">
      <c r="A66" s="386" t="s">
        <v>158</v>
      </c>
      <c r="B66" s="135">
        <v>42902.199090000002</v>
      </c>
      <c r="C66" s="159">
        <v>59259.875999999997</v>
      </c>
      <c r="D66" s="159">
        <f>IF(B66=0, "   ---- ", IF(ABS(ROUND(100/B66*C66-100,1))&lt;999,ROUND(100/B66*C66-100,1),IF(ROUND(100/B66*C66-100,1)&gt;999,999,-999)))</f>
        <v>38.1</v>
      </c>
      <c r="E66" s="258">
        <f>100/$AU66*C66</f>
        <v>3.3158647420041079</v>
      </c>
      <c r="F66" s="135">
        <v>268281</v>
      </c>
      <c r="G66" s="159">
        <v>241872</v>
      </c>
      <c r="H66" s="158">
        <f>IF(F66=0, "    ---- ", IF(ABS(ROUND(100/F66*G66-100,1))&lt;999,ROUND(100/F66*G66-100,1),IF(ROUND(100/F66*G66-100,1)&gt;999,999,-999)))</f>
        <v>-9.8000000000000007</v>
      </c>
      <c r="I66" s="258">
        <f>100/$AU66*G66</f>
        <v>13.533859518673607</v>
      </c>
      <c r="J66" s="135">
        <v>15301</v>
      </c>
      <c r="K66" s="159">
        <v>44529</v>
      </c>
      <c r="L66" s="158">
        <f>IF(J66=0, "   ---- ", IF(ABS(ROUND(100/J66*K66-100,1))&lt;999,ROUND(100/J66*K66-100,1),IF(ROUND(100/J66*K66-100,1)&gt;999,999,-999)))</f>
        <v>191</v>
      </c>
      <c r="M66" s="258">
        <f>100/$AU66*K66</f>
        <v>2.4916039496387223</v>
      </c>
      <c r="N66" s="135">
        <v>88328.28</v>
      </c>
      <c r="O66" s="159">
        <v>69711</v>
      </c>
      <c r="P66" s="159">
        <f>IF(N66=0, "   ---- ", IF(ABS(ROUND(100/N66*O66-100,1))&lt;999,ROUND(100/N66*O66-100,1),IF(ROUND(100/N66*O66-100,1)&gt;999,999,-999)))</f>
        <v>-21.1</v>
      </c>
      <c r="Q66" s="258">
        <f>100/$AU66*O66</f>
        <v>3.9006535725766347</v>
      </c>
      <c r="R66" s="159"/>
      <c r="S66" s="159"/>
      <c r="T66" s="158"/>
      <c r="U66" s="258"/>
      <c r="V66" s="135">
        <v>44818</v>
      </c>
      <c r="W66" s="159">
        <v>62123</v>
      </c>
      <c r="X66" s="158">
        <f>IF(V66=0, "   ---- ", IF(ABS(ROUND(100/V66*W66-100,1))&lt;999,ROUND(100/V66*W66-100,1),IF(ROUND(100/V66*W66-100,1)&gt;999,999,-999)))</f>
        <v>38.6</v>
      </c>
      <c r="Y66" s="258">
        <f>100/$AU66*W66</f>
        <v>3.4760698008804676</v>
      </c>
      <c r="Z66" s="135">
        <v>104534</v>
      </c>
      <c r="AA66" s="159">
        <v>119638.56600000001</v>
      </c>
      <c r="AB66" s="158">
        <f>IF(Z66=0, "    ---- ", IF(ABS(ROUND(100/Z66*AA66-100,1))&lt;999,ROUND(100/Z66*AA66-100,1),IF(ROUND(100/Z66*AA66-100,1)&gt;999,999,-999)))</f>
        <v>14.4</v>
      </c>
      <c r="AC66" s="258">
        <f>100/$AU66*AA66</f>
        <v>6.6943323132051695</v>
      </c>
      <c r="AD66" s="159"/>
      <c r="AE66" s="159"/>
      <c r="AF66" s="158"/>
      <c r="AG66" s="258"/>
      <c r="AH66" s="159"/>
      <c r="AI66" s="159"/>
      <c r="AJ66" s="158"/>
      <c r="AK66" s="259"/>
      <c r="AL66" s="135">
        <v>120273.25900000001</v>
      </c>
      <c r="AM66" s="159">
        <v>123394.48699999999</v>
      </c>
      <c r="AN66" s="158">
        <f>IF(AL66=0, "    ---- ", IF(ABS(ROUND(100/AL66*AM66-100,1))&lt;999,ROUND(100/AL66*AM66-100,1),IF(ROUND(100/AL66*AM66-100,1)&gt;999,999,-999)))</f>
        <v>2.6</v>
      </c>
      <c r="AO66" s="258">
        <f>100/$AU66*AM66</f>
        <v>6.9044935025004817</v>
      </c>
      <c r="AP66" s="135">
        <v>47103.442000000003</v>
      </c>
      <c r="AQ66" s="159">
        <v>1066634.112</v>
      </c>
      <c r="AR66" s="158">
        <f>IF(AP66=0, "    ---- ", IF(ABS(ROUND(100/AP66*AQ66-100,1))&lt;999,ROUND(100/AP66*AQ66-100,1),IF(ROUND(100/AP66*AQ66-100,1)&gt;999,999,-999)))</f>
        <v>999</v>
      </c>
      <c r="AS66" s="258">
        <f>100/$AU66*AQ66</f>
        <v>59.683122600520811</v>
      </c>
      <c r="AT66" s="158">
        <f t="shared" si="46"/>
        <v>731541.18009000004</v>
      </c>
      <c r="AU66" s="158">
        <f t="shared" si="46"/>
        <v>1787162.041</v>
      </c>
      <c r="AV66" s="159">
        <f>IF(AT66=0, "    ---- ", IF(ABS(ROUND(100/AT66*AU66-100,1))&lt;999,ROUND(100/AT66*AU66-100,1),IF(ROUND(100/AT66*AU66-100,1)&gt;999,999,-999)))</f>
        <v>144.30000000000001</v>
      </c>
      <c r="AW66" s="158">
        <f>'Tabell 2a'!CL66+AT66</f>
        <v>734855.00008999999</v>
      </c>
      <c r="AX66" s="158">
        <f>'Tabell 2a'!CM66+AU66</f>
        <v>1793386.905</v>
      </c>
      <c r="AY66" s="159">
        <f>IF(AW66=0, "   ---- ", IF(ABS(ROUND(100/AW66*AX66-100,1))&lt;999,ROUND(100/AW66*AX66-100,1),IF(ROUND(100/AW66*AX66-100,1)&gt;999,999,-999)))</f>
        <v>144</v>
      </c>
      <c r="AZ66" s="270"/>
      <c r="BA66" s="270"/>
      <c r="BB66" s="270"/>
      <c r="BC66" s="270"/>
      <c r="BD66" s="270"/>
      <c r="BE66" s="270"/>
      <c r="BF66" s="270"/>
      <c r="BG66" s="270"/>
      <c r="BH66" s="270"/>
      <c r="BI66" s="270"/>
      <c r="BJ66" s="270"/>
      <c r="BN66" s="258"/>
      <c r="BO66" s="271"/>
    </row>
    <row r="67" spans="1:67" s="110" customFormat="1" ht="20.100000000000001" customHeight="1">
      <c r="A67" s="386" t="s">
        <v>320</v>
      </c>
      <c r="B67" s="386"/>
      <c r="C67" s="159"/>
      <c r="D67" s="386"/>
      <c r="E67" s="386"/>
      <c r="F67" s="386"/>
      <c r="G67" s="159"/>
      <c r="H67" s="386"/>
      <c r="I67" s="386"/>
      <c r="J67" s="386"/>
      <c r="K67" s="159"/>
      <c r="L67" s="386"/>
      <c r="M67" s="386"/>
      <c r="N67" s="386"/>
      <c r="O67" s="159"/>
      <c r="P67" s="386"/>
      <c r="Q67" s="386"/>
      <c r="R67" s="386"/>
      <c r="S67" s="159"/>
      <c r="T67" s="386"/>
      <c r="U67" s="386"/>
      <c r="V67" s="386"/>
      <c r="W67" s="159"/>
      <c r="X67" s="386"/>
      <c r="Y67" s="386"/>
      <c r="Z67" s="386"/>
      <c r="AA67" s="159"/>
      <c r="AB67" s="386"/>
      <c r="AC67" s="386"/>
      <c r="AD67" s="386"/>
      <c r="AE67" s="159"/>
      <c r="AF67" s="386"/>
      <c r="AG67" s="386"/>
      <c r="AH67" s="386"/>
      <c r="AI67" s="159"/>
      <c r="AJ67" s="386"/>
      <c r="AK67" s="386"/>
      <c r="AL67" s="438"/>
      <c r="AM67" s="159">
        <v>0</v>
      </c>
      <c r="AN67" s="386"/>
      <c r="AO67" s="386"/>
      <c r="AP67" s="438"/>
      <c r="AQ67" s="159"/>
      <c r="AR67" s="386"/>
      <c r="AS67" s="386"/>
      <c r="AT67" s="158">
        <f t="shared" si="46"/>
        <v>0</v>
      </c>
      <c r="AU67" s="158">
        <f t="shared" si="46"/>
        <v>0</v>
      </c>
      <c r="AV67" s="159" t="str">
        <f t="shared" ref="AV67:AV72" si="47">IF(AT67=0, "    ---- ", IF(ABS(ROUND(100/AT67*AU67-100,1))&lt;999,ROUND(100/AT67*AU67-100,1),IF(ROUND(100/AT67*AU67-100,1)&gt;999,999,-999)))</f>
        <v xml:space="preserve">    ---- </v>
      </c>
      <c r="AW67" s="158">
        <f>'Tabell 2a'!CL67+AT67</f>
        <v>0</v>
      </c>
      <c r="AX67" s="158">
        <f>'Tabell 2a'!CM67+AU67</f>
        <v>0</v>
      </c>
      <c r="AY67" s="156" t="str">
        <f t="shared" ref="AY67:AY72" si="48">IF(AW67=0, "   ---- ", IF(ABS(ROUND(100/AW67*AX67-100,1))&lt;999,ROUND(100/AW67*AX67-100,1),IF(ROUND(100/AW67*AX67-100,1)&gt;999,999,-999)))</f>
        <v xml:space="preserve">   ---- </v>
      </c>
      <c r="AZ67" s="270"/>
      <c r="BA67" s="270"/>
      <c r="BB67" s="270"/>
      <c r="BC67" s="270"/>
      <c r="BD67" s="270"/>
      <c r="BE67" s="270"/>
      <c r="BF67" s="270"/>
      <c r="BG67" s="270"/>
      <c r="BH67" s="270"/>
      <c r="BI67" s="270"/>
      <c r="BJ67" s="270"/>
      <c r="BN67" s="258"/>
      <c r="BO67" s="271"/>
    </row>
    <row r="68" spans="1:67" s="110" customFormat="1" ht="20.100000000000001" customHeight="1">
      <c r="A68" s="386" t="s">
        <v>321</v>
      </c>
      <c r="B68" s="386"/>
      <c r="C68" s="159"/>
      <c r="D68" s="386"/>
      <c r="E68" s="386"/>
      <c r="F68" s="386"/>
      <c r="G68" s="159"/>
      <c r="H68" s="386"/>
      <c r="I68" s="386"/>
      <c r="J68" s="386"/>
      <c r="K68" s="159"/>
      <c r="L68" s="386"/>
      <c r="M68" s="386"/>
      <c r="N68" s="386"/>
      <c r="O68" s="159"/>
      <c r="P68" s="386"/>
      <c r="Q68" s="386"/>
      <c r="R68" s="386"/>
      <c r="S68" s="159"/>
      <c r="T68" s="386"/>
      <c r="U68" s="386"/>
      <c r="V68" s="386"/>
      <c r="W68" s="159"/>
      <c r="X68" s="386"/>
      <c r="Y68" s="386"/>
      <c r="Z68" s="386"/>
      <c r="AA68" s="159"/>
      <c r="AB68" s="386"/>
      <c r="AC68" s="386"/>
      <c r="AD68" s="386"/>
      <c r="AE68" s="159"/>
      <c r="AF68" s="386"/>
      <c r="AG68" s="386"/>
      <c r="AH68" s="386"/>
      <c r="AI68" s="159"/>
      <c r="AJ68" s="386"/>
      <c r="AK68" s="386"/>
      <c r="AL68" s="438"/>
      <c r="AM68" s="159"/>
      <c r="AN68" s="386"/>
      <c r="AO68" s="386"/>
      <c r="AP68" s="438"/>
      <c r="AQ68" s="159"/>
      <c r="AR68" s="386"/>
      <c r="AS68" s="386"/>
      <c r="AT68" s="158">
        <f t="shared" si="46"/>
        <v>0</v>
      </c>
      <c r="AU68" s="158">
        <f t="shared" si="46"/>
        <v>0</v>
      </c>
      <c r="AV68" s="159" t="str">
        <f t="shared" si="47"/>
        <v xml:space="preserve">    ---- </v>
      </c>
      <c r="AW68" s="158">
        <f>'Tabell 2a'!CL68+AT68</f>
        <v>0</v>
      </c>
      <c r="AX68" s="158">
        <f>'Tabell 2a'!CM68+AU68</f>
        <v>0</v>
      </c>
      <c r="AY68" s="156" t="str">
        <f t="shared" si="48"/>
        <v xml:space="preserve">   ---- </v>
      </c>
      <c r="AZ68" s="270"/>
      <c r="BA68" s="270"/>
      <c r="BB68" s="270"/>
      <c r="BC68" s="270"/>
      <c r="BD68" s="270"/>
      <c r="BE68" s="270"/>
      <c r="BF68" s="270"/>
      <c r="BG68" s="270"/>
      <c r="BH68" s="270"/>
      <c r="BI68" s="270"/>
      <c r="BJ68" s="270"/>
      <c r="BN68" s="258"/>
      <c r="BO68" s="271"/>
    </row>
    <row r="69" spans="1:67" s="110" customFormat="1" ht="20.100000000000001" customHeight="1">
      <c r="A69" s="386" t="s">
        <v>322</v>
      </c>
      <c r="B69" s="386"/>
      <c r="C69" s="159"/>
      <c r="D69" s="386"/>
      <c r="E69" s="386"/>
      <c r="F69" s="386"/>
      <c r="G69" s="159"/>
      <c r="H69" s="386"/>
      <c r="I69" s="386"/>
      <c r="J69" s="386"/>
      <c r="K69" s="159"/>
      <c r="L69" s="386"/>
      <c r="M69" s="386"/>
      <c r="N69" s="386"/>
      <c r="O69" s="159"/>
      <c r="P69" s="386"/>
      <c r="Q69" s="386"/>
      <c r="R69" s="386"/>
      <c r="S69" s="159"/>
      <c r="T69" s="386"/>
      <c r="U69" s="386"/>
      <c r="V69" s="386"/>
      <c r="W69" s="159"/>
      <c r="X69" s="386"/>
      <c r="Y69" s="386"/>
      <c r="Z69" s="386"/>
      <c r="AA69" s="159"/>
      <c r="AB69" s="386"/>
      <c r="AC69" s="386"/>
      <c r="AD69" s="386"/>
      <c r="AE69" s="159"/>
      <c r="AF69" s="386"/>
      <c r="AG69" s="386"/>
      <c r="AH69" s="386"/>
      <c r="AI69" s="159"/>
      <c r="AJ69" s="386"/>
      <c r="AK69" s="386"/>
      <c r="AL69" s="438"/>
      <c r="AM69" s="159"/>
      <c r="AN69" s="386"/>
      <c r="AO69" s="386"/>
      <c r="AP69" s="438"/>
      <c r="AQ69" s="159"/>
      <c r="AR69" s="386"/>
      <c r="AS69" s="386"/>
      <c r="AT69" s="158">
        <f t="shared" si="46"/>
        <v>0</v>
      </c>
      <c r="AU69" s="158">
        <f t="shared" si="46"/>
        <v>0</v>
      </c>
      <c r="AV69" s="159" t="str">
        <f t="shared" si="47"/>
        <v xml:space="preserve">    ---- </v>
      </c>
      <c r="AW69" s="158">
        <f>'Tabell 2a'!CL69+AT69</f>
        <v>0</v>
      </c>
      <c r="AX69" s="158">
        <f>'Tabell 2a'!CM69+AU69</f>
        <v>0</v>
      </c>
      <c r="AY69" s="156" t="str">
        <f t="shared" si="48"/>
        <v xml:space="preserve">   ---- </v>
      </c>
      <c r="AZ69" s="270"/>
      <c r="BA69" s="270"/>
      <c r="BB69" s="270"/>
      <c r="BC69" s="270"/>
      <c r="BD69" s="270"/>
      <c r="BE69" s="270"/>
      <c r="BF69" s="270"/>
      <c r="BG69" s="270"/>
      <c r="BH69" s="270"/>
      <c r="BI69" s="270"/>
      <c r="BJ69" s="270"/>
      <c r="BN69" s="258"/>
      <c r="BO69" s="271"/>
    </row>
    <row r="70" spans="1:67" s="110" customFormat="1" ht="20.100000000000001" customHeight="1">
      <c r="A70" s="386" t="s">
        <v>323</v>
      </c>
      <c r="B70" s="438">
        <v>42902.199090000002</v>
      </c>
      <c r="C70" s="159">
        <v>59259.875999999997</v>
      </c>
      <c r="D70" s="159">
        <f>IF(B70=0, "   ---- ", IF(ABS(ROUND(100/B70*C70-100,1))&lt;999,ROUND(100/B70*C70-100,1),IF(ROUND(100/B70*C70-100,1)&gt;999,999,-999)))</f>
        <v>38.1</v>
      </c>
      <c r="E70" s="258">
        <f>100/$AU70*C70</f>
        <v>3.3158647420041079</v>
      </c>
      <c r="F70" s="438">
        <v>268281</v>
      </c>
      <c r="G70" s="159">
        <v>241872</v>
      </c>
      <c r="H70" s="158">
        <f>IF(F70=0, "    ---- ", IF(ABS(ROUND(100/F70*G70-100,1))&lt;999,ROUND(100/F70*G70-100,1),IF(ROUND(100/F70*G70-100,1)&gt;999,999,-999)))</f>
        <v>-9.8000000000000007</v>
      </c>
      <c r="I70" s="258">
        <f>100/$AU70*G70</f>
        <v>13.533859518673607</v>
      </c>
      <c r="J70" s="438">
        <v>15301</v>
      </c>
      <c r="K70" s="159">
        <v>44529</v>
      </c>
      <c r="L70" s="158">
        <f>IF(J70=0, "   ---- ", IF(ABS(ROUND(100/J70*K70-100,1))&lt;999,ROUND(100/J70*K70-100,1),IF(ROUND(100/J70*K70-100,1)&gt;999,999,-999)))</f>
        <v>191</v>
      </c>
      <c r="M70" s="258">
        <f>100/$AU70*K70</f>
        <v>2.4916039496387223</v>
      </c>
      <c r="N70" s="438">
        <v>88328.28</v>
      </c>
      <c r="O70" s="159">
        <v>69711</v>
      </c>
      <c r="P70" s="159">
        <f t="shared" ref="P70:P72" si="49">IF(N70=0, "   ---- ", IF(ABS(ROUND(100/N70*O70-100,1))&lt;999,ROUND(100/N70*O70-100,1),IF(ROUND(100/N70*O70-100,1)&gt;999,999,-999)))</f>
        <v>-21.1</v>
      </c>
      <c r="Q70" s="258">
        <f t="shared" ref="Q70:Q72" si="50">100/$AU70*O70</f>
        <v>3.9006535725766347</v>
      </c>
      <c r="R70" s="386"/>
      <c r="S70" s="159"/>
      <c r="T70" s="386"/>
      <c r="U70" s="386"/>
      <c r="V70" s="438">
        <v>44818</v>
      </c>
      <c r="W70" s="159">
        <v>62123</v>
      </c>
      <c r="X70" s="158">
        <f t="shared" ref="X70:X71" si="51">IF(V70=0, "   ---- ", IF(ABS(ROUND(100/V70*W70-100,1))&lt;999,ROUND(100/V70*W70-100,1),IF(ROUND(100/V70*W70-100,1)&gt;999,999,-999)))</f>
        <v>38.6</v>
      </c>
      <c r="Y70" s="258">
        <f t="shared" ref="Y70:Y71" si="52">100/$AU70*W70</f>
        <v>3.4760698008804676</v>
      </c>
      <c r="Z70" s="386">
        <v>104534</v>
      </c>
      <c r="AA70" s="159">
        <v>119638.56600000001</v>
      </c>
      <c r="AB70" s="158">
        <f t="shared" ref="AB70:AB72" si="53">IF(Z70=0, "    ---- ", IF(ABS(ROUND(100/Z70*AA70-100,1))&lt;999,ROUND(100/Z70*AA70-100,1),IF(ROUND(100/Z70*AA70-100,1)&gt;999,999,-999)))</f>
        <v>14.4</v>
      </c>
      <c r="AC70" s="258">
        <f t="shared" ref="AC70:AC72" si="54">100/$AU70*AA70</f>
        <v>6.6943323132051695</v>
      </c>
      <c r="AD70" s="386"/>
      <c r="AE70" s="159"/>
      <c r="AF70" s="386"/>
      <c r="AG70" s="386"/>
      <c r="AH70" s="386"/>
      <c r="AI70" s="159"/>
      <c r="AJ70" s="386"/>
      <c r="AK70" s="386"/>
      <c r="AL70" s="438">
        <v>120273.25900000001</v>
      </c>
      <c r="AM70" s="159">
        <v>123394.48699999999</v>
      </c>
      <c r="AN70" s="158">
        <f>IF(AL70=0, "    ---- ", IF(ABS(ROUND(100/AL70*AM70-100,1))&lt;999,ROUND(100/AL70*AM70-100,1),IF(ROUND(100/AL70*AM70-100,1)&gt;999,999,-999)))</f>
        <v>2.6</v>
      </c>
      <c r="AO70" s="258">
        <f>100/$AU70*AM70</f>
        <v>6.9044935025004817</v>
      </c>
      <c r="AP70" s="438">
        <v>47103.442000000003</v>
      </c>
      <c r="AQ70" s="159">
        <v>1066634.112</v>
      </c>
      <c r="AR70" s="158">
        <f>IF(AP70=0, "    ---- ", IF(ABS(ROUND(100/AP70*AQ70-100,1))&lt;999,ROUND(100/AP70*AQ70-100,1),IF(ROUND(100/AP70*AQ70-100,1)&gt;999,999,-999)))</f>
        <v>999</v>
      </c>
      <c r="AS70" s="258">
        <f>100/$AU70*AQ70</f>
        <v>59.683122600520811</v>
      </c>
      <c r="AT70" s="158">
        <f t="shared" si="46"/>
        <v>731541.18009000004</v>
      </c>
      <c r="AU70" s="158">
        <f t="shared" si="46"/>
        <v>1787162.041</v>
      </c>
      <c r="AV70" s="159">
        <f t="shared" si="47"/>
        <v>144.30000000000001</v>
      </c>
      <c r="AW70" s="158">
        <f>'Tabell 2a'!CL70+AT70</f>
        <v>734855.00008999999</v>
      </c>
      <c r="AX70" s="158">
        <f>'Tabell 2a'!CM70+AU70</f>
        <v>1793386.905</v>
      </c>
      <c r="AY70" s="156">
        <f t="shared" si="48"/>
        <v>144</v>
      </c>
      <c r="AZ70" s="270"/>
      <c r="BA70" s="270"/>
      <c r="BB70" s="270"/>
      <c r="BC70" s="270"/>
      <c r="BD70" s="270"/>
      <c r="BE70" s="270"/>
      <c r="BF70" s="270"/>
      <c r="BG70" s="270"/>
      <c r="BH70" s="270"/>
      <c r="BI70" s="270"/>
      <c r="BJ70" s="270"/>
      <c r="BN70" s="258"/>
      <c r="BO70" s="271"/>
    </row>
    <row r="71" spans="1:67" s="110" customFormat="1" ht="20.100000000000001" customHeight="1">
      <c r="A71" s="386" t="s">
        <v>321</v>
      </c>
      <c r="B71" s="438"/>
      <c r="C71" s="159"/>
      <c r="D71" s="386"/>
      <c r="E71" s="386"/>
      <c r="F71" s="438"/>
      <c r="G71" s="159"/>
      <c r="H71" s="386"/>
      <c r="I71" s="386"/>
      <c r="J71" s="438"/>
      <c r="K71" s="159"/>
      <c r="L71" s="386"/>
      <c r="M71" s="386"/>
      <c r="N71" s="438">
        <v>88328.28</v>
      </c>
      <c r="O71" s="159"/>
      <c r="P71" s="159">
        <f t="shared" si="49"/>
        <v>-100</v>
      </c>
      <c r="Q71" s="258">
        <f t="shared" si="50"/>
        <v>0</v>
      </c>
      <c r="R71" s="386"/>
      <c r="S71" s="159"/>
      <c r="T71" s="386"/>
      <c r="U71" s="386"/>
      <c r="V71" s="438">
        <v>44818</v>
      </c>
      <c r="W71" s="159">
        <v>62123</v>
      </c>
      <c r="X71" s="158">
        <f t="shared" si="51"/>
        <v>38.6</v>
      </c>
      <c r="Y71" s="258">
        <f t="shared" si="52"/>
        <v>35.084846451138972</v>
      </c>
      <c r="Z71" s="386">
        <v>98325</v>
      </c>
      <c r="AA71" s="159">
        <v>114942.0474030599</v>
      </c>
      <c r="AB71" s="158">
        <f t="shared" si="53"/>
        <v>16.899999999999999</v>
      </c>
      <c r="AC71" s="258">
        <f t="shared" si="54"/>
        <v>64.915153548861028</v>
      </c>
      <c r="AD71" s="386"/>
      <c r="AE71" s="159"/>
      <c r="AF71" s="386"/>
      <c r="AG71" s="386"/>
      <c r="AH71" s="386"/>
      <c r="AI71" s="159"/>
      <c r="AJ71" s="386"/>
      <c r="AK71" s="386"/>
      <c r="AL71" s="438"/>
      <c r="AM71" s="159"/>
      <c r="AN71" s="386"/>
      <c r="AO71" s="386"/>
      <c r="AP71" s="438"/>
      <c r="AQ71" s="159"/>
      <c r="AR71" s="386"/>
      <c r="AS71" s="386"/>
      <c r="AT71" s="158">
        <f t="shared" si="46"/>
        <v>231471.28</v>
      </c>
      <c r="AU71" s="158">
        <f t="shared" si="46"/>
        <v>177065.0474030599</v>
      </c>
      <c r="AV71" s="159">
        <f t="shared" si="47"/>
        <v>-23.5</v>
      </c>
      <c r="AW71" s="158">
        <f>'Tabell 2a'!CL71+AT71</f>
        <v>231471.28</v>
      </c>
      <c r="AX71" s="158">
        <f>'Tabell 2a'!CM71+AU71</f>
        <v>177065.0474030599</v>
      </c>
      <c r="AY71" s="156">
        <f t="shared" si="48"/>
        <v>-23.5</v>
      </c>
      <c r="AZ71" s="270"/>
      <c r="BA71" s="270"/>
      <c r="BB71" s="270"/>
      <c r="BC71" s="270"/>
      <c r="BD71" s="270"/>
      <c r="BE71" s="270"/>
      <c r="BF71" s="270"/>
      <c r="BG71" s="270"/>
      <c r="BH71" s="270"/>
      <c r="BI71" s="270"/>
      <c r="BJ71" s="270"/>
      <c r="BN71" s="258"/>
      <c r="BO71" s="271"/>
    </row>
    <row r="72" spans="1:67" s="110" customFormat="1" ht="20.100000000000001" customHeight="1">
      <c r="A72" s="386" t="s">
        <v>322</v>
      </c>
      <c r="B72" s="438">
        <v>42902.199090000002</v>
      </c>
      <c r="C72" s="159">
        <v>59259.875999999997</v>
      </c>
      <c r="D72" s="159">
        <f>IF(B72=0, "   ---- ", IF(ABS(ROUND(100/B72*C72-100,1))&lt;999,ROUND(100/B72*C72-100,1),IF(ROUND(100/B72*C72-100,1)&gt;999,999,-999)))</f>
        <v>38.1</v>
      </c>
      <c r="E72" s="258">
        <f>100/$AU72*C72</f>
        <v>3.6805159090207384</v>
      </c>
      <c r="F72" s="438">
        <v>268281</v>
      </c>
      <c r="G72" s="159">
        <v>241872</v>
      </c>
      <c r="H72" s="158">
        <f>IF(F72=0, "    ---- ", IF(ABS(ROUND(100/F72*G72-100,1))&lt;999,ROUND(100/F72*G72-100,1),IF(ROUND(100/F72*G72-100,1)&gt;999,999,-999)))</f>
        <v>-9.8000000000000007</v>
      </c>
      <c r="I72" s="258">
        <f>100/$AU72*G72</f>
        <v>15.022200585547361</v>
      </c>
      <c r="J72" s="438">
        <v>15301</v>
      </c>
      <c r="K72" s="159">
        <v>44529</v>
      </c>
      <c r="L72" s="158">
        <f>IF(J72=0, "   ---- ", IF(ABS(ROUND(100/J72*K72-100,1))&lt;999,ROUND(100/J72*K72-100,1),IF(ROUND(100/J72*K72-100,1)&gt;999,999,-999)))</f>
        <v>191</v>
      </c>
      <c r="M72" s="258">
        <f>100/$AU72*K72</f>
        <v>2.7656097848194023</v>
      </c>
      <c r="N72" s="386"/>
      <c r="O72" s="159">
        <v>69711</v>
      </c>
      <c r="P72" s="159" t="str">
        <f t="shared" si="49"/>
        <v xml:space="preserve">   ---- </v>
      </c>
      <c r="Q72" s="258">
        <f t="shared" si="50"/>
        <v>4.3296149410394431</v>
      </c>
      <c r="R72" s="386"/>
      <c r="S72" s="159"/>
      <c r="T72" s="386"/>
      <c r="U72" s="386"/>
      <c r="V72" s="386"/>
      <c r="W72" s="159"/>
      <c r="X72" s="386"/>
      <c r="Y72" s="386"/>
      <c r="Z72" s="386">
        <v>6209</v>
      </c>
      <c r="AA72" s="159">
        <v>4696.5185969401036</v>
      </c>
      <c r="AB72" s="158">
        <f t="shared" si="53"/>
        <v>-24.4</v>
      </c>
      <c r="AC72" s="258">
        <f t="shared" si="54"/>
        <v>0.29169165681429721</v>
      </c>
      <c r="AD72" s="386"/>
      <c r="AE72" s="159"/>
      <c r="AF72" s="386"/>
      <c r="AG72" s="386"/>
      <c r="AH72" s="386"/>
      <c r="AI72" s="159"/>
      <c r="AJ72" s="386"/>
      <c r="AK72" s="386"/>
      <c r="AL72" s="438">
        <v>120273.25900000001</v>
      </c>
      <c r="AM72" s="159">
        <v>123394.48699999999</v>
      </c>
      <c r="AN72" s="158">
        <f>IF(AL72=0, "    ---- ", IF(ABS(ROUND(100/AL72*AM72-100,1))&lt;999,ROUND(100/AL72*AM72-100,1),IF(ROUND(100/AL72*AM72-100,1)&gt;999,999,-999)))</f>
        <v>2.6</v>
      </c>
      <c r="AO72" s="258">
        <f>100/$AU72*AM72</f>
        <v>7.6637921498342774</v>
      </c>
      <c r="AP72" s="438">
        <v>47103.442000000003</v>
      </c>
      <c r="AQ72" s="159">
        <v>1066634.112</v>
      </c>
      <c r="AR72" s="158">
        <f>IF(AP72=0, "    ---- ", IF(ABS(ROUND(100/AP72*AQ72-100,1))&lt;999,ROUND(100/AP72*AQ72-100,1),IF(ROUND(100/AP72*AQ72-100,1)&gt;999,999,-999)))</f>
        <v>999</v>
      </c>
      <c r="AS72" s="258">
        <f>100/$AU72*AQ72</f>
        <v>66.246574972924478</v>
      </c>
      <c r="AT72" s="158">
        <f t="shared" si="46"/>
        <v>500069.90009000001</v>
      </c>
      <c r="AU72" s="158">
        <f t="shared" si="46"/>
        <v>1610096.9935969401</v>
      </c>
      <c r="AV72" s="159">
        <f t="shared" si="47"/>
        <v>222</v>
      </c>
      <c r="AW72" s="158">
        <f>'Tabell 2a'!CL72+AT72</f>
        <v>500069.90009000001</v>
      </c>
      <c r="AX72" s="158">
        <f>'Tabell 2a'!CM72+AU72</f>
        <v>1610096.9935969401</v>
      </c>
      <c r="AY72" s="156">
        <f t="shared" si="48"/>
        <v>222</v>
      </c>
      <c r="AZ72" s="270"/>
      <c r="BA72" s="270"/>
      <c r="BB72" s="270"/>
      <c r="BC72" s="270"/>
      <c r="BD72" s="270"/>
      <c r="BE72" s="270"/>
      <c r="BF72" s="270"/>
      <c r="BG72" s="270"/>
      <c r="BH72" s="270"/>
      <c r="BI72" s="270"/>
      <c r="BJ72" s="270"/>
      <c r="BN72" s="258"/>
      <c r="BO72" s="271"/>
    </row>
    <row r="73" spans="1:67" s="110" customFormat="1" ht="20.100000000000001" customHeight="1">
      <c r="A73" s="583" t="s">
        <v>465</v>
      </c>
      <c r="B73" s="159"/>
      <c r="C73" s="159"/>
      <c r="D73" s="159"/>
      <c r="E73" s="258"/>
      <c r="F73" s="159"/>
      <c r="G73" s="159"/>
      <c r="H73" s="158"/>
      <c r="I73" s="258"/>
      <c r="J73" s="159"/>
      <c r="K73" s="159"/>
      <c r="L73" s="158"/>
      <c r="M73" s="258"/>
      <c r="N73" s="159"/>
      <c r="O73" s="159"/>
      <c r="P73" s="159"/>
      <c r="Q73" s="258"/>
      <c r="R73" s="159"/>
      <c r="S73" s="159"/>
      <c r="T73" s="158"/>
      <c r="U73" s="258"/>
      <c r="V73" s="159"/>
      <c r="W73" s="159"/>
      <c r="X73" s="158"/>
      <c r="Y73" s="258"/>
      <c r="Z73" s="159"/>
      <c r="AA73" s="159"/>
      <c r="AB73" s="158"/>
      <c r="AC73" s="258"/>
      <c r="AD73" s="159"/>
      <c r="AE73" s="159"/>
      <c r="AF73" s="158"/>
      <c r="AG73" s="258"/>
      <c r="AH73" s="159"/>
      <c r="AI73" s="159"/>
      <c r="AJ73" s="158"/>
      <c r="AK73" s="259"/>
      <c r="AL73" s="159"/>
      <c r="AM73" s="159"/>
      <c r="AN73" s="158"/>
      <c r="AO73" s="258"/>
      <c r="AP73" s="159"/>
      <c r="AQ73" s="159"/>
      <c r="AR73" s="158"/>
      <c r="AS73" s="258"/>
      <c r="AT73" s="158">
        <f>+B73+F73+J73+N73+R73+V73+Z73+AD73+AH73+AL73+AP73</f>
        <v>0</v>
      </c>
      <c r="AU73" s="158">
        <f>+C73+G73+K73+O73+S73+W73+AA73+AE73+AI73+AM73+AQ73</f>
        <v>0</v>
      </c>
      <c r="AV73" s="159" t="str">
        <f>IF(AT73=0, "    ---- ", IF(ABS(ROUND(100/AT73*AU73-100,1))&lt;999,ROUND(100/AT73*AU73-100,1),IF(ROUND(100/AT73*AU73-100,1)&gt;999,999,-999)))</f>
        <v xml:space="preserve">    ---- </v>
      </c>
      <c r="AW73" s="158">
        <f>'Tabell 2a'!CL73+AT73</f>
        <v>0</v>
      </c>
      <c r="AX73" s="158">
        <f>'Tabell 2a'!CM73+AU73</f>
        <v>48799.82</v>
      </c>
      <c r="AY73" s="159" t="str">
        <f>IF(AW73=0, "   ---- ", IF(ABS(ROUND(100/AW73*AX73-100,1))&lt;999,ROUND(100/AW73*AX73-100,1),IF(ROUND(100/AW73*AX73-100,1)&gt;999,999,-999)))</f>
        <v xml:space="preserve">   ---- </v>
      </c>
      <c r="AZ73" s="270"/>
      <c r="BA73" s="270"/>
      <c r="BB73" s="270"/>
      <c r="BC73" s="270"/>
      <c r="BD73" s="270"/>
      <c r="BE73" s="270"/>
      <c r="BF73" s="270"/>
      <c r="BG73" s="270"/>
      <c r="BH73" s="270"/>
      <c r="BI73" s="270"/>
      <c r="BJ73" s="270"/>
      <c r="BN73" s="258"/>
      <c r="BO73" s="271"/>
    </row>
    <row r="74" spans="1:67" s="110" customFormat="1" ht="20.100000000000001" customHeight="1">
      <c r="A74" s="386" t="s">
        <v>289</v>
      </c>
      <c r="B74" s="159">
        <v>42902.199090000002</v>
      </c>
      <c r="C74" s="159">
        <v>59259.875999999997</v>
      </c>
      <c r="D74" s="159">
        <f>IF(B74=0, "   ---- ", IF(ABS(ROUND(100/B74*C74-100,1))&lt;999,ROUND(100/B74*C74-100,1),IF(ROUND(100/B74*C74-100,1)&gt;999,999,-999)))</f>
        <v>38.1</v>
      </c>
      <c r="E74" s="258">
        <f>100/$AU74*C74</f>
        <v>3.3158647420041079</v>
      </c>
      <c r="F74" s="159">
        <v>268281</v>
      </c>
      <c r="G74" s="159">
        <v>241872</v>
      </c>
      <c r="H74" s="158">
        <f>IF(F74=0, "    ---- ", IF(ABS(ROUND(100/F74*G74-100,1))&lt;999,ROUND(100/F74*G74-100,1),IF(ROUND(100/F74*G74-100,1)&gt;999,999,-999)))</f>
        <v>-9.8000000000000007</v>
      </c>
      <c r="I74" s="258">
        <f>100/$AU74*G74</f>
        <v>13.533859518673607</v>
      </c>
      <c r="J74" s="159">
        <v>15301</v>
      </c>
      <c r="K74" s="159">
        <v>44529</v>
      </c>
      <c r="L74" s="158">
        <f>IF(J74=0, "   ---- ", IF(ABS(ROUND(100/J74*K74-100,1))&lt;999,ROUND(100/J74*K74-100,1),IF(ROUND(100/J74*K74-100,1)&gt;999,999,-999)))</f>
        <v>191</v>
      </c>
      <c r="M74" s="258">
        <f>100/$AU74*K74</f>
        <v>2.4916039496387223</v>
      </c>
      <c r="N74" s="159">
        <v>88328.28</v>
      </c>
      <c r="O74" s="159">
        <v>69711</v>
      </c>
      <c r="P74" s="159">
        <f>IF(N74=0, "   ---- ", IF(ABS(ROUND(100/N74*O74-100,1))&lt;999,ROUND(100/N74*O74-100,1),IF(ROUND(100/N74*O74-100,1)&gt;999,999,-999)))</f>
        <v>-21.1</v>
      </c>
      <c r="Q74" s="258">
        <f>100/$AU74*O74</f>
        <v>3.9006535725766347</v>
      </c>
      <c r="R74" s="159"/>
      <c r="S74" s="159"/>
      <c r="T74" s="158"/>
      <c r="U74" s="258"/>
      <c r="V74" s="159">
        <v>44818</v>
      </c>
      <c r="W74" s="159">
        <v>62123</v>
      </c>
      <c r="X74" s="158">
        <f>IF(V74=0, "   ---- ", IF(ABS(ROUND(100/V74*W74-100,1))&lt;999,ROUND(100/V74*W74-100,1),IF(ROUND(100/V74*W74-100,1)&gt;999,999,-999)))</f>
        <v>38.6</v>
      </c>
      <c r="Y74" s="258">
        <f>100/$AU74*W74</f>
        <v>3.4760698008804676</v>
      </c>
      <c r="Z74" s="159">
        <v>104534</v>
      </c>
      <c r="AA74" s="159">
        <v>119638.56600000001</v>
      </c>
      <c r="AB74" s="158">
        <f>IF(Z74=0, "    ---- ", IF(ABS(ROUND(100/Z74*AA74-100,1))&lt;999,ROUND(100/Z74*AA74-100,1),IF(ROUND(100/Z74*AA74-100,1)&gt;999,999,-999)))</f>
        <v>14.4</v>
      </c>
      <c r="AC74" s="258">
        <f>100/$AU74*AA74</f>
        <v>6.6943323132051695</v>
      </c>
      <c r="AD74" s="159"/>
      <c r="AE74" s="159"/>
      <c r="AF74" s="158"/>
      <c r="AG74" s="258"/>
      <c r="AH74" s="159"/>
      <c r="AI74" s="159"/>
      <c r="AJ74" s="158"/>
      <c r="AK74" s="259"/>
      <c r="AL74" s="159">
        <v>120273.25900000001</v>
      </c>
      <c r="AM74" s="159">
        <v>123394.48699999999</v>
      </c>
      <c r="AN74" s="158">
        <f>IF(AL74=0, "    ---- ", IF(ABS(ROUND(100/AL74*AM74-100,1))&lt;999,ROUND(100/AL74*AM74-100,1),IF(ROUND(100/AL74*AM74-100,1)&gt;999,999,-999)))</f>
        <v>2.6</v>
      </c>
      <c r="AO74" s="258">
        <f>100/$AU74*AM74</f>
        <v>6.9044935025004817</v>
      </c>
      <c r="AP74" s="159">
        <v>47103.442000000003</v>
      </c>
      <c r="AQ74" s="159">
        <v>1066634.112</v>
      </c>
      <c r="AR74" s="158">
        <f>IF(AP74=0, "    ---- ", IF(ABS(ROUND(100/AP74*AQ74-100,1))&lt;999,ROUND(100/AP74*AQ74-100,1),IF(ROUND(100/AP74*AQ74-100,1)&gt;999,999,-999)))</f>
        <v>999</v>
      </c>
      <c r="AS74" s="258">
        <f>100/$AU74*AQ74</f>
        <v>59.683122600520811</v>
      </c>
      <c r="AT74" s="158">
        <f t="shared" si="46"/>
        <v>731541.18009000004</v>
      </c>
      <c r="AU74" s="158">
        <f t="shared" si="46"/>
        <v>1787162.041</v>
      </c>
      <c r="AV74" s="159">
        <f t="shared" ref="AV74:AV82" si="55">IF(AT74=0, "    ---- ", IF(ABS(ROUND(100/AT74*AU74-100,1))&lt;999,ROUND(100/AT74*AU74-100,1),IF(ROUND(100/AT74*AU74-100,1)&gt;999,999,-999)))</f>
        <v>144.30000000000001</v>
      </c>
      <c r="AW74" s="158">
        <f>'Tabell 2a'!CL74+AT74</f>
        <v>883626.72308999998</v>
      </c>
      <c r="AX74" s="158">
        <f>'Tabell 2a'!CM74+AU74</f>
        <v>1911275.3119999999</v>
      </c>
      <c r="AY74" s="159">
        <f t="shared" ref="AY74:AY82" si="56">IF(AW74=0, "   ---- ", IF(ABS(ROUND(100/AW74*AX74-100,1))&lt;999,ROUND(100/AW74*AX74-100,1),IF(ROUND(100/AW74*AX74-100,1)&gt;999,999,-999)))</f>
        <v>116.3</v>
      </c>
      <c r="AZ74" s="270"/>
      <c r="BA74" s="270"/>
      <c r="BB74" s="270"/>
      <c r="BC74" s="270"/>
      <c r="BD74" s="270"/>
      <c r="BE74" s="270"/>
      <c r="BF74" s="270"/>
      <c r="BG74" s="270"/>
      <c r="BH74" s="270"/>
      <c r="BI74" s="270"/>
      <c r="BJ74" s="270"/>
      <c r="BN74" s="258"/>
      <c r="BO74" s="271"/>
    </row>
    <row r="75" spans="1:67" s="110" customFormat="1" ht="20.100000000000001" customHeight="1">
      <c r="A75" s="386" t="s">
        <v>15</v>
      </c>
      <c r="B75" s="159"/>
      <c r="C75" s="159"/>
      <c r="D75" s="159"/>
      <c r="E75" s="258"/>
      <c r="F75" s="159"/>
      <c r="G75" s="159"/>
      <c r="H75" s="158"/>
      <c r="I75" s="258"/>
      <c r="J75" s="159"/>
      <c r="K75" s="159"/>
      <c r="L75" s="158"/>
      <c r="M75" s="258"/>
      <c r="N75" s="159"/>
      <c r="O75" s="159"/>
      <c r="P75" s="159"/>
      <c r="Q75" s="258"/>
      <c r="R75" s="159"/>
      <c r="S75" s="159"/>
      <c r="T75" s="158"/>
      <c r="U75" s="258"/>
      <c r="V75" s="159"/>
      <c r="W75" s="159"/>
      <c r="X75" s="158"/>
      <c r="Y75" s="258"/>
      <c r="Z75" s="159"/>
      <c r="AA75" s="159"/>
      <c r="AB75" s="158"/>
      <c r="AC75" s="258"/>
      <c r="AD75" s="159"/>
      <c r="AE75" s="159"/>
      <c r="AF75" s="158"/>
      <c r="AG75" s="258"/>
      <c r="AH75" s="159"/>
      <c r="AI75" s="159"/>
      <c r="AJ75" s="158"/>
      <c r="AK75" s="259"/>
      <c r="AL75" s="159"/>
      <c r="AM75" s="159"/>
      <c r="AN75" s="158"/>
      <c r="AO75" s="258"/>
      <c r="AP75" s="159"/>
      <c r="AQ75" s="159"/>
      <c r="AR75" s="158"/>
      <c r="AS75" s="258"/>
      <c r="AT75" s="158">
        <f t="shared" si="46"/>
        <v>0</v>
      </c>
      <c r="AU75" s="158">
        <f t="shared" si="46"/>
        <v>0</v>
      </c>
      <c r="AV75" s="159" t="str">
        <f t="shared" si="55"/>
        <v xml:space="preserve">    ---- </v>
      </c>
      <c r="AW75" s="158">
        <f>'Tabell 2a'!CL75+AT75</f>
        <v>148771.723</v>
      </c>
      <c r="AX75" s="158">
        <f>'Tabell 2a'!CM75+AU75</f>
        <v>117888.40700000001</v>
      </c>
      <c r="AY75" s="159">
        <f t="shared" si="56"/>
        <v>-20.8</v>
      </c>
      <c r="AZ75" s="270"/>
      <c r="BA75" s="270"/>
      <c r="BB75" s="270"/>
      <c r="BC75" s="270"/>
      <c r="BD75" s="270"/>
      <c r="BE75" s="270"/>
      <c r="BF75" s="270"/>
      <c r="BG75" s="270"/>
      <c r="BH75" s="270"/>
      <c r="BI75" s="270"/>
      <c r="BJ75" s="270"/>
      <c r="BN75" s="258"/>
      <c r="BO75" s="271"/>
    </row>
    <row r="76" spans="1:67" s="110" customFormat="1" ht="20.100000000000001" customHeight="1">
      <c r="A76" s="386" t="s">
        <v>158</v>
      </c>
      <c r="B76" s="135">
        <v>42902.199090000002</v>
      </c>
      <c r="C76" s="159">
        <v>59259.875999999997</v>
      </c>
      <c r="D76" s="159">
        <f>IF(B76=0, "   ---- ", IF(ABS(ROUND(100/B76*C76-100,1))&lt;999,ROUND(100/B76*C76-100,1),IF(ROUND(100/B76*C76-100,1)&gt;999,999,-999)))</f>
        <v>38.1</v>
      </c>
      <c r="E76" s="258">
        <f>100/$AU76*C76</f>
        <v>3.3158647420041079</v>
      </c>
      <c r="F76" s="135">
        <v>268281</v>
      </c>
      <c r="G76" s="159">
        <v>241872</v>
      </c>
      <c r="H76" s="158">
        <f>IF(F76=0, "    ---- ", IF(ABS(ROUND(100/F76*G76-100,1))&lt;999,ROUND(100/F76*G76-100,1),IF(ROUND(100/F76*G76-100,1)&gt;999,999,-999)))</f>
        <v>-9.8000000000000007</v>
      </c>
      <c r="I76" s="258">
        <f>100/$AU76*G76</f>
        <v>13.533859518673607</v>
      </c>
      <c r="J76" s="135">
        <v>15301</v>
      </c>
      <c r="K76" s="159">
        <v>44529</v>
      </c>
      <c r="L76" s="158">
        <f>IF(J76=0, "   ---- ", IF(ABS(ROUND(100/J76*K76-100,1))&lt;999,ROUND(100/J76*K76-100,1),IF(ROUND(100/J76*K76-100,1)&gt;999,999,-999)))</f>
        <v>191</v>
      </c>
      <c r="M76" s="258">
        <f>100/$AU76*K76</f>
        <v>2.4916039496387223</v>
      </c>
      <c r="N76" s="135">
        <v>88328.28</v>
      </c>
      <c r="O76" s="159">
        <v>69711</v>
      </c>
      <c r="P76" s="159">
        <f>IF(N76=0, "   ---- ", IF(ABS(ROUND(100/N76*O76-100,1))&lt;999,ROUND(100/N76*O76-100,1),IF(ROUND(100/N76*O76-100,1)&gt;999,999,-999)))</f>
        <v>-21.1</v>
      </c>
      <c r="Q76" s="258">
        <f>100/$AU76*O76</f>
        <v>3.9006535725766347</v>
      </c>
      <c r="R76" s="159"/>
      <c r="S76" s="159"/>
      <c r="T76" s="158"/>
      <c r="U76" s="258"/>
      <c r="V76" s="135">
        <v>44818</v>
      </c>
      <c r="W76" s="159">
        <v>62123</v>
      </c>
      <c r="X76" s="158">
        <f>IF(V76=0, "   ---- ", IF(ABS(ROUND(100/V76*W76-100,1))&lt;999,ROUND(100/V76*W76-100,1),IF(ROUND(100/V76*W76-100,1)&gt;999,999,-999)))</f>
        <v>38.6</v>
      </c>
      <c r="Y76" s="258">
        <f>100/$AU76*W76</f>
        <v>3.4760698008804676</v>
      </c>
      <c r="Z76" s="135">
        <v>104534</v>
      </c>
      <c r="AA76" s="159">
        <v>119638.56600000001</v>
      </c>
      <c r="AB76" s="158">
        <f>IF(Z76=0, "    ---- ", IF(ABS(ROUND(100/Z76*AA76-100,1))&lt;999,ROUND(100/Z76*AA76-100,1),IF(ROUND(100/Z76*AA76-100,1)&gt;999,999,-999)))</f>
        <v>14.4</v>
      </c>
      <c r="AC76" s="258">
        <f>100/$AU76*AA76</f>
        <v>6.6943323132051695</v>
      </c>
      <c r="AD76" s="159"/>
      <c r="AE76" s="159"/>
      <c r="AF76" s="158"/>
      <c r="AG76" s="258"/>
      <c r="AH76" s="159"/>
      <c r="AI76" s="159"/>
      <c r="AJ76" s="158"/>
      <c r="AK76" s="259"/>
      <c r="AL76" s="135">
        <v>120273.25900000001</v>
      </c>
      <c r="AM76" s="159">
        <v>123394.48699999999</v>
      </c>
      <c r="AN76" s="158">
        <f>IF(AL76=0, "    ---- ", IF(ABS(ROUND(100/AL76*AM76-100,1))&lt;999,ROUND(100/AL76*AM76-100,1),IF(ROUND(100/AL76*AM76-100,1)&gt;999,999,-999)))</f>
        <v>2.6</v>
      </c>
      <c r="AO76" s="258">
        <f>100/$AU76*AM76</f>
        <v>6.9044935025004817</v>
      </c>
      <c r="AP76" s="135">
        <v>47103.442000000003</v>
      </c>
      <c r="AQ76" s="159">
        <v>1066634.112</v>
      </c>
      <c r="AR76" s="158">
        <f>IF(AP76=0, "    ---- ", IF(ABS(ROUND(100/AP76*AQ76-100,1))&lt;999,ROUND(100/AP76*AQ76-100,1),IF(ROUND(100/AP76*AQ76-100,1)&gt;999,999,-999)))</f>
        <v>999</v>
      </c>
      <c r="AS76" s="258">
        <f>100/$AU76*AQ76</f>
        <v>59.683122600520811</v>
      </c>
      <c r="AT76" s="158">
        <f t="shared" si="46"/>
        <v>731541.18009000004</v>
      </c>
      <c r="AU76" s="158">
        <f t="shared" si="46"/>
        <v>1787162.041</v>
      </c>
      <c r="AV76" s="159">
        <f t="shared" si="55"/>
        <v>144.30000000000001</v>
      </c>
      <c r="AW76" s="158">
        <f>'Tabell 2a'!CL76+AT76</f>
        <v>734855.00008999999</v>
      </c>
      <c r="AX76" s="158">
        <f>'Tabell 2a'!CM76+AU76</f>
        <v>1793386.905</v>
      </c>
      <c r="AY76" s="159">
        <f t="shared" si="56"/>
        <v>144</v>
      </c>
      <c r="AZ76" s="270"/>
      <c r="BA76" s="270"/>
      <c r="BB76" s="270"/>
      <c r="BC76" s="270"/>
      <c r="BD76" s="270"/>
      <c r="BE76" s="270"/>
      <c r="BF76" s="270"/>
      <c r="BG76" s="270"/>
      <c r="BH76" s="270"/>
      <c r="BI76" s="270"/>
      <c r="BJ76" s="270"/>
      <c r="BN76" s="258"/>
      <c r="BO76" s="271"/>
    </row>
    <row r="77" spans="1:67" s="110" customFormat="1" ht="20.100000000000001" customHeight="1">
      <c r="A77" s="386" t="s">
        <v>320</v>
      </c>
      <c r="B77" s="386"/>
      <c r="C77" s="159"/>
      <c r="D77" s="386"/>
      <c r="E77" s="386"/>
      <c r="F77" s="386"/>
      <c r="G77" s="159"/>
      <c r="H77" s="386"/>
      <c r="I77" s="386"/>
      <c r="J77" s="438"/>
      <c r="K77" s="159"/>
      <c r="L77" s="386"/>
      <c r="M77" s="386"/>
      <c r="N77" s="386"/>
      <c r="O77" s="159"/>
      <c r="P77" s="386"/>
      <c r="Q77" s="386"/>
      <c r="R77" s="386"/>
      <c r="S77" s="159"/>
      <c r="T77" s="386"/>
      <c r="U77" s="386"/>
      <c r="V77" s="386"/>
      <c r="W77" s="159"/>
      <c r="X77" s="386"/>
      <c r="Y77" s="386"/>
      <c r="Z77" s="386"/>
      <c r="AA77" s="159"/>
      <c r="AB77" s="386"/>
      <c r="AC77" s="386"/>
      <c r="AD77" s="386"/>
      <c r="AE77" s="159"/>
      <c r="AF77" s="386"/>
      <c r="AG77" s="386"/>
      <c r="AH77" s="386"/>
      <c r="AI77" s="159"/>
      <c r="AJ77" s="386"/>
      <c r="AK77" s="386"/>
      <c r="AL77" s="654"/>
      <c r="AM77" s="415">
        <v>0</v>
      </c>
      <c r="AN77" s="386"/>
      <c r="AO77" s="386"/>
      <c r="AP77" s="438"/>
      <c r="AQ77" s="159"/>
      <c r="AR77" s="386"/>
      <c r="AS77" s="386"/>
      <c r="AT77" s="158">
        <f t="shared" si="46"/>
        <v>0</v>
      </c>
      <c r="AU77" s="158">
        <f t="shared" si="46"/>
        <v>0</v>
      </c>
      <c r="AV77" s="159" t="str">
        <f t="shared" si="55"/>
        <v xml:space="preserve">    ---- </v>
      </c>
      <c r="AW77" s="158">
        <f>'Tabell 2a'!CL77+AT77</f>
        <v>0</v>
      </c>
      <c r="AX77" s="158">
        <f>'Tabell 2a'!CM77+AU77</f>
        <v>0</v>
      </c>
      <c r="AY77" s="156" t="str">
        <f t="shared" si="56"/>
        <v xml:space="preserve">   ---- </v>
      </c>
      <c r="AZ77" s="270"/>
      <c r="BA77" s="270"/>
      <c r="BB77" s="270"/>
      <c r="BC77" s="270"/>
      <c r="BD77" s="270"/>
      <c r="BE77" s="270"/>
      <c r="BF77" s="270"/>
      <c r="BG77" s="270"/>
      <c r="BH77" s="270"/>
      <c r="BI77" s="270"/>
      <c r="BJ77" s="270"/>
      <c r="BN77" s="258"/>
      <c r="BO77" s="271"/>
    </row>
    <row r="78" spans="1:67" s="110" customFormat="1" ht="20.100000000000001" customHeight="1">
      <c r="A78" s="386" t="s">
        <v>321</v>
      </c>
      <c r="B78" s="386"/>
      <c r="C78" s="159"/>
      <c r="D78" s="386"/>
      <c r="E78" s="386"/>
      <c r="F78" s="386"/>
      <c r="G78" s="159"/>
      <c r="H78" s="386"/>
      <c r="I78" s="386"/>
      <c r="J78" s="438"/>
      <c r="K78" s="159"/>
      <c r="L78" s="386"/>
      <c r="M78" s="386"/>
      <c r="N78" s="386"/>
      <c r="O78" s="159"/>
      <c r="P78" s="386"/>
      <c r="Q78" s="386"/>
      <c r="R78" s="386"/>
      <c r="S78" s="159"/>
      <c r="T78" s="386"/>
      <c r="U78" s="386"/>
      <c r="V78" s="386"/>
      <c r="W78" s="159"/>
      <c r="X78" s="386"/>
      <c r="Y78" s="386"/>
      <c r="Z78" s="386"/>
      <c r="AA78" s="159"/>
      <c r="AB78" s="386"/>
      <c r="AC78" s="386"/>
      <c r="AD78" s="386"/>
      <c r="AE78" s="159"/>
      <c r="AF78" s="386"/>
      <c r="AG78" s="386"/>
      <c r="AH78" s="386"/>
      <c r="AI78" s="159"/>
      <c r="AJ78" s="386"/>
      <c r="AK78" s="386"/>
      <c r="AL78" s="654"/>
      <c r="AM78" s="415"/>
      <c r="AN78" s="386"/>
      <c r="AO78" s="386"/>
      <c r="AP78" s="438"/>
      <c r="AQ78" s="159"/>
      <c r="AR78" s="386"/>
      <c r="AS78" s="386"/>
      <c r="AT78" s="158">
        <f t="shared" si="46"/>
        <v>0</v>
      </c>
      <c r="AU78" s="158">
        <f t="shared" si="46"/>
        <v>0</v>
      </c>
      <c r="AV78" s="159" t="str">
        <f t="shared" si="55"/>
        <v xml:space="preserve">    ---- </v>
      </c>
      <c r="AW78" s="158">
        <f>'Tabell 2a'!CL78+AT78</f>
        <v>0</v>
      </c>
      <c r="AX78" s="158">
        <f>'Tabell 2a'!CM78+AU78</f>
        <v>0</v>
      </c>
      <c r="AY78" s="156" t="str">
        <f t="shared" si="56"/>
        <v xml:space="preserve">   ---- </v>
      </c>
      <c r="AZ78" s="270"/>
      <c r="BA78" s="270"/>
      <c r="BB78" s="270"/>
      <c r="BC78" s="270"/>
      <c r="BD78" s="270"/>
      <c r="BE78" s="270"/>
      <c r="BF78" s="270"/>
      <c r="BG78" s="270"/>
      <c r="BH78" s="270"/>
      <c r="BI78" s="270"/>
      <c r="BJ78" s="270"/>
      <c r="BN78" s="258"/>
      <c r="BO78" s="271"/>
    </row>
    <row r="79" spans="1:67" s="110" customFormat="1" ht="20.100000000000001" customHeight="1">
      <c r="A79" s="386" t="s">
        <v>322</v>
      </c>
      <c r="B79" s="386"/>
      <c r="C79" s="159"/>
      <c r="D79" s="386"/>
      <c r="E79" s="386"/>
      <c r="F79" s="386"/>
      <c r="G79" s="159"/>
      <c r="H79" s="386"/>
      <c r="I79" s="386"/>
      <c r="J79" s="438"/>
      <c r="K79" s="159"/>
      <c r="L79" s="386"/>
      <c r="M79" s="386"/>
      <c r="N79" s="386"/>
      <c r="O79" s="159"/>
      <c r="P79" s="386"/>
      <c r="Q79" s="386"/>
      <c r="R79" s="386"/>
      <c r="S79" s="159"/>
      <c r="T79" s="386"/>
      <c r="U79" s="386"/>
      <c r="V79" s="386"/>
      <c r="W79" s="159"/>
      <c r="X79" s="386"/>
      <c r="Y79" s="386"/>
      <c r="Z79" s="386"/>
      <c r="AA79" s="159"/>
      <c r="AB79" s="386"/>
      <c r="AC79" s="386"/>
      <c r="AD79" s="386"/>
      <c r="AE79" s="159"/>
      <c r="AF79" s="386"/>
      <c r="AG79" s="386"/>
      <c r="AH79" s="386"/>
      <c r="AI79" s="159"/>
      <c r="AJ79" s="386"/>
      <c r="AK79" s="386"/>
      <c r="AL79" s="654"/>
      <c r="AM79" s="415"/>
      <c r="AN79" s="386"/>
      <c r="AO79" s="386"/>
      <c r="AP79" s="438"/>
      <c r="AQ79" s="159"/>
      <c r="AR79" s="386"/>
      <c r="AS79" s="386"/>
      <c r="AT79" s="158">
        <f t="shared" si="46"/>
        <v>0</v>
      </c>
      <c r="AU79" s="158">
        <f t="shared" si="46"/>
        <v>0</v>
      </c>
      <c r="AV79" s="159" t="str">
        <f t="shared" si="55"/>
        <v xml:space="preserve">    ---- </v>
      </c>
      <c r="AW79" s="158">
        <f>'Tabell 2a'!CL79+AT79</f>
        <v>0</v>
      </c>
      <c r="AX79" s="158">
        <f>'Tabell 2a'!CM79+AU79</f>
        <v>0</v>
      </c>
      <c r="AY79" s="156" t="str">
        <f t="shared" si="56"/>
        <v xml:space="preserve">   ---- </v>
      </c>
      <c r="AZ79" s="270"/>
      <c r="BA79" s="270"/>
      <c r="BB79" s="270"/>
      <c r="BC79" s="270"/>
      <c r="BD79" s="270"/>
      <c r="BE79" s="270"/>
      <c r="BF79" s="270"/>
      <c r="BG79" s="270"/>
      <c r="BH79" s="270"/>
      <c r="BI79" s="270"/>
      <c r="BJ79" s="270"/>
      <c r="BN79" s="258"/>
      <c r="BO79" s="271"/>
    </row>
    <row r="80" spans="1:67" s="110" customFormat="1" ht="20.100000000000001" customHeight="1">
      <c r="A80" s="386" t="s">
        <v>323</v>
      </c>
      <c r="B80" s="438">
        <v>42902.199090000002</v>
      </c>
      <c r="C80" s="159">
        <v>59259.875999999997</v>
      </c>
      <c r="D80" s="159">
        <f>IF(B80=0, "   ---- ", IF(ABS(ROUND(100/B80*C80-100,1))&lt;999,ROUND(100/B80*C80-100,1),IF(ROUND(100/B80*C80-100,1)&gt;999,999,-999)))</f>
        <v>38.1</v>
      </c>
      <c r="E80" s="258">
        <f>100/$AU80*C80</f>
        <v>3.3158647420041079</v>
      </c>
      <c r="F80" s="438">
        <v>268281</v>
      </c>
      <c r="G80" s="159">
        <v>241872</v>
      </c>
      <c r="H80" s="158">
        <f>IF(F80=0, "    ---- ", IF(ABS(ROUND(100/F80*G80-100,1))&lt;999,ROUND(100/F80*G80-100,1),IF(ROUND(100/F80*G80-100,1)&gt;999,999,-999)))</f>
        <v>-9.8000000000000007</v>
      </c>
      <c r="I80" s="258">
        <f>100/$AU80*G80</f>
        <v>13.533859518673607</v>
      </c>
      <c r="J80" s="438">
        <v>15301</v>
      </c>
      <c r="K80" s="159">
        <v>44529</v>
      </c>
      <c r="L80" s="158">
        <f>IF(J80=0, "   ---- ", IF(ABS(ROUND(100/J80*K80-100,1))&lt;999,ROUND(100/J80*K80-100,1),IF(ROUND(100/J80*K80-100,1)&gt;999,999,-999)))</f>
        <v>191</v>
      </c>
      <c r="M80" s="258">
        <f>100/$AU80*K80</f>
        <v>2.4916039496387223</v>
      </c>
      <c r="N80" s="438">
        <v>88328.28</v>
      </c>
      <c r="O80" s="159">
        <v>69711</v>
      </c>
      <c r="P80" s="159">
        <f t="shared" ref="P80:P82" si="57">IF(N80=0, "   ---- ", IF(ABS(ROUND(100/N80*O80-100,1))&lt;999,ROUND(100/N80*O80-100,1),IF(ROUND(100/N80*O80-100,1)&gt;999,999,-999)))</f>
        <v>-21.1</v>
      </c>
      <c r="Q80" s="258">
        <f t="shared" ref="Q80:Q82" si="58">100/$AU80*O80</f>
        <v>3.9006535725766347</v>
      </c>
      <c r="R80" s="386"/>
      <c r="S80" s="159"/>
      <c r="T80" s="386"/>
      <c r="U80" s="386"/>
      <c r="V80" s="438">
        <v>44818</v>
      </c>
      <c r="W80" s="159">
        <v>62123</v>
      </c>
      <c r="X80" s="158">
        <f t="shared" ref="X80:X81" si="59">IF(V80=0, "   ---- ", IF(ABS(ROUND(100/V80*W80-100,1))&lt;999,ROUND(100/V80*W80-100,1),IF(ROUND(100/V80*W80-100,1)&gt;999,999,-999)))</f>
        <v>38.6</v>
      </c>
      <c r="Y80" s="258">
        <f t="shared" ref="Y80:Y81" si="60">100/$AU80*W80</f>
        <v>3.4760698008804676</v>
      </c>
      <c r="Z80" s="438">
        <v>104534</v>
      </c>
      <c r="AA80" s="159">
        <v>119638.56600000001</v>
      </c>
      <c r="AB80" s="158">
        <f t="shared" ref="AB80:AB82" si="61">IF(Z80=0, "    ---- ", IF(ABS(ROUND(100/Z80*AA80-100,1))&lt;999,ROUND(100/Z80*AA80-100,1),IF(ROUND(100/Z80*AA80-100,1)&gt;999,999,-999)))</f>
        <v>14.4</v>
      </c>
      <c r="AC80" s="258">
        <f t="shared" ref="AC80:AC82" si="62">100/$AU80*AA80</f>
        <v>6.6943323132051695</v>
      </c>
      <c r="AD80" s="386"/>
      <c r="AE80" s="159"/>
      <c r="AF80" s="386"/>
      <c r="AG80" s="386"/>
      <c r="AH80" s="386"/>
      <c r="AI80" s="159"/>
      <c r="AJ80" s="386"/>
      <c r="AK80" s="386"/>
      <c r="AL80" s="438">
        <v>120273.25900000001</v>
      </c>
      <c r="AM80" s="159">
        <v>123394.48699999999</v>
      </c>
      <c r="AN80" s="158">
        <f>IF(AL80=0, "    ---- ", IF(ABS(ROUND(100/AL80*AM80-100,1))&lt;999,ROUND(100/AL80*AM80-100,1),IF(ROUND(100/AL80*AM80-100,1)&gt;999,999,-999)))</f>
        <v>2.6</v>
      </c>
      <c r="AO80" s="258">
        <f>100/$AU80*AM80</f>
        <v>6.9044935025004817</v>
      </c>
      <c r="AP80" s="438">
        <v>47103.442000000003</v>
      </c>
      <c r="AQ80" s="159">
        <v>1066634.112</v>
      </c>
      <c r="AR80" s="158">
        <f>IF(AP80=0, "    ---- ", IF(ABS(ROUND(100/AP80*AQ80-100,1))&lt;999,ROUND(100/AP80*AQ80-100,1),IF(ROUND(100/AP80*AQ80-100,1)&gt;999,999,-999)))</f>
        <v>999</v>
      </c>
      <c r="AS80" s="258">
        <f>100/$AU80*AQ80</f>
        <v>59.683122600520811</v>
      </c>
      <c r="AT80" s="158">
        <f t="shared" si="46"/>
        <v>731541.18009000004</v>
      </c>
      <c r="AU80" s="158">
        <f t="shared" si="46"/>
        <v>1787162.041</v>
      </c>
      <c r="AV80" s="159">
        <f t="shared" si="55"/>
        <v>144.30000000000001</v>
      </c>
      <c r="AW80" s="158">
        <f>'Tabell 2a'!CL80+AT80</f>
        <v>734855.00008999999</v>
      </c>
      <c r="AX80" s="158">
        <f>'Tabell 2a'!CM80+AU80</f>
        <v>1793386.905</v>
      </c>
      <c r="AY80" s="156">
        <f t="shared" si="56"/>
        <v>144</v>
      </c>
      <c r="AZ80" s="270"/>
      <c r="BA80" s="270"/>
      <c r="BB80" s="270"/>
      <c r="BC80" s="270"/>
      <c r="BD80" s="270"/>
      <c r="BE80" s="270"/>
      <c r="BF80" s="270"/>
      <c r="BG80" s="270"/>
      <c r="BH80" s="270"/>
      <c r="BI80" s="270"/>
      <c r="BJ80" s="270"/>
      <c r="BN80" s="258"/>
      <c r="BO80" s="271"/>
    </row>
    <row r="81" spans="1:67" s="110" customFormat="1" ht="20.100000000000001" customHeight="1">
      <c r="A81" s="386" t="s">
        <v>321</v>
      </c>
      <c r="B81" s="438"/>
      <c r="C81" s="386"/>
      <c r="D81" s="386"/>
      <c r="E81" s="386"/>
      <c r="F81" s="438"/>
      <c r="G81" s="438"/>
      <c r="H81" s="386"/>
      <c r="I81" s="386"/>
      <c r="J81" s="438"/>
      <c r="K81" s="438"/>
      <c r="L81" s="386"/>
      <c r="M81" s="386"/>
      <c r="N81" s="438">
        <v>88328.28</v>
      </c>
      <c r="O81" s="386"/>
      <c r="P81" s="159">
        <f t="shared" si="57"/>
        <v>-100</v>
      </c>
      <c r="Q81" s="258">
        <f t="shared" si="58"/>
        <v>0</v>
      </c>
      <c r="R81" s="386"/>
      <c r="S81" s="386"/>
      <c r="T81" s="386"/>
      <c r="U81" s="386"/>
      <c r="V81" s="438">
        <v>44818</v>
      </c>
      <c r="W81" s="438">
        <v>62123</v>
      </c>
      <c r="X81" s="158">
        <f t="shared" si="59"/>
        <v>38.6</v>
      </c>
      <c r="Y81" s="258">
        <f t="shared" si="60"/>
        <v>35.084846451138972</v>
      </c>
      <c r="Z81" s="438">
        <v>98325</v>
      </c>
      <c r="AA81" s="438">
        <v>114942.0474030599</v>
      </c>
      <c r="AB81" s="158">
        <f t="shared" si="61"/>
        <v>16.899999999999999</v>
      </c>
      <c r="AC81" s="258">
        <f t="shared" si="62"/>
        <v>64.915153548861028</v>
      </c>
      <c r="AD81" s="386"/>
      <c r="AE81" s="386"/>
      <c r="AF81" s="386"/>
      <c r="AG81" s="386"/>
      <c r="AH81" s="386"/>
      <c r="AI81" s="386"/>
      <c r="AJ81" s="386"/>
      <c r="AK81" s="386"/>
      <c r="AL81" s="438"/>
      <c r="AM81" s="438"/>
      <c r="AN81" s="386"/>
      <c r="AO81" s="386"/>
      <c r="AP81" s="438"/>
      <c r="AQ81" s="386"/>
      <c r="AR81" s="386"/>
      <c r="AS81" s="386"/>
      <c r="AT81" s="158">
        <f t="shared" si="46"/>
        <v>231471.28</v>
      </c>
      <c r="AU81" s="158">
        <f t="shared" si="46"/>
        <v>177065.0474030599</v>
      </c>
      <c r="AV81" s="159">
        <f t="shared" si="55"/>
        <v>-23.5</v>
      </c>
      <c r="AW81" s="158">
        <f>'Tabell 2a'!CL81+AT81</f>
        <v>231471.28</v>
      </c>
      <c r="AX81" s="158">
        <f>'Tabell 2a'!CM81+AU81</f>
        <v>177065.0474030599</v>
      </c>
      <c r="AY81" s="156">
        <f t="shared" si="56"/>
        <v>-23.5</v>
      </c>
      <c r="AZ81" s="270"/>
      <c r="BA81" s="270"/>
      <c r="BB81" s="270"/>
      <c r="BC81" s="270"/>
      <c r="BD81" s="270"/>
      <c r="BE81" s="270"/>
      <c r="BF81" s="270"/>
      <c r="BG81" s="270"/>
      <c r="BH81" s="270"/>
      <c r="BI81" s="270"/>
      <c r="BJ81" s="270"/>
      <c r="BN81" s="258"/>
      <c r="BO81" s="271"/>
    </row>
    <row r="82" spans="1:67" s="110" customFormat="1" ht="20.100000000000001" customHeight="1">
      <c r="A82" s="386" t="s">
        <v>322</v>
      </c>
      <c r="B82" s="438">
        <v>42902.199090000002</v>
      </c>
      <c r="C82" s="654">
        <v>59259.875999999997</v>
      </c>
      <c r="D82" s="159">
        <f>IF(B82=0, "   ---- ", IF(ABS(ROUND(100/B82*C82-100,1))&lt;999,ROUND(100/B82*C82-100,1),IF(ROUND(100/B82*C82-100,1)&gt;999,999,-999)))</f>
        <v>38.1</v>
      </c>
      <c r="E82" s="258">
        <f>100/$AU82*C82</f>
        <v>3.6805159090207384</v>
      </c>
      <c r="F82" s="438">
        <v>268281</v>
      </c>
      <c r="G82" s="438">
        <v>241872</v>
      </c>
      <c r="H82" s="158">
        <f>IF(F82=0, "    ---- ", IF(ABS(ROUND(100/F82*G82-100,1))&lt;999,ROUND(100/F82*G82-100,1),IF(ROUND(100/F82*G82-100,1)&gt;999,999,-999)))</f>
        <v>-9.8000000000000007</v>
      </c>
      <c r="I82" s="258">
        <f>100/$AU82*G82</f>
        <v>15.022200585547361</v>
      </c>
      <c r="J82" s="438">
        <v>15301</v>
      </c>
      <c r="K82" s="438">
        <v>44529</v>
      </c>
      <c r="L82" s="158">
        <f>IF(J82=0, "   ---- ", IF(ABS(ROUND(100/J82*K82-100,1))&lt;999,ROUND(100/J82*K82-100,1),IF(ROUND(100/J82*K82-100,1)&gt;999,999,-999)))</f>
        <v>191</v>
      </c>
      <c r="M82" s="258">
        <f>100/$AU82*K82</f>
        <v>2.7656097848194023</v>
      </c>
      <c r="N82" s="386"/>
      <c r="O82" s="386">
        <v>69711</v>
      </c>
      <c r="P82" s="159" t="str">
        <f t="shared" si="57"/>
        <v xml:space="preserve">   ---- </v>
      </c>
      <c r="Q82" s="258">
        <f t="shared" si="58"/>
        <v>4.3296149410394431</v>
      </c>
      <c r="R82" s="386"/>
      <c r="S82" s="386"/>
      <c r="T82" s="386"/>
      <c r="U82" s="386"/>
      <c r="V82" s="386"/>
      <c r="W82" s="386"/>
      <c r="X82" s="386"/>
      <c r="Y82" s="386"/>
      <c r="Z82" s="438">
        <v>6209</v>
      </c>
      <c r="AA82" s="438">
        <v>4696.5185969401036</v>
      </c>
      <c r="AB82" s="158">
        <f t="shared" si="61"/>
        <v>-24.4</v>
      </c>
      <c r="AC82" s="258">
        <f t="shared" si="62"/>
        <v>0.29169165681429721</v>
      </c>
      <c r="AD82" s="386"/>
      <c r="AE82" s="386"/>
      <c r="AF82" s="386"/>
      <c r="AG82" s="386"/>
      <c r="AH82" s="386"/>
      <c r="AI82" s="386"/>
      <c r="AJ82" s="386"/>
      <c r="AK82" s="386"/>
      <c r="AL82" s="438">
        <v>120273.25900000001</v>
      </c>
      <c r="AM82" s="438">
        <v>123394.48699999999</v>
      </c>
      <c r="AN82" s="158">
        <f>IF(AL82=0, "    ---- ", IF(ABS(ROUND(100/AL82*AM82-100,1))&lt;999,ROUND(100/AL82*AM82-100,1),IF(ROUND(100/AL82*AM82-100,1)&gt;999,999,-999)))</f>
        <v>2.6</v>
      </c>
      <c r="AO82" s="258">
        <f>100/$AU82*AM82</f>
        <v>7.6637921498342774</v>
      </c>
      <c r="AP82" s="438">
        <v>47103.442000000003</v>
      </c>
      <c r="AQ82" s="438">
        <v>1066634.112</v>
      </c>
      <c r="AR82" s="158">
        <f>IF(AP82=0, "    ---- ", IF(ABS(ROUND(100/AP82*AQ82-100,1))&lt;999,ROUND(100/AP82*AQ82-100,1),IF(ROUND(100/AP82*AQ82-100,1)&gt;999,999,-999)))</f>
        <v>999</v>
      </c>
      <c r="AS82" s="258">
        <f>100/$AU82*AQ82</f>
        <v>66.246574972924478</v>
      </c>
      <c r="AT82" s="158">
        <f t="shared" si="46"/>
        <v>500069.90009000001</v>
      </c>
      <c r="AU82" s="158">
        <f t="shared" si="46"/>
        <v>1610096.9935969401</v>
      </c>
      <c r="AV82" s="159">
        <f t="shared" si="55"/>
        <v>222</v>
      </c>
      <c r="AW82" s="158">
        <f>'Tabell 2a'!CL82+AT82</f>
        <v>500069.90009000001</v>
      </c>
      <c r="AX82" s="158">
        <f>'Tabell 2a'!CM82+AU82</f>
        <v>1610096.9935969401</v>
      </c>
      <c r="AY82" s="156">
        <f t="shared" si="56"/>
        <v>222</v>
      </c>
      <c r="AZ82" s="270"/>
      <c r="BA82" s="270"/>
      <c r="BB82" s="270"/>
      <c r="BC82" s="270"/>
      <c r="BD82" s="270"/>
      <c r="BE82" s="270"/>
      <c r="BF82" s="270"/>
      <c r="BG82" s="270"/>
      <c r="BH82" s="270"/>
      <c r="BI82" s="270"/>
      <c r="BJ82" s="270"/>
      <c r="BN82" s="258"/>
      <c r="BO82" s="271"/>
    </row>
    <row r="83" spans="1:67" s="110" customFormat="1" ht="20.100000000000001" customHeight="1">
      <c r="A83" s="583" t="s">
        <v>471</v>
      </c>
      <c r="B83" s="159"/>
      <c r="C83" s="159"/>
      <c r="D83" s="159"/>
      <c r="E83" s="258"/>
      <c r="F83" s="159"/>
      <c r="G83" s="159"/>
      <c r="H83" s="158"/>
      <c r="I83" s="258"/>
      <c r="J83" s="159"/>
      <c r="K83" s="159"/>
      <c r="L83" s="259"/>
      <c r="M83" s="258"/>
      <c r="N83" s="159"/>
      <c r="O83" s="159"/>
      <c r="P83" s="159"/>
      <c r="Q83" s="258"/>
      <c r="R83" s="159"/>
      <c r="S83" s="159"/>
      <c r="T83" s="158"/>
      <c r="U83" s="258"/>
      <c r="V83" s="159"/>
      <c r="W83" s="159"/>
      <c r="X83" s="158"/>
      <c r="Y83" s="258"/>
      <c r="Z83" s="159"/>
      <c r="AA83" s="159"/>
      <c r="AB83" s="158"/>
      <c r="AC83" s="258"/>
      <c r="AD83" s="159"/>
      <c r="AE83" s="159"/>
      <c r="AF83" s="158"/>
      <c r="AG83" s="258"/>
      <c r="AH83" s="159"/>
      <c r="AI83" s="159"/>
      <c r="AJ83" s="158"/>
      <c r="AK83" s="259"/>
      <c r="AL83" s="159"/>
      <c r="AM83" s="159"/>
      <c r="AN83" s="158"/>
      <c r="AO83" s="258"/>
      <c r="AP83" s="159"/>
      <c r="AQ83" s="159"/>
      <c r="AR83" s="158"/>
      <c r="AS83" s="258"/>
      <c r="AT83" s="158">
        <f t="shared" si="46"/>
        <v>0</v>
      </c>
      <c r="AU83" s="158">
        <f t="shared" si="46"/>
        <v>0</v>
      </c>
      <c r="AV83" s="159" t="str">
        <f>IF(AT83=0, "    ---- ", IF(ABS(ROUND(100/AT83*AU83-100,1))&lt;999,ROUND(100/AT83*AU83-100,1),IF(ROUND(100/AT83*AU83-100,1)&gt;999,999,-999)))</f>
        <v xml:space="preserve">    ---- </v>
      </c>
      <c r="AW83" s="158">
        <f>'Tabell 2a'!CL83+AT83</f>
        <v>4228.2939999999999</v>
      </c>
      <c r="AX83" s="158">
        <f>'Tabell 2a'!CM83+AU83</f>
        <v>5780.5610000000015</v>
      </c>
      <c r="AY83" s="159">
        <f>IF(AW83=0, "   ---- ", IF(ABS(ROUND(100/AW83*AX83-100,1))&lt;999,ROUND(100/AW83*AX83-100,1),IF(ROUND(100/AW83*AX83-100,1)&gt;999,999,-999)))</f>
        <v>36.700000000000003</v>
      </c>
      <c r="AZ83" s="270"/>
      <c r="BA83" s="270"/>
      <c r="BB83" s="270"/>
      <c r="BC83" s="270"/>
      <c r="BD83" s="270"/>
      <c r="BE83" s="270"/>
      <c r="BF83" s="270"/>
      <c r="BG83" s="270"/>
      <c r="BH83" s="270"/>
      <c r="BI83" s="270"/>
      <c r="BJ83" s="270"/>
      <c r="BN83" s="258"/>
      <c r="BO83" s="271"/>
    </row>
    <row r="84" spans="1:67" s="263" customFormat="1" ht="20.100000000000001" customHeight="1">
      <c r="A84" s="387" t="s">
        <v>342</v>
      </c>
      <c r="B84" s="154"/>
      <c r="C84" s="154"/>
      <c r="D84" s="154"/>
      <c r="E84" s="163"/>
      <c r="F84" s="154"/>
      <c r="G84" s="154"/>
      <c r="H84" s="134"/>
      <c r="I84" s="163"/>
      <c r="J84" s="154"/>
      <c r="K84" s="154"/>
      <c r="L84" s="262"/>
      <c r="M84" s="163"/>
      <c r="N84" s="154"/>
      <c r="O84" s="154"/>
      <c r="P84" s="154"/>
      <c r="Q84" s="163"/>
      <c r="R84" s="154"/>
      <c r="S84" s="154"/>
      <c r="T84" s="134"/>
      <c r="U84" s="163"/>
      <c r="V84" s="154"/>
      <c r="W84" s="154"/>
      <c r="X84" s="134"/>
      <c r="Y84" s="163"/>
      <c r="Z84" s="154"/>
      <c r="AA84" s="154"/>
      <c r="AB84" s="134"/>
      <c r="AC84" s="163"/>
      <c r="AD84" s="154"/>
      <c r="AE84" s="154"/>
      <c r="AF84" s="134"/>
      <c r="AG84" s="163"/>
      <c r="AH84" s="154"/>
      <c r="AI84" s="154"/>
      <c r="AJ84" s="134"/>
      <c r="AK84" s="262"/>
      <c r="AL84" s="154"/>
      <c r="AM84" s="154"/>
      <c r="AN84" s="134"/>
      <c r="AO84" s="163"/>
      <c r="AP84" s="154"/>
      <c r="AQ84" s="154"/>
      <c r="AR84" s="134"/>
      <c r="AS84" s="163"/>
      <c r="AT84" s="134">
        <f t="shared" si="46"/>
        <v>0</v>
      </c>
      <c r="AU84" s="134">
        <f t="shared" si="46"/>
        <v>0</v>
      </c>
      <c r="AV84" s="154" t="str">
        <f>IF(AT84=0, "    ---- ", IF(ABS(ROUND(100/AT84*AU84-100,1))&lt;999,ROUND(100/AT84*AU84-100,1),IF(ROUND(100/AT84*AU84-100,1)&gt;999,999,-999)))</f>
        <v xml:space="preserve">    ---- </v>
      </c>
      <c r="AW84" s="134">
        <f>'Tabell 2a'!CL84+AT84</f>
        <v>2346.7979999999998</v>
      </c>
      <c r="AX84" s="134">
        <f>'Tabell 2a'!CM84+AU84</f>
        <v>6277.7889999999998</v>
      </c>
      <c r="AY84" s="154">
        <f>IF(AW84=0, "   ---- ", IF(ABS(ROUND(100/AW84*AX84-100,1))&lt;999,ROUND(100/AW84*AX84-100,1),IF(ROUND(100/AW84*AX84-100,1)&gt;999,999,-999)))</f>
        <v>167.5</v>
      </c>
      <c r="AZ84" s="272"/>
      <c r="BA84" s="272"/>
      <c r="BB84" s="272"/>
      <c r="BC84" s="272"/>
      <c r="BD84" s="272"/>
      <c r="BE84" s="272"/>
      <c r="BF84" s="272"/>
      <c r="BG84" s="272"/>
      <c r="BH84" s="272"/>
      <c r="BI84" s="272"/>
      <c r="BJ84" s="272"/>
      <c r="BN84" s="163"/>
      <c r="BO84" s="273"/>
    </row>
    <row r="85" spans="1:67" s="263" customFormat="1" ht="20.100000000000001" customHeight="1">
      <c r="A85" s="432" t="s">
        <v>16</v>
      </c>
      <c r="B85" s="432"/>
      <c r="C85" s="432"/>
      <c r="D85" s="432"/>
      <c r="E85" s="432"/>
      <c r="F85" s="432"/>
      <c r="G85" s="432"/>
      <c r="H85" s="432"/>
      <c r="I85" s="432"/>
      <c r="J85" s="432"/>
      <c r="K85" s="432"/>
      <c r="L85" s="432"/>
      <c r="M85" s="432"/>
      <c r="N85" s="432"/>
      <c r="O85" s="432"/>
      <c r="P85" s="432"/>
      <c r="Q85" s="432"/>
      <c r="R85" s="432"/>
      <c r="S85" s="432"/>
      <c r="T85" s="432"/>
      <c r="U85" s="432"/>
      <c r="V85" s="432"/>
      <c r="W85" s="432"/>
      <c r="X85" s="432"/>
      <c r="Y85" s="432"/>
      <c r="Z85" s="432"/>
      <c r="AA85" s="432"/>
      <c r="AB85" s="432"/>
      <c r="AC85" s="432"/>
      <c r="AD85" s="432"/>
      <c r="AE85" s="432"/>
      <c r="AF85" s="432"/>
      <c r="AG85" s="432"/>
      <c r="AH85" s="432"/>
      <c r="AI85" s="432"/>
      <c r="AJ85" s="432"/>
      <c r="AK85" s="432"/>
      <c r="AL85" s="432"/>
      <c r="AM85" s="432"/>
      <c r="AN85" s="432"/>
      <c r="AO85" s="432"/>
      <c r="AP85" s="432"/>
      <c r="AQ85" s="432"/>
      <c r="AR85" s="432"/>
      <c r="AS85" s="432"/>
      <c r="AT85" s="432"/>
      <c r="AU85" s="432"/>
      <c r="AV85" s="432"/>
      <c r="AW85" s="134">
        <f>'Tabell 2a'!CL85+AT85</f>
        <v>0</v>
      </c>
      <c r="AX85" s="134">
        <f>'Tabell 2a'!CM85+AU85</f>
        <v>0</v>
      </c>
      <c r="AY85" s="154" t="str">
        <f>IF(AW85=0, "   ---- ", IF(ABS(ROUND(100/AW85*AX85-100,1))&lt;999,ROUND(100/AW85*AX85-100,1),IF(ROUND(100/AW85*AX85-100,1)&gt;999,999,-999)))</f>
        <v xml:space="preserve">   ---- </v>
      </c>
      <c r="AZ85" s="272"/>
      <c r="BA85" s="272"/>
      <c r="BB85" s="272"/>
      <c r="BC85" s="272"/>
      <c r="BD85" s="272"/>
      <c r="BE85" s="272"/>
      <c r="BF85" s="272"/>
      <c r="BG85" s="272"/>
      <c r="BH85" s="272"/>
      <c r="BI85" s="272"/>
      <c r="BJ85" s="272"/>
      <c r="BN85" s="163"/>
      <c r="BO85" s="273"/>
    </row>
    <row r="86" spans="1:67" s="263" customFormat="1" ht="20.100000000000001" customHeight="1">
      <c r="A86" s="381"/>
      <c r="B86" s="155"/>
      <c r="C86" s="155"/>
      <c r="D86" s="262"/>
      <c r="E86" s="163"/>
      <c r="F86" s="155"/>
      <c r="G86" s="155"/>
      <c r="H86" s="134"/>
      <c r="I86" s="163"/>
      <c r="J86" s="155"/>
      <c r="K86" s="155"/>
      <c r="L86" s="262"/>
      <c r="M86" s="163"/>
      <c r="N86" s="155"/>
      <c r="O86" s="155"/>
      <c r="P86" s="134"/>
      <c r="Q86" s="163"/>
      <c r="R86" s="155"/>
      <c r="S86" s="155"/>
      <c r="T86" s="134"/>
      <c r="U86" s="163"/>
      <c r="V86" s="155"/>
      <c r="W86" s="155"/>
      <c r="X86" s="134"/>
      <c r="Y86" s="163"/>
      <c r="Z86" s="155"/>
      <c r="AA86" s="155"/>
      <c r="AB86" s="134"/>
      <c r="AC86" s="163"/>
      <c r="AD86" s="155"/>
      <c r="AE86" s="155"/>
      <c r="AF86" s="134"/>
      <c r="AG86" s="163"/>
      <c r="AH86" s="155"/>
      <c r="AI86" s="155"/>
      <c r="AJ86" s="134"/>
      <c r="AK86" s="262"/>
      <c r="AL86" s="155"/>
      <c r="AM86" s="155"/>
      <c r="AN86" s="134"/>
      <c r="AO86" s="163"/>
      <c r="AP86" s="155"/>
      <c r="AQ86" s="155"/>
      <c r="AR86" s="134"/>
      <c r="AS86" s="163"/>
      <c r="AT86" s="134"/>
      <c r="AU86" s="134"/>
      <c r="AV86" s="154"/>
      <c r="AW86" s="134"/>
      <c r="AX86" s="134"/>
      <c r="AY86" s="154"/>
      <c r="AZ86" s="272"/>
      <c r="BA86" s="272"/>
      <c r="BB86" s="272"/>
      <c r="BC86" s="272"/>
      <c r="BD86" s="272"/>
      <c r="BE86" s="272"/>
      <c r="BF86" s="272"/>
      <c r="BG86" s="272"/>
      <c r="BH86" s="272"/>
      <c r="BI86" s="272"/>
      <c r="BJ86" s="272"/>
      <c r="BN86" s="280"/>
      <c r="BO86" s="279"/>
    </row>
    <row r="87" spans="1:67" s="263" customFormat="1" ht="20.100000000000001" customHeight="1">
      <c r="A87" s="389" t="s">
        <v>17</v>
      </c>
      <c r="B87" s="142">
        <v>198038.33909000002</v>
      </c>
      <c r="C87" s="142">
        <v>297843.3</v>
      </c>
      <c r="D87" s="165">
        <f>IF(B87=0, "   ---- ", IF(ABS(ROUND(100/B87*C87-100,1))&lt;999,ROUND(100/B87*C87-100,1),IF(ROUND(100/B87*C87-100,1)&gt;999,999,-999)))</f>
        <v>50.4</v>
      </c>
      <c r="E87" s="266">
        <f>100/$AU87*C87</f>
        <v>3.5057430660301092</v>
      </c>
      <c r="F87" s="142">
        <v>527290</v>
      </c>
      <c r="G87" s="142">
        <v>646194.66399999999</v>
      </c>
      <c r="H87" s="164">
        <f>IF(F87=0, "    ---- ", IF(ABS(ROUND(100/F87*G87-100,1))&lt;999,ROUND(100/F87*G87-100,1),IF(ROUND(100/F87*G87-100,1)&gt;999,999,-999)))</f>
        <v>22.6</v>
      </c>
      <c r="I87" s="266">
        <f>100/$AU87*G87</f>
        <v>7.6059876539900557</v>
      </c>
      <c r="J87" s="142">
        <v>15301</v>
      </c>
      <c r="K87" s="142">
        <v>44529</v>
      </c>
      <c r="L87" s="164">
        <f>IF(J87=0, "   ---- ", IF(ABS(ROUND(100/J87*K87-100,1))&lt;999,ROUND(100/J87*K87-100,1),IF(ROUND(100/J87*K87-100,1)&gt;999,999,-999)))</f>
        <v>191</v>
      </c>
      <c r="M87" s="266">
        <f>100/$AU87*K87</f>
        <v>0.52412538065235892</v>
      </c>
      <c r="N87" s="142">
        <v>111089.645</v>
      </c>
      <c r="O87" s="142">
        <v>151008</v>
      </c>
      <c r="P87" s="165">
        <f>IF(N87=0, "   ---- ", IF(ABS(ROUND(100/N87*O87-100,1))&lt;999,ROUND(100/N87*O87-100,1),IF(ROUND(100/N87*O87-100,1)&gt;999,999,-999)))</f>
        <v>35.9</v>
      </c>
      <c r="Q87" s="266">
        <f>100/$AU87*O87</f>
        <v>1.7774287651092866</v>
      </c>
      <c r="R87" s="142"/>
      <c r="S87" s="142"/>
      <c r="T87" s="164"/>
      <c r="U87" s="266"/>
      <c r="V87" s="142">
        <v>44818</v>
      </c>
      <c r="W87" s="142">
        <v>62123</v>
      </c>
      <c r="X87" s="164">
        <f>IF(V87=0, "   ---- ", IF(ABS(ROUND(100/V87*W87-100,1))&lt;999,ROUND(100/V87*W87-100,1),IF(ROUND(100/V87*W87-100,1)&gt;999,999,-999)))</f>
        <v>38.6</v>
      </c>
      <c r="Y87" s="266">
        <f>100/$AU87*W87</f>
        <v>0.73121428781842157</v>
      </c>
      <c r="Z87" s="142">
        <v>3915515</v>
      </c>
      <c r="AA87" s="142">
        <v>5489865.61161</v>
      </c>
      <c r="AB87" s="165">
        <f>IF(Z87=0, "    ---- ", IF(ABS(ROUND(100/Z87*AA87-100,1))&lt;999,ROUND(100/Z87*AA87-100,1),IF(ROUND(100/Z87*AA87-100,1)&gt;999,999,-999)))</f>
        <v>40.200000000000003</v>
      </c>
      <c r="AC87" s="266">
        <f>100/$AU87*AA87</f>
        <v>64.618066954465334</v>
      </c>
      <c r="AD87" s="142">
        <v>90007</v>
      </c>
      <c r="AE87" s="142">
        <v>91161</v>
      </c>
      <c r="AF87" s="165">
        <f>IF(AD87=0, "    ---- ", IF(ABS(ROUND(100/AD87*AE87-100,1))&lt;999,ROUND(100/AD87*AE87-100,1),IF(ROUND(100/AD87*AE87-100,1)&gt;999,999,-999)))</f>
        <v>1.3</v>
      </c>
      <c r="AG87" s="266">
        <f>100/$AU87*AE87</f>
        <v>1.0730039710222483</v>
      </c>
      <c r="AH87" s="142"/>
      <c r="AI87" s="142"/>
      <c r="AJ87" s="164"/>
      <c r="AK87" s="267"/>
      <c r="AL87" s="142">
        <v>165677.65068000002</v>
      </c>
      <c r="AM87" s="142">
        <v>174692.01799999998</v>
      </c>
      <c r="AN87" s="165">
        <f>IF(AL87=0, "    ---- ", IF(ABS(ROUND(100/AL87*AM87-100,1))&lt;999,ROUND(100/AL87*AM87-100,1),IF(ROUND(100/AL87*AM87-100,1)&gt;999,999,-999)))</f>
        <v>5.4</v>
      </c>
      <c r="AO87" s="266">
        <f>100/$AU87*AM87</f>
        <v>2.0561997896018038</v>
      </c>
      <c r="AP87" s="142">
        <v>369290.25400999998</v>
      </c>
      <c r="AQ87" s="142">
        <v>1538451.3119999999</v>
      </c>
      <c r="AR87" s="165">
        <f>IF(AP87=0, "    ---- ", IF(ABS(ROUND(100/AP87*AQ87-100,1))&lt;999,ROUND(100/AP87*AQ87-100,1),IF(ROUND(100/AP87*AQ87-100,1)&gt;999,999,-999)))</f>
        <v>316.60000000000002</v>
      </c>
      <c r="AS87" s="266">
        <f>100/$AU87*AQ87</f>
        <v>18.108230131310403</v>
      </c>
      <c r="AT87" s="165">
        <f>+B87+F87+J87+N87+R87+V87+Z87+AD87+AH87+AL87+AP87</f>
        <v>5437026.8887800006</v>
      </c>
      <c r="AU87" s="165">
        <f>+C87+G87+K87+O87+S87+W87+AA87+AE87+AI87+AM87+AQ87</f>
        <v>8495867.9056099989</v>
      </c>
      <c r="AV87" s="165">
        <f>IF(AT87=0, "    ---- ", IF(ABS(ROUND(100/AT87*AU87-100,1))&lt;999,ROUND(100/AT87*AU87-100,1),IF(ROUND(100/AT87*AU87-100,1)&gt;999,999,-999)))</f>
        <v>56.3</v>
      </c>
      <c r="AW87" s="164">
        <f>'Tabell 2a'!CL87+AT87</f>
        <v>9249929.4535958394</v>
      </c>
      <c r="AX87" s="165">
        <f>'Tabell 2a'!CM87+AU87</f>
        <v>11226977.991269998</v>
      </c>
      <c r="AY87" s="165">
        <f>IF(AW87=0, "   ---- ", IF(ABS(ROUND(100/AW87*AX87-100,1))&lt;999,ROUND(100/AW87*AX87-100,1),IF(ROUND(100/AW87*AX87-100,1)&gt;999,999,-999)))</f>
        <v>21.4</v>
      </c>
      <c r="AZ87" s="272"/>
      <c r="BA87" s="272"/>
      <c r="BB87" s="272"/>
      <c r="BC87" s="272"/>
      <c r="BD87" s="272"/>
      <c r="BE87" s="272"/>
      <c r="BF87" s="272"/>
      <c r="BG87" s="272"/>
      <c r="BH87" s="272"/>
      <c r="BI87" s="272"/>
      <c r="BJ87" s="272"/>
      <c r="BN87" s="266"/>
      <c r="BO87" s="273"/>
    </row>
    <row r="88" spans="1:67" ht="20.100000000000001" customHeight="1">
      <c r="A88" s="46" t="s">
        <v>39</v>
      </c>
      <c r="N88" s="46"/>
      <c r="AL88" s="46"/>
      <c r="AT88" s="46"/>
    </row>
    <row r="89" spans="1:67">
      <c r="AU89" s="29"/>
    </row>
    <row r="90" spans="1:67">
      <c r="B90" s="104"/>
      <c r="C90" s="104"/>
      <c r="N90" s="104"/>
      <c r="O90" s="104"/>
      <c r="Z90" s="104"/>
      <c r="AA90" s="104"/>
      <c r="AD90" s="104"/>
      <c r="AE90" s="104"/>
      <c r="AL90" s="104"/>
      <c r="AM90" s="104"/>
      <c r="AP90" s="104"/>
      <c r="AQ90" s="104"/>
      <c r="AT90" s="104"/>
      <c r="AU90" s="104"/>
      <c r="AW90" s="104"/>
      <c r="AX90" s="104"/>
    </row>
    <row r="91" spans="1:67" s="103" customFormat="1"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44"/>
      <c r="O91" s="444"/>
      <c r="P91" s="444"/>
      <c r="Q91" s="444"/>
      <c r="R91" s="444"/>
      <c r="S91" s="444"/>
      <c r="T91" s="444"/>
      <c r="U91" s="444"/>
      <c r="V91" s="444"/>
      <c r="W91" s="444"/>
      <c r="X91" s="444"/>
      <c r="Y91" s="444"/>
      <c r="Z91" s="444"/>
      <c r="AA91" s="444"/>
      <c r="AB91" s="444"/>
      <c r="AC91" s="444"/>
      <c r="AD91" s="444"/>
      <c r="AE91" s="444"/>
      <c r="AF91" s="444"/>
      <c r="AG91" s="444"/>
      <c r="AH91" s="444"/>
      <c r="AI91" s="444"/>
      <c r="AJ91" s="444"/>
      <c r="AK91" s="444"/>
      <c r="AL91" s="444"/>
      <c r="AM91" s="444"/>
      <c r="AN91" s="444"/>
      <c r="AO91" s="444"/>
      <c r="AP91" s="444"/>
      <c r="AQ91" s="444"/>
      <c r="AR91" s="444"/>
      <c r="AS91" s="444"/>
      <c r="AT91" s="444"/>
      <c r="AU91" s="444"/>
      <c r="AV91" s="444"/>
      <c r="AW91" s="444"/>
      <c r="AX91" s="444"/>
      <c r="AY91" s="444"/>
    </row>
    <row r="92" spans="1:67">
      <c r="B92" s="535"/>
      <c r="C92" s="535"/>
      <c r="D92" s="535"/>
      <c r="E92" s="535"/>
      <c r="F92" s="535"/>
      <c r="G92" s="535"/>
      <c r="H92" s="535"/>
      <c r="I92" s="535"/>
      <c r="J92" s="535"/>
      <c r="K92" s="535"/>
      <c r="L92" s="535"/>
      <c r="M92" s="535"/>
      <c r="N92" s="535"/>
      <c r="O92" s="535"/>
      <c r="P92" s="535"/>
      <c r="Q92" s="535"/>
      <c r="R92" s="535"/>
      <c r="S92" s="535"/>
      <c r="T92" s="535"/>
      <c r="U92" s="535"/>
      <c r="V92" s="535"/>
      <c r="W92" s="535"/>
      <c r="X92" s="535"/>
      <c r="Y92" s="535"/>
      <c r="Z92" s="535"/>
      <c r="AA92" s="535"/>
      <c r="AB92" s="535"/>
      <c r="AC92" s="535"/>
      <c r="AD92" s="535"/>
      <c r="AE92" s="535"/>
      <c r="AF92" s="535"/>
      <c r="AG92" s="535"/>
      <c r="AH92" s="535"/>
      <c r="AI92" s="535"/>
      <c r="AJ92" s="535"/>
      <c r="AK92" s="535"/>
      <c r="AL92" s="535"/>
      <c r="AM92" s="535"/>
      <c r="AN92" s="535"/>
      <c r="AO92" s="535"/>
      <c r="AP92" s="535"/>
      <c r="AQ92" s="535"/>
      <c r="AR92" s="535"/>
      <c r="AS92" s="535"/>
      <c r="AT92" s="535"/>
      <c r="AU92" s="535"/>
      <c r="AV92" s="535"/>
      <c r="AW92" s="535"/>
      <c r="AX92" s="535"/>
      <c r="AY92" s="535"/>
    </row>
    <row r="93" spans="1:67">
      <c r="B93" s="535"/>
      <c r="C93" s="535"/>
      <c r="D93" s="535"/>
      <c r="E93" s="535"/>
      <c r="F93" s="535"/>
      <c r="G93" s="535"/>
      <c r="H93" s="535"/>
      <c r="I93" s="535"/>
      <c r="J93" s="535"/>
      <c r="K93" s="535"/>
      <c r="L93" s="535"/>
      <c r="M93" s="535"/>
      <c r="N93" s="535"/>
      <c r="O93" s="535"/>
      <c r="P93" s="535"/>
      <c r="Q93" s="535"/>
      <c r="R93" s="535"/>
      <c r="S93" s="535"/>
      <c r="T93" s="535"/>
      <c r="U93" s="535"/>
      <c r="V93" s="535"/>
      <c r="W93" s="535"/>
      <c r="X93" s="535"/>
      <c r="Y93" s="535"/>
      <c r="Z93" s="535"/>
      <c r="AA93" s="535"/>
      <c r="AB93" s="535"/>
      <c r="AC93" s="535"/>
      <c r="AD93" s="535"/>
      <c r="AE93" s="535"/>
      <c r="AF93" s="535"/>
      <c r="AG93" s="535"/>
      <c r="AH93" s="535"/>
      <c r="AI93" s="535"/>
      <c r="AJ93" s="535"/>
      <c r="AK93" s="535"/>
      <c r="AL93" s="535"/>
      <c r="AM93" s="535"/>
      <c r="AN93" s="535"/>
      <c r="AO93" s="535"/>
      <c r="AP93" s="535"/>
      <c r="AQ93" s="535"/>
      <c r="AR93" s="535"/>
      <c r="AS93" s="535"/>
      <c r="AT93" s="535"/>
      <c r="AU93" s="535"/>
      <c r="AV93" s="535"/>
      <c r="AW93" s="535"/>
      <c r="AX93" s="535"/>
      <c r="AY93" s="535"/>
    </row>
    <row r="94" spans="1:67">
      <c r="B94" s="535"/>
      <c r="C94" s="535"/>
      <c r="D94" s="535"/>
      <c r="E94" s="535"/>
      <c r="F94" s="535"/>
      <c r="G94" s="535"/>
      <c r="H94" s="535"/>
      <c r="I94" s="535"/>
      <c r="J94" s="535"/>
      <c r="K94" s="535"/>
      <c r="L94" s="535"/>
      <c r="M94" s="535"/>
      <c r="N94" s="535"/>
      <c r="O94" s="535"/>
      <c r="P94" s="535"/>
      <c r="Q94" s="535"/>
      <c r="R94" s="535"/>
      <c r="S94" s="535"/>
      <c r="T94" s="535"/>
      <c r="U94" s="535"/>
      <c r="V94" s="535"/>
      <c r="W94" s="535"/>
      <c r="X94" s="535"/>
      <c r="Y94" s="535"/>
      <c r="Z94" s="535"/>
      <c r="AA94" s="535"/>
      <c r="AB94" s="535"/>
      <c r="AC94" s="535"/>
      <c r="AD94" s="535"/>
      <c r="AE94" s="535"/>
      <c r="AF94" s="535"/>
      <c r="AG94" s="535"/>
      <c r="AH94" s="535"/>
      <c r="AI94" s="535"/>
      <c r="AJ94" s="535"/>
      <c r="AK94" s="535"/>
      <c r="AL94" s="535"/>
      <c r="AM94" s="535"/>
      <c r="AN94" s="535"/>
      <c r="AO94" s="535"/>
      <c r="AP94" s="535"/>
      <c r="AQ94" s="535"/>
      <c r="AR94" s="535"/>
      <c r="AS94" s="535"/>
      <c r="AT94" s="535"/>
      <c r="AU94" s="535"/>
      <c r="AV94" s="535"/>
      <c r="AW94" s="535"/>
      <c r="AX94" s="535"/>
      <c r="AY94" s="535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</row>
    <row r="95" spans="1:67">
      <c r="B95" s="535"/>
      <c r="C95" s="535"/>
      <c r="D95" s="535"/>
      <c r="E95" s="535"/>
      <c r="F95" s="535"/>
      <c r="G95" s="535"/>
      <c r="H95" s="535"/>
      <c r="I95" s="535"/>
      <c r="J95" s="535"/>
      <c r="K95" s="535"/>
      <c r="L95" s="535"/>
      <c r="M95" s="535"/>
      <c r="N95" s="535"/>
      <c r="O95" s="535"/>
      <c r="P95" s="535"/>
      <c r="Q95" s="535"/>
      <c r="R95" s="535"/>
      <c r="S95" s="535"/>
      <c r="T95" s="535"/>
      <c r="U95" s="535"/>
      <c r="V95" s="535"/>
      <c r="W95" s="535"/>
      <c r="X95" s="535"/>
      <c r="Y95" s="535"/>
      <c r="Z95" s="535"/>
      <c r="AA95" s="535"/>
      <c r="AB95" s="535"/>
      <c r="AC95" s="535"/>
      <c r="AD95" s="535"/>
      <c r="AE95" s="535"/>
      <c r="AF95" s="535"/>
      <c r="AG95" s="535"/>
      <c r="AH95" s="535"/>
      <c r="AI95" s="535"/>
      <c r="AJ95" s="535"/>
      <c r="AK95" s="535"/>
      <c r="AL95" s="535"/>
      <c r="AM95" s="535"/>
      <c r="AN95" s="535"/>
      <c r="AO95" s="535"/>
      <c r="AP95" s="535"/>
      <c r="AQ95" s="535"/>
      <c r="AR95" s="535"/>
      <c r="AS95" s="535"/>
      <c r="AT95" s="535"/>
      <c r="AU95" s="535"/>
      <c r="AV95" s="535"/>
      <c r="AW95" s="535"/>
      <c r="AX95" s="535"/>
      <c r="AY95" s="535"/>
    </row>
    <row r="96" spans="1:67">
      <c r="B96" s="581"/>
      <c r="C96" s="581"/>
      <c r="D96" s="581"/>
      <c r="E96" s="581"/>
      <c r="F96" s="581"/>
      <c r="G96" s="581"/>
      <c r="H96" s="581"/>
      <c r="I96" s="581"/>
      <c r="J96" s="581"/>
      <c r="K96" s="581"/>
      <c r="L96" s="581"/>
      <c r="M96" s="581"/>
      <c r="N96" s="581"/>
      <c r="O96" s="581"/>
      <c r="P96" s="581"/>
      <c r="Q96" s="581"/>
      <c r="R96" s="581"/>
      <c r="S96" s="581"/>
      <c r="T96" s="581"/>
      <c r="U96" s="581"/>
      <c r="V96" s="581"/>
      <c r="W96" s="581"/>
      <c r="X96" s="581"/>
      <c r="Y96" s="581"/>
      <c r="Z96" s="581"/>
      <c r="AA96" s="581"/>
      <c r="AB96" s="581"/>
      <c r="AC96" s="581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  <c r="AP96" s="581"/>
      <c r="AQ96" s="581"/>
      <c r="AR96" s="581"/>
      <c r="AS96" s="581"/>
      <c r="AT96" s="581"/>
      <c r="AU96" s="581"/>
      <c r="AV96" s="581"/>
      <c r="AW96" s="581"/>
      <c r="AX96" s="581"/>
      <c r="AY96" s="581"/>
    </row>
    <row r="97" spans="1:51">
      <c r="B97" s="535"/>
      <c r="C97" s="535"/>
      <c r="D97" s="535"/>
      <c r="E97" s="535"/>
      <c r="F97" s="535"/>
      <c r="G97" s="535"/>
      <c r="H97" s="535"/>
      <c r="I97" s="535"/>
      <c r="J97" s="535"/>
      <c r="K97" s="535"/>
      <c r="L97" s="535"/>
      <c r="M97" s="535"/>
      <c r="N97" s="535"/>
      <c r="O97" s="535"/>
      <c r="P97" s="535"/>
      <c r="Q97" s="535"/>
      <c r="R97" s="535"/>
      <c r="S97" s="535"/>
      <c r="T97" s="535"/>
      <c r="U97" s="535"/>
      <c r="V97" s="535"/>
      <c r="W97" s="535"/>
      <c r="X97" s="535"/>
      <c r="Y97" s="535"/>
      <c r="Z97" s="535"/>
      <c r="AA97" s="535"/>
      <c r="AB97" s="535"/>
      <c r="AC97" s="535"/>
      <c r="AD97" s="535"/>
      <c r="AE97" s="535"/>
      <c r="AF97" s="535"/>
      <c r="AG97" s="535"/>
      <c r="AH97" s="535"/>
      <c r="AI97" s="535"/>
      <c r="AJ97" s="535"/>
      <c r="AK97" s="535"/>
      <c r="AL97" s="535"/>
      <c r="AM97" s="535"/>
      <c r="AN97" s="535"/>
      <c r="AO97" s="535"/>
      <c r="AP97" s="535"/>
      <c r="AQ97" s="535"/>
      <c r="AR97" s="535"/>
      <c r="AS97" s="535"/>
      <c r="AT97" s="535"/>
      <c r="AU97" s="535"/>
      <c r="AV97" s="535"/>
      <c r="AW97" s="535"/>
      <c r="AX97" s="535"/>
      <c r="AY97" s="535"/>
    </row>
    <row r="98" spans="1:51">
      <c r="B98" s="535"/>
      <c r="C98" s="535"/>
      <c r="D98" s="535"/>
      <c r="E98" s="535"/>
      <c r="F98" s="535"/>
      <c r="G98" s="535"/>
      <c r="H98" s="535"/>
      <c r="I98" s="535"/>
      <c r="J98" s="535"/>
      <c r="K98" s="535"/>
      <c r="L98" s="535"/>
      <c r="M98" s="535"/>
      <c r="N98" s="535"/>
      <c r="O98" s="535"/>
      <c r="P98" s="535"/>
      <c r="Q98" s="535"/>
      <c r="R98" s="535"/>
      <c r="S98" s="535"/>
      <c r="T98" s="535"/>
      <c r="U98" s="535"/>
      <c r="V98" s="535"/>
      <c r="W98" s="535"/>
      <c r="X98" s="535"/>
      <c r="Y98" s="535"/>
      <c r="Z98" s="535"/>
      <c r="AA98" s="535"/>
      <c r="AB98" s="535"/>
      <c r="AC98" s="535"/>
      <c r="AD98" s="535"/>
      <c r="AE98" s="535"/>
      <c r="AF98" s="535"/>
      <c r="AG98" s="535"/>
      <c r="AH98" s="535"/>
      <c r="AI98" s="535"/>
      <c r="AJ98" s="535"/>
      <c r="AK98" s="535"/>
      <c r="AL98" s="535"/>
      <c r="AM98" s="535"/>
      <c r="AN98" s="535"/>
      <c r="AO98" s="535"/>
      <c r="AP98" s="535"/>
      <c r="AQ98" s="535"/>
      <c r="AR98" s="535"/>
      <c r="AS98" s="535"/>
      <c r="AT98" s="535"/>
      <c r="AU98" s="535"/>
      <c r="AV98" s="535"/>
      <c r="AW98" s="535"/>
      <c r="AX98" s="535"/>
      <c r="AY98" s="535"/>
    </row>
    <row r="99" spans="1:51">
      <c r="B99" s="535"/>
      <c r="C99" s="535"/>
      <c r="D99" s="535"/>
      <c r="E99" s="535"/>
      <c r="F99" s="535"/>
      <c r="G99" s="535"/>
      <c r="H99" s="535"/>
      <c r="I99" s="535"/>
      <c r="J99" s="535"/>
      <c r="K99" s="535"/>
      <c r="L99" s="535"/>
      <c r="M99" s="535"/>
      <c r="N99" s="535"/>
      <c r="O99" s="535"/>
      <c r="P99" s="535"/>
      <c r="Q99" s="535"/>
      <c r="R99" s="535"/>
      <c r="S99" s="535"/>
      <c r="T99" s="535"/>
      <c r="U99" s="535"/>
      <c r="V99" s="535"/>
      <c r="W99" s="535"/>
      <c r="X99" s="535"/>
      <c r="Y99" s="535"/>
      <c r="Z99" s="535"/>
      <c r="AA99" s="535"/>
      <c r="AB99" s="535"/>
      <c r="AC99" s="535"/>
      <c r="AD99" s="535"/>
      <c r="AE99" s="535"/>
      <c r="AF99" s="535"/>
      <c r="AG99" s="535"/>
      <c r="AH99" s="535"/>
      <c r="AI99" s="535"/>
      <c r="AJ99" s="535"/>
      <c r="AK99" s="535"/>
      <c r="AL99" s="535"/>
      <c r="AM99" s="535"/>
      <c r="AN99" s="535"/>
      <c r="AO99" s="535"/>
      <c r="AP99" s="535"/>
      <c r="AQ99" s="535"/>
      <c r="AR99" s="535"/>
      <c r="AS99" s="535"/>
      <c r="AT99" s="535"/>
      <c r="AU99" s="535"/>
      <c r="AV99" s="535"/>
      <c r="AW99" s="535"/>
      <c r="AX99" s="535"/>
      <c r="AY99" s="535"/>
    </row>
    <row r="100" spans="1:51">
      <c r="B100" s="535"/>
      <c r="C100" s="535"/>
      <c r="D100" s="535"/>
      <c r="E100" s="535"/>
      <c r="F100" s="535"/>
      <c r="G100" s="535"/>
      <c r="H100" s="535"/>
      <c r="I100" s="535"/>
      <c r="J100" s="535"/>
      <c r="K100" s="535"/>
      <c r="L100" s="535"/>
      <c r="M100" s="535"/>
      <c r="N100" s="535"/>
      <c r="O100" s="535"/>
      <c r="P100" s="535"/>
      <c r="Q100" s="535"/>
      <c r="R100" s="535"/>
      <c r="S100" s="535"/>
      <c r="T100" s="535"/>
      <c r="U100" s="535"/>
      <c r="V100" s="535"/>
      <c r="W100" s="535"/>
      <c r="X100" s="535"/>
      <c r="Y100" s="535"/>
      <c r="Z100" s="535"/>
      <c r="AA100" s="535"/>
      <c r="AB100" s="535"/>
      <c r="AC100" s="535"/>
      <c r="AD100" s="535"/>
      <c r="AE100" s="535"/>
      <c r="AF100" s="535"/>
      <c r="AG100" s="535"/>
      <c r="AH100" s="535"/>
      <c r="AI100" s="535"/>
      <c r="AJ100" s="535"/>
      <c r="AK100" s="535"/>
      <c r="AL100" s="535"/>
      <c r="AM100" s="535"/>
      <c r="AN100" s="535"/>
      <c r="AO100" s="535"/>
      <c r="AP100" s="535"/>
      <c r="AQ100" s="535"/>
      <c r="AR100" s="535"/>
      <c r="AS100" s="535"/>
      <c r="AT100" s="535"/>
      <c r="AU100" s="535"/>
      <c r="AV100" s="535"/>
      <c r="AW100" s="535"/>
      <c r="AX100" s="535"/>
      <c r="AY100" s="535"/>
    </row>
    <row r="101" spans="1:51">
      <c r="B101" s="535"/>
      <c r="C101" s="535"/>
      <c r="D101" s="535"/>
      <c r="E101" s="535"/>
      <c r="F101" s="535"/>
      <c r="G101" s="535"/>
      <c r="H101" s="535"/>
      <c r="I101" s="535"/>
      <c r="J101" s="535"/>
      <c r="K101" s="535"/>
      <c r="L101" s="535"/>
      <c r="M101" s="535"/>
      <c r="N101" s="535"/>
      <c r="O101" s="535"/>
      <c r="P101" s="535"/>
      <c r="Q101" s="535"/>
      <c r="R101" s="535"/>
      <c r="S101" s="535"/>
      <c r="T101" s="535"/>
      <c r="U101" s="535"/>
      <c r="V101" s="535"/>
      <c r="W101" s="535"/>
      <c r="X101" s="535"/>
      <c r="Y101" s="535"/>
      <c r="Z101" s="535"/>
      <c r="AA101" s="535"/>
      <c r="AB101" s="535"/>
      <c r="AC101" s="535"/>
      <c r="AD101" s="535"/>
      <c r="AE101" s="535"/>
      <c r="AF101" s="535"/>
      <c r="AG101" s="535"/>
      <c r="AH101" s="535"/>
      <c r="AI101" s="535"/>
      <c r="AJ101" s="535"/>
      <c r="AK101" s="535"/>
      <c r="AL101" s="535"/>
      <c r="AM101" s="535"/>
      <c r="AN101" s="535"/>
      <c r="AO101" s="535"/>
      <c r="AP101" s="535"/>
      <c r="AQ101" s="535"/>
      <c r="AR101" s="535"/>
      <c r="AS101" s="535"/>
      <c r="AT101" s="535"/>
      <c r="AU101" s="535"/>
      <c r="AV101" s="535"/>
      <c r="AW101" s="535"/>
      <c r="AX101" s="535"/>
      <c r="AY101" s="535"/>
    </row>
    <row r="102" spans="1:51">
      <c r="B102" s="535"/>
      <c r="C102" s="535"/>
      <c r="D102" s="535"/>
      <c r="E102" s="535"/>
      <c r="F102" s="535"/>
      <c r="G102" s="535"/>
      <c r="H102" s="535"/>
      <c r="I102" s="535"/>
      <c r="J102" s="535"/>
      <c r="K102" s="535"/>
      <c r="L102" s="535"/>
      <c r="M102" s="535"/>
      <c r="N102" s="535"/>
      <c r="O102" s="535"/>
      <c r="P102" s="535"/>
      <c r="Q102" s="535"/>
      <c r="R102" s="535"/>
      <c r="S102" s="535"/>
      <c r="T102" s="535"/>
      <c r="U102" s="535"/>
      <c r="V102" s="535"/>
      <c r="W102" s="535"/>
      <c r="X102" s="535"/>
      <c r="Y102" s="535"/>
      <c r="Z102" s="535"/>
      <c r="AA102" s="535"/>
      <c r="AB102" s="535"/>
      <c r="AC102" s="535"/>
      <c r="AD102" s="535"/>
      <c r="AE102" s="535"/>
      <c r="AF102" s="535"/>
      <c r="AG102" s="535"/>
      <c r="AH102" s="535"/>
      <c r="AI102" s="535"/>
      <c r="AJ102" s="535"/>
      <c r="AK102" s="535"/>
      <c r="AL102" s="535"/>
      <c r="AM102" s="535"/>
      <c r="AN102" s="535"/>
      <c r="AO102" s="535"/>
      <c r="AP102" s="535"/>
      <c r="AQ102" s="535"/>
      <c r="AR102" s="535"/>
      <c r="AS102" s="535"/>
      <c r="AT102" s="535"/>
      <c r="AU102" s="535"/>
      <c r="AV102" s="535"/>
      <c r="AW102" s="535"/>
      <c r="AX102" s="535"/>
      <c r="AY102" s="535"/>
    </row>
    <row r="103" spans="1:51">
      <c r="B103" s="535"/>
      <c r="C103" s="535"/>
      <c r="D103" s="535"/>
      <c r="E103" s="535"/>
      <c r="F103" s="535"/>
      <c r="G103" s="535"/>
      <c r="H103" s="535"/>
      <c r="I103" s="535"/>
      <c r="J103" s="535"/>
      <c r="K103" s="535"/>
      <c r="L103" s="535"/>
      <c r="M103" s="535"/>
      <c r="N103" s="535"/>
      <c r="O103" s="535"/>
      <c r="P103" s="535"/>
      <c r="Q103" s="535"/>
      <c r="R103" s="535"/>
      <c r="S103" s="535"/>
      <c r="T103" s="535"/>
      <c r="U103" s="535"/>
      <c r="V103" s="535"/>
      <c r="W103" s="535"/>
      <c r="X103" s="535"/>
      <c r="Y103" s="535"/>
      <c r="Z103" s="535"/>
      <c r="AA103" s="535"/>
      <c r="AB103" s="535"/>
      <c r="AC103" s="535"/>
      <c r="AD103" s="535"/>
      <c r="AE103" s="535"/>
      <c r="AF103" s="535"/>
      <c r="AG103" s="535"/>
      <c r="AH103" s="535"/>
      <c r="AI103" s="535"/>
      <c r="AJ103" s="535"/>
      <c r="AK103" s="535"/>
      <c r="AL103" s="535"/>
      <c r="AM103" s="535"/>
      <c r="AN103" s="535"/>
      <c r="AO103" s="535"/>
      <c r="AP103" s="535"/>
      <c r="AQ103" s="535"/>
      <c r="AR103" s="535"/>
      <c r="AS103" s="535"/>
      <c r="AT103" s="535"/>
      <c r="AU103" s="535"/>
      <c r="AV103" s="535"/>
      <c r="AW103" s="535"/>
      <c r="AX103" s="535"/>
      <c r="AY103" s="535"/>
    </row>
    <row r="104" spans="1:51">
      <c r="B104" s="535"/>
      <c r="C104" s="535"/>
      <c r="D104" s="535"/>
      <c r="E104" s="535"/>
      <c r="F104" s="535"/>
      <c r="G104" s="535"/>
      <c r="H104" s="535"/>
      <c r="I104" s="535"/>
      <c r="J104" s="535"/>
      <c r="K104" s="535"/>
      <c r="L104" s="535"/>
      <c r="M104" s="535"/>
      <c r="N104" s="535"/>
      <c r="O104" s="535"/>
      <c r="P104" s="535"/>
      <c r="Q104" s="535"/>
      <c r="R104" s="535"/>
      <c r="S104" s="535"/>
      <c r="T104" s="535"/>
      <c r="U104" s="535"/>
      <c r="V104" s="535"/>
      <c r="W104" s="535"/>
      <c r="X104" s="535"/>
      <c r="Y104" s="535"/>
      <c r="Z104" s="535"/>
      <c r="AA104" s="535"/>
      <c r="AB104" s="535"/>
      <c r="AC104" s="535"/>
      <c r="AD104" s="535"/>
      <c r="AE104" s="535"/>
      <c r="AF104" s="535"/>
      <c r="AG104" s="535"/>
      <c r="AH104" s="535"/>
      <c r="AI104" s="535"/>
      <c r="AJ104" s="535"/>
      <c r="AK104" s="535"/>
      <c r="AL104" s="535"/>
      <c r="AM104" s="535"/>
      <c r="AN104" s="535"/>
      <c r="AO104" s="535"/>
      <c r="AP104" s="535"/>
      <c r="AQ104" s="535"/>
      <c r="AR104" s="535"/>
      <c r="AS104" s="535"/>
      <c r="AT104" s="535"/>
      <c r="AU104" s="535"/>
      <c r="AV104" s="535"/>
      <c r="AW104" s="535"/>
      <c r="AX104" s="535"/>
      <c r="AY104" s="535"/>
    </row>
    <row r="105" spans="1:51">
      <c r="B105" s="535"/>
      <c r="C105" s="535"/>
      <c r="D105" s="535"/>
      <c r="E105" s="535"/>
      <c r="F105" s="535"/>
      <c r="G105" s="535"/>
      <c r="H105" s="535"/>
      <c r="I105" s="535"/>
      <c r="J105" s="535"/>
      <c r="K105" s="535"/>
      <c r="L105" s="535"/>
      <c r="M105" s="535"/>
      <c r="N105" s="535"/>
      <c r="O105" s="535"/>
      <c r="P105" s="535"/>
      <c r="Q105" s="535"/>
      <c r="R105" s="535"/>
      <c r="S105" s="535"/>
      <c r="T105" s="535"/>
      <c r="U105" s="535"/>
      <c r="V105" s="535"/>
      <c r="W105" s="535"/>
      <c r="X105" s="535"/>
      <c r="Y105" s="535"/>
      <c r="Z105" s="535"/>
      <c r="AA105" s="535"/>
      <c r="AB105" s="535"/>
      <c r="AC105" s="535"/>
      <c r="AD105" s="535"/>
      <c r="AE105" s="535"/>
      <c r="AF105" s="535"/>
      <c r="AG105" s="535"/>
      <c r="AH105" s="535"/>
      <c r="AI105" s="535"/>
      <c r="AJ105" s="535"/>
      <c r="AK105" s="535"/>
      <c r="AL105" s="535"/>
      <c r="AM105" s="535"/>
      <c r="AN105" s="535"/>
      <c r="AO105" s="535"/>
      <c r="AP105" s="535"/>
      <c r="AQ105" s="535"/>
      <c r="AR105" s="535"/>
      <c r="AS105" s="535"/>
      <c r="AT105" s="535"/>
      <c r="AU105" s="535"/>
      <c r="AV105" s="535"/>
      <c r="AW105" s="535"/>
      <c r="AX105" s="535"/>
      <c r="AY105" s="535"/>
    </row>
    <row r="106" spans="1:51">
      <c r="B106" s="535"/>
      <c r="C106" s="535"/>
      <c r="D106" s="535"/>
      <c r="E106" s="535"/>
      <c r="F106" s="535"/>
      <c r="G106" s="535"/>
      <c r="H106" s="535"/>
      <c r="I106" s="535"/>
      <c r="J106" s="535"/>
      <c r="K106" s="535"/>
      <c r="L106" s="535"/>
      <c r="M106" s="535"/>
      <c r="N106" s="535"/>
      <c r="O106" s="535"/>
      <c r="P106" s="535"/>
      <c r="Q106" s="535"/>
      <c r="R106" s="535"/>
      <c r="S106" s="535"/>
      <c r="T106" s="535"/>
      <c r="U106" s="535"/>
      <c r="V106" s="535"/>
      <c r="W106" s="535"/>
      <c r="X106" s="535"/>
      <c r="Y106" s="535"/>
      <c r="Z106" s="535"/>
      <c r="AA106" s="535"/>
      <c r="AB106" s="535"/>
      <c r="AC106" s="535"/>
      <c r="AD106" s="535"/>
      <c r="AE106" s="535"/>
      <c r="AF106" s="535"/>
      <c r="AG106" s="535"/>
      <c r="AH106" s="535"/>
      <c r="AI106" s="535"/>
      <c r="AJ106" s="535"/>
      <c r="AK106" s="535"/>
      <c r="AL106" s="535"/>
      <c r="AM106" s="535"/>
      <c r="AN106" s="535"/>
      <c r="AO106" s="535"/>
      <c r="AP106" s="535"/>
      <c r="AQ106" s="535"/>
      <c r="AR106" s="535"/>
      <c r="AS106" s="535"/>
      <c r="AT106" s="535"/>
      <c r="AU106" s="535"/>
      <c r="AV106" s="535"/>
      <c r="AW106" s="535"/>
      <c r="AX106" s="535"/>
      <c r="AY106" s="535"/>
    </row>
    <row r="107" spans="1:51">
      <c r="B107" s="535"/>
      <c r="C107" s="535"/>
      <c r="D107" s="535"/>
      <c r="E107" s="535"/>
      <c r="F107" s="535"/>
      <c r="G107" s="535"/>
      <c r="H107" s="535"/>
      <c r="I107" s="535"/>
      <c r="J107" s="535"/>
      <c r="K107" s="535"/>
      <c r="L107" s="535"/>
      <c r="M107" s="535"/>
      <c r="N107" s="535"/>
      <c r="O107" s="535"/>
      <c r="P107" s="535"/>
      <c r="Q107" s="535"/>
      <c r="R107" s="535"/>
      <c r="S107" s="535"/>
      <c r="T107" s="535"/>
      <c r="U107" s="535"/>
      <c r="V107" s="535"/>
      <c r="W107" s="535"/>
      <c r="X107" s="535"/>
      <c r="Y107" s="535"/>
      <c r="Z107" s="535"/>
      <c r="AA107" s="535"/>
      <c r="AB107" s="535"/>
      <c r="AC107" s="535"/>
      <c r="AD107" s="535"/>
      <c r="AE107" s="535"/>
      <c r="AF107" s="535"/>
      <c r="AG107" s="535"/>
      <c r="AH107" s="535"/>
      <c r="AI107" s="535"/>
      <c r="AJ107" s="535"/>
      <c r="AK107" s="535"/>
      <c r="AL107" s="535"/>
      <c r="AM107" s="535"/>
      <c r="AN107" s="535"/>
      <c r="AO107" s="535"/>
      <c r="AP107" s="535"/>
      <c r="AQ107" s="535"/>
      <c r="AR107" s="535"/>
      <c r="AS107" s="535"/>
      <c r="AT107" s="535"/>
      <c r="AU107" s="535"/>
      <c r="AV107" s="535"/>
      <c r="AW107" s="535"/>
      <c r="AX107" s="535"/>
      <c r="AY107" s="535"/>
    </row>
    <row r="108" spans="1:51">
      <c r="B108" s="535"/>
      <c r="C108" s="535"/>
      <c r="D108" s="535"/>
      <c r="E108" s="535"/>
      <c r="F108" s="535"/>
      <c r="G108" s="535"/>
      <c r="H108" s="535"/>
      <c r="I108" s="535"/>
      <c r="J108" s="535"/>
      <c r="K108" s="535"/>
      <c r="L108" s="535"/>
      <c r="M108" s="535"/>
      <c r="N108" s="535"/>
      <c r="O108" s="535"/>
      <c r="P108" s="535"/>
      <c r="Q108" s="535"/>
      <c r="R108" s="535"/>
      <c r="S108" s="535"/>
      <c r="T108" s="535"/>
      <c r="U108" s="535"/>
      <c r="V108" s="535"/>
      <c r="W108" s="535"/>
      <c r="X108" s="535"/>
      <c r="Y108" s="535"/>
      <c r="Z108" s="535"/>
      <c r="AA108" s="535"/>
      <c r="AB108" s="535"/>
      <c r="AC108" s="535"/>
      <c r="AD108" s="535"/>
      <c r="AE108" s="535"/>
      <c r="AF108" s="535"/>
      <c r="AG108" s="535"/>
      <c r="AH108" s="535"/>
      <c r="AI108" s="535"/>
      <c r="AJ108" s="535"/>
      <c r="AK108" s="535"/>
      <c r="AL108" s="535"/>
      <c r="AM108" s="535"/>
      <c r="AN108" s="535"/>
      <c r="AO108" s="535"/>
      <c r="AP108" s="535"/>
      <c r="AQ108" s="535"/>
      <c r="AR108" s="535"/>
      <c r="AS108" s="535"/>
      <c r="AT108" s="535"/>
      <c r="AU108" s="535"/>
      <c r="AV108" s="535"/>
      <c r="AW108" s="535"/>
      <c r="AX108" s="535"/>
      <c r="AY108" s="535"/>
    </row>
    <row r="109" spans="1:51">
      <c r="B109" s="535"/>
      <c r="C109" s="535"/>
      <c r="D109" s="535"/>
      <c r="E109" s="535"/>
      <c r="F109" s="535"/>
      <c r="G109" s="535"/>
      <c r="H109" s="535"/>
      <c r="I109" s="535"/>
      <c r="J109" s="535"/>
      <c r="K109" s="535"/>
      <c r="L109" s="535"/>
      <c r="M109" s="535"/>
      <c r="N109" s="535"/>
      <c r="O109" s="535"/>
      <c r="P109" s="535"/>
      <c r="Q109" s="535"/>
      <c r="R109" s="535"/>
      <c r="S109" s="535"/>
      <c r="T109" s="535"/>
      <c r="U109" s="535"/>
      <c r="V109" s="535"/>
      <c r="W109" s="535"/>
      <c r="X109" s="535"/>
      <c r="Y109" s="535"/>
      <c r="Z109" s="535"/>
      <c r="AA109" s="535"/>
      <c r="AB109" s="535"/>
      <c r="AC109" s="535"/>
      <c r="AD109" s="535"/>
      <c r="AE109" s="535"/>
      <c r="AF109" s="535"/>
      <c r="AG109" s="535"/>
      <c r="AH109" s="535"/>
      <c r="AI109" s="535"/>
      <c r="AJ109" s="535"/>
      <c r="AK109" s="535"/>
      <c r="AL109" s="535"/>
      <c r="AM109" s="535"/>
      <c r="AN109" s="535"/>
      <c r="AO109" s="535"/>
      <c r="AP109" s="535"/>
      <c r="AQ109" s="535"/>
      <c r="AR109" s="535"/>
      <c r="AS109" s="535"/>
      <c r="AT109" s="535"/>
      <c r="AU109" s="535"/>
      <c r="AV109" s="535"/>
      <c r="AW109" s="535"/>
      <c r="AX109" s="535"/>
      <c r="AY109" s="535"/>
    </row>
    <row r="110" spans="1:51">
      <c r="A110" s="63"/>
      <c r="B110" s="457"/>
      <c r="C110" s="457"/>
      <c r="D110" s="457"/>
      <c r="E110" s="457"/>
      <c r="F110" s="457"/>
      <c r="G110" s="457"/>
      <c r="H110" s="457"/>
      <c r="I110" s="457"/>
      <c r="J110" s="457"/>
      <c r="K110" s="457"/>
      <c r="L110" s="457"/>
      <c r="M110" s="457"/>
      <c r="N110" s="457"/>
      <c r="O110" s="457"/>
      <c r="P110" s="457"/>
      <c r="Q110" s="457"/>
      <c r="R110" s="457"/>
      <c r="S110" s="457"/>
      <c r="T110" s="457"/>
      <c r="U110" s="457"/>
      <c r="V110" s="457"/>
      <c r="W110" s="457"/>
      <c r="X110" s="457"/>
      <c r="Y110" s="457"/>
      <c r="Z110" s="457"/>
      <c r="AA110" s="457"/>
      <c r="AB110" s="457"/>
      <c r="AC110" s="457"/>
      <c r="AD110" s="457"/>
      <c r="AE110" s="457"/>
      <c r="AF110" s="457"/>
      <c r="AG110" s="457"/>
      <c r="AH110" s="457"/>
      <c r="AI110" s="457"/>
      <c r="AJ110" s="457"/>
      <c r="AK110" s="457"/>
      <c r="AL110" s="457"/>
      <c r="AM110" s="457"/>
      <c r="AN110" s="457"/>
      <c r="AO110" s="457"/>
      <c r="AP110" s="457"/>
      <c r="AQ110" s="457"/>
      <c r="AR110" s="457"/>
      <c r="AS110" s="457"/>
      <c r="AT110" s="457"/>
      <c r="AU110" s="457"/>
      <c r="AV110" s="457"/>
      <c r="AW110" s="457"/>
      <c r="AX110" s="457"/>
      <c r="AY110" s="457"/>
    </row>
    <row r="111" spans="1:51">
      <c r="B111" s="104"/>
      <c r="C111" s="104"/>
      <c r="N111" s="104"/>
      <c r="O111" s="104"/>
      <c r="Z111" s="104"/>
      <c r="AA111" s="104"/>
      <c r="AD111" s="104"/>
      <c r="AE111" s="104"/>
      <c r="AL111" s="547"/>
      <c r="AM111" s="104"/>
      <c r="AP111" s="104"/>
      <c r="AQ111" s="104"/>
      <c r="AT111" s="104"/>
      <c r="AU111" s="104"/>
      <c r="AW111" s="104"/>
      <c r="AX111" s="104"/>
    </row>
    <row r="112" spans="1:51">
      <c r="B112" s="104"/>
      <c r="C112" s="104"/>
      <c r="N112" s="104"/>
      <c r="O112" s="104"/>
      <c r="Z112" s="104"/>
      <c r="AA112" s="104"/>
      <c r="AD112" s="104"/>
      <c r="AE112" s="104"/>
      <c r="AL112" s="104"/>
      <c r="AM112" s="104"/>
      <c r="AP112" s="104"/>
      <c r="AQ112" s="104"/>
      <c r="AT112" s="104"/>
      <c r="AU112" s="104"/>
      <c r="AW112" s="104"/>
      <c r="AX112" s="104"/>
    </row>
    <row r="113" spans="2:50">
      <c r="B113" s="104"/>
      <c r="C113" s="104"/>
      <c r="N113" s="104"/>
      <c r="O113" s="104"/>
      <c r="Z113" s="104"/>
      <c r="AA113" s="104"/>
      <c r="AD113" s="104"/>
      <c r="AE113" s="104"/>
      <c r="AL113" s="104"/>
      <c r="AM113" s="104"/>
      <c r="AP113" s="104"/>
      <c r="AQ113" s="104"/>
      <c r="AT113" s="104"/>
      <c r="AU113" s="104"/>
      <c r="AW113" s="104"/>
      <c r="AX113" s="104"/>
    </row>
    <row r="114" spans="2:50">
      <c r="B114" s="104"/>
      <c r="C114" s="104"/>
      <c r="N114" s="104"/>
      <c r="O114" s="104"/>
      <c r="Z114" s="104"/>
      <c r="AA114" s="104"/>
      <c r="AD114" s="104"/>
      <c r="AE114" s="104"/>
      <c r="AL114" s="104"/>
      <c r="AM114" s="104"/>
      <c r="AP114" s="104"/>
      <c r="AQ114" s="104"/>
      <c r="AT114" s="104"/>
      <c r="AU114" s="104"/>
      <c r="AW114" s="104"/>
      <c r="AX114" s="104"/>
    </row>
    <row r="115" spans="2:50">
      <c r="B115" s="104"/>
      <c r="C115" s="104"/>
      <c r="N115" s="104"/>
      <c r="O115" s="104"/>
      <c r="Z115" s="104"/>
      <c r="AA115" s="104"/>
      <c r="AD115" s="104"/>
      <c r="AE115" s="104"/>
      <c r="AL115" s="104"/>
      <c r="AM115" s="104"/>
      <c r="AP115" s="104"/>
      <c r="AQ115" s="104"/>
      <c r="AT115" s="104"/>
      <c r="AU115" s="104"/>
      <c r="AW115" s="104"/>
      <c r="AX115" s="104"/>
    </row>
    <row r="116" spans="2:50">
      <c r="B116" s="104"/>
      <c r="C116" s="104"/>
      <c r="N116" s="104"/>
      <c r="O116" s="104"/>
      <c r="Z116" s="104"/>
      <c r="AA116" s="104"/>
      <c r="AD116" s="104"/>
      <c r="AE116" s="104"/>
      <c r="AL116" s="104"/>
      <c r="AM116" s="104"/>
      <c r="AP116" s="104"/>
      <c r="AQ116" s="104"/>
      <c r="AT116" s="104"/>
      <c r="AU116" s="104"/>
      <c r="AW116" s="104"/>
      <c r="AX116" s="104"/>
    </row>
    <row r="117" spans="2:50">
      <c r="B117" s="104"/>
      <c r="C117" s="104"/>
      <c r="N117" s="104"/>
      <c r="O117" s="104"/>
      <c r="Z117" s="104"/>
      <c r="AA117" s="104"/>
      <c r="AD117" s="104"/>
      <c r="AE117" s="104"/>
      <c r="AL117" s="104"/>
      <c r="AM117" s="104"/>
      <c r="AP117" s="104"/>
      <c r="AQ117" s="104"/>
      <c r="AT117" s="104"/>
      <c r="AU117" s="104"/>
      <c r="AW117" s="104"/>
      <c r="AX117" s="104"/>
    </row>
    <row r="118" spans="2:50" s="15" customFormat="1">
      <c r="D118" s="375"/>
    </row>
  </sheetData>
  <mergeCells count="25">
    <mergeCell ref="R6:U6"/>
    <mergeCell ref="V5:Y5"/>
    <mergeCell ref="V6:Y6"/>
    <mergeCell ref="AL5:AO5"/>
    <mergeCell ref="AH5:AK5"/>
    <mergeCell ref="AH6:AK6"/>
    <mergeCell ref="Z5:AB5"/>
    <mergeCell ref="Z6:AC6"/>
    <mergeCell ref="AW6:AY6"/>
    <mergeCell ref="AT5:AV5"/>
    <mergeCell ref="AW5:AY5"/>
    <mergeCell ref="AT6:AV6"/>
    <mergeCell ref="AD6:AG6"/>
    <mergeCell ref="AL6:AO6"/>
    <mergeCell ref="AP5:AS5"/>
    <mergeCell ref="AP6:AS6"/>
    <mergeCell ref="AD5:AG5"/>
    <mergeCell ref="B6:E6"/>
    <mergeCell ref="B5:E5"/>
    <mergeCell ref="N5:Q5"/>
    <mergeCell ref="N6:Q6"/>
    <mergeCell ref="J5:M5"/>
    <mergeCell ref="J6:M6"/>
    <mergeCell ref="F5:I5"/>
    <mergeCell ref="F6:I6"/>
  </mergeCells>
  <phoneticPr fontId="29" type="noConversion"/>
  <hyperlinks>
    <hyperlink ref="B1" location="Innhold!A1" display="Tilbake"/>
  </hyperlinks>
  <pageMargins left="0.78740157480314965" right="0.78740157480314965" top="0.98425196850393704" bottom="0.98425196850393704" header="0.51181102362204722" footer="0.51181102362204722"/>
  <pageSetup paperSize="9" scale="40" fitToWidth="4" orientation="portrait" r:id="rId1"/>
  <headerFooter alignWithMargins="0"/>
  <colBreaks count="4" manualBreakCount="4">
    <brk id="13" min="1" max="85" man="1"/>
    <brk id="25" min="1" max="85" man="1"/>
    <brk id="37" min="1" max="85" man="1"/>
    <brk id="48" min="1" max="8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DB110"/>
  <sheetViews>
    <sheetView showGridLines="0" zoomScale="60" zoomScaleNormal="60" workbookViewId="0">
      <pane xSplit="1" ySplit="9" topLeftCell="BZ10" activePane="bottomRight" state="frozen"/>
      <selection activeCell="L31" sqref="L31"/>
      <selection pane="topRight" activeCell="L31" sqref="L31"/>
      <selection pane="bottomLeft" activeCell="L31" sqref="L31"/>
      <selection pane="bottomRight" activeCell="L31" sqref="L31"/>
    </sheetView>
  </sheetViews>
  <sheetFormatPr baseColWidth="10" defaultRowHeight="18.75"/>
  <cols>
    <col min="1" max="1" width="46.140625" style="27" bestFit="1" customWidth="1"/>
    <col min="2" max="5" width="12.7109375" style="27" customWidth="1"/>
    <col min="6" max="9" width="12.28515625" style="27" customWidth="1"/>
    <col min="10" max="11" width="15.7109375" style="27" customWidth="1"/>
    <col min="12" max="25" width="12.28515625" style="27" customWidth="1"/>
    <col min="26" max="27" width="12.7109375" style="27" customWidth="1"/>
    <col min="28" max="29" width="12.28515625" style="27" customWidth="1"/>
    <col min="30" max="31" width="13" style="27" bestFit="1" customWidth="1"/>
    <col min="32" max="33" width="12.28515625" style="27" customWidth="1"/>
    <col min="34" max="35" width="12.7109375" style="27" customWidth="1"/>
    <col min="36" max="37" width="12.28515625" style="27" customWidth="1"/>
    <col min="38" max="38" width="15.85546875" style="27" bestFit="1" customWidth="1"/>
    <col min="39" max="41" width="12.28515625" style="27" customWidth="1"/>
    <col min="42" max="43" width="15.7109375" style="27" customWidth="1"/>
    <col min="44" max="44" width="10" style="27" customWidth="1"/>
    <col min="45" max="45" width="12" style="27" customWidth="1"/>
    <col min="46" max="47" width="13" style="27" bestFit="1" customWidth="1"/>
    <col min="48" max="49" width="12" style="27" customWidth="1"/>
    <col min="50" max="51" width="13" style="110" bestFit="1" customWidth="1"/>
    <col min="52" max="53" width="12" style="110" customWidth="1"/>
    <col min="54" max="61" width="12" style="27" customWidth="1"/>
    <col min="62" max="63" width="14.7109375" style="27" customWidth="1"/>
    <col min="64" max="65" width="12.28515625" style="27" customWidth="1"/>
    <col min="66" max="67" width="14.7109375" style="27" customWidth="1"/>
    <col min="68" max="69" width="12" style="27" customWidth="1"/>
    <col min="70" max="71" width="13" style="27" bestFit="1" customWidth="1"/>
    <col min="72" max="73" width="12" style="27" customWidth="1"/>
    <col min="74" max="75" width="14.28515625" style="27" customWidth="1"/>
    <col min="76" max="77" width="12.28515625" style="27" customWidth="1"/>
    <col min="78" max="79" width="15.7109375" style="27" customWidth="1"/>
    <col min="80" max="81" width="12.28515625" style="27" customWidth="1"/>
    <col min="82" max="83" width="12.7109375" style="27" customWidth="1"/>
    <col min="84" max="89" width="12.28515625" style="27" customWidth="1"/>
    <col min="90" max="91" width="15.7109375" style="27" customWidth="1"/>
    <col min="92" max="92" width="12.28515625" style="27" customWidth="1"/>
    <col min="93" max="99" width="11.42578125" style="27"/>
    <col min="100" max="100" width="17.28515625" style="27" bestFit="1" customWidth="1"/>
    <col min="101" max="105" width="11.42578125" style="27"/>
    <col min="106" max="106" width="13.28515625" style="27" bestFit="1" customWidth="1"/>
    <col min="107" max="16384" width="11.42578125" style="27"/>
  </cols>
  <sheetData>
    <row r="1" spans="1:106" ht="20.25">
      <c r="A1" s="66" t="s">
        <v>0</v>
      </c>
      <c r="B1" s="549" t="s">
        <v>445</v>
      </c>
      <c r="C1" s="66"/>
      <c r="D1" s="66"/>
      <c r="E1" s="6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586"/>
      <c r="AY1" s="586"/>
      <c r="AZ1" s="586"/>
      <c r="BA1" s="586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</row>
    <row r="2" spans="1:106" ht="20.100000000000001" customHeight="1">
      <c r="A2" s="66" t="s">
        <v>97</v>
      </c>
      <c r="B2" s="66"/>
      <c r="C2" s="66"/>
      <c r="D2" s="66"/>
      <c r="E2" s="6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586"/>
      <c r="AY2" s="586"/>
      <c r="AZ2" s="586"/>
      <c r="BA2" s="586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1:106" ht="20.100000000000001" customHeight="1">
      <c r="A3" s="28" t="s">
        <v>170</v>
      </c>
      <c r="B3" s="28"/>
      <c r="C3" s="28"/>
      <c r="D3" s="28"/>
      <c r="E3" s="2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586"/>
      <c r="AY3" s="586"/>
      <c r="AZ3" s="586"/>
      <c r="BA3" s="586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</row>
    <row r="4" spans="1:106" ht="20.100000000000001" customHeight="1">
      <c r="A4" s="124" t="s">
        <v>306</v>
      </c>
      <c r="B4" s="124"/>
      <c r="C4" s="124"/>
      <c r="D4" s="124"/>
      <c r="E4" s="124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206"/>
      <c r="AF4" s="206"/>
      <c r="AG4" s="206"/>
      <c r="AH4" s="126"/>
      <c r="AI4" s="2"/>
      <c r="AJ4" s="2"/>
      <c r="AK4" s="2"/>
      <c r="AL4" s="2"/>
      <c r="AM4" s="2"/>
      <c r="AN4" s="2"/>
      <c r="AO4" s="2"/>
      <c r="AP4" s="126"/>
      <c r="AQ4" s="2"/>
      <c r="AR4" s="2"/>
      <c r="AS4" s="2"/>
      <c r="AT4" s="126"/>
      <c r="AU4" s="2"/>
      <c r="AV4" s="2"/>
      <c r="AW4" s="2"/>
      <c r="AX4" s="590"/>
      <c r="AY4" s="586"/>
      <c r="AZ4" s="586"/>
      <c r="BA4" s="586"/>
      <c r="BB4" s="2"/>
      <c r="BC4" s="2"/>
      <c r="BD4" s="2"/>
      <c r="BE4" s="2"/>
      <c r="BF4" s="2"/>
      <c r="BG4" s="2"/>
      <c r="BH4" s="2"/>
      <c r="BI4" s="2"/>
      <c r="BJ4" s="126"/>
      <c r="BM4" s="2"/>
      <c r="BN4" s="2"/>
      <c r="BO4" s="2"/>
      <c r="BP4" s="2"/>
      <c r="BQ4" s="2"/>
      <c r="BR4" s="2"/>
      <c r="BS4" s="2"/>
      <c r="BT4" s="2"/>
      <c r="BU4" s="2"/>
      <c r="BV4" s="126"/>
      <c r="BW4" s="2"/>
      <c r="BX4" s="2"/>
      <c r="BY4" s="2"/>
      <c r="BZ4" s="126"/>
      <c r="CA4" s="2"/>
      <c r="CB4" s="2"/>
      <c r="CC4" s="2"/>
      <c r="CD4" s="126"/>
      <c r="CE4" s="2"/>
      <c r="CF4" s="2"/>
      <c r="CG4" s="2"/>
      <c r="CH4" s="2"/>
      <c r="CI4" s="2"/>
      <c r="CJ4" s="2"/>
      <c r="CK4" s="2"/>
      <c r="CL4" s="126"/>
      <c r="CM4" s="2"/>
      <c r="CN4" s="2"/>
    </row>
    <row r="5" spans="1:106" ht="20.100000000000001" customHeight="1">
      <c r="A5" s="202" t="s">
        <v>301</v>
      </c>
      <c r="B5" s="493"/>
      <c r="C5" s="493"/>
      <c r="D5" s="493"/>
      <c r="E5" s="501"/>
      <c r="F5" s="129"/>
      <c r="G5" s="129"/>
      <c r="H5" s="129"/>
      <c r="I5" s="93"/>
      <c r="J5" s="128"/>
      <c r="K5" s="129"/>
      <c r="L5" s="129"/>
      <c r="M5" s="130"/>
      <c r="N5" s="129"/>
      <c r="O5" s="129"/>
      <c r="P5" s="129"/>
      <c r="Q5" s="129"/>
      <c r="R5" s="128"/>
      <c r="S5" s="129"/>
      <c r="T5" s="129"/>
      <c r="U5" s="130"/>
      <c r="V5" s="128"/>
      <c r="W5" s="129"/>
      <c r="X5" s="129"/>
      <c r="Y5" s="130"/>
      <c r="Z5" s="128"/>
      <c r="AA5" s="129"/>
      <c r="AB5" s="129"/>
      <c r="AC5" s="130"/>
      <c r="AD5" s="128"/>
      <c r="AE5" s="129"/>
      <c r="AF5" s="129"/>
      <c r="AG5" s="130"/>
      <c r="AH5" s="91"/>
      <c r="AI5" s="92"/>
      <c r="AJ5" s="92"/>
      <c r="AK5" s="93"/>
      <c r="AL5" s="128"/>
      <c r="AM5" s="129"/>
      <c r="AN5" s="129"/>
      <c r="AO5" s="130"/>
      <c r="AP5" s="128"/>
      <c r="AQ5" s="129"/>
      <c r="AR5" s="129"/>
      <c r="AS5" s="130"/>
      <c r="AT5" s="128"/>
      <c r="AU5" s="129"/>
      <c r="AV5" s="129"/>
      <c r="AW5" s="130"/>
      <c r="AX5" s="591"/>
      <c r="AY5" s="592"/>
      <c r="AZ5" s="592"/>
      <c r="BA5" s="593"/>
      <c r="BB5" s="128"/>
      <c r="BC5" s="129"/>
      <c r="BD5" s="129"/>
      <c r="BE5" s="130"/>
      <c r="BF5" s="128"/>
      <c r="BG5" s="129"/>
      <c r="BH5" s="129"/>
      <c r="BI5" s="130"/>
      <c r="BJ5" s="128"/>
      <c r="BK5" s="129"/>
      <c r="BL5" s="129"/>
      <c r="BM5" s="130"/>
      <c r="BN5" s="128"/>
      <c r="BO5" s="129"/>
      <c r="BP5" s="129"/>
      <c r="BQ5" s="130"/>
      <c r="BR5" s="128"/>
      <c r="BS5" s="129"/>
      <c r="BT5" s="129"/>
      <c r="BU5" s="130"/>
      <c r="BV5" s="91"/>
      <c r="BW5" s="92"/>
      <c r="BX5" s="92"/>
      <c r="BY5" s="93"/>
      <c r="BZ5" s="91"/>
      <c r="CA5" s="92"/>
      <c r="CB5" s="92"/>
      <c r="CC5" s="93"/>
      <c r="CD5" s="91"/>
      <c r="CE5" s="92"/>
      <c r="CF5" s="92"/>
      <c r="CG5" s="93"/>
      <c r="CH5" s="91"/>
      <c r="CI5" s="92"/>
      <c r="CJ5" s="92"/>
      <c r="CK5" s="93"/>
      <c r="CL5" s="91"/>
      <c r="CM5" s="92"/>
      <c r="CN5" s="93"/>
    </row>
    <row r="6" spans="1:106" ht="20.100000000000001" customHeight="1">
      <c r="A6" s="131" t="s">
        <v>84</v>
      </c>
      <c r="B6" s="710" t="s">
        <v>355</v>
      </c>
      <c r="C6" s="700"/>
      <c r="D6" s="700"/>
      <c r="E6" s="701"/>
      <c r="F6" s="704" t="s">
        <v>66</v>
      </c>
      <c r="G6" s="705"/>
      <c r="H6" s="705"/>
      <c r="I6" s="706"/>
      <c r="J6" s="710" t="s">
        <v>351</v>
      </c>
      <c r="K6" s="700"/>
      <c r="L6" s="700"/>
      <c r="M6" s="701"/>
      <c r="N6" s="710" t="s">
        <v>446</v>
      </c>
      <c r="O6" s="700"/>
      <c r="P6" s="700"/>
      <c r="Q6" s="701"/>
      <c r="R6" s="710" t="s">
        <v>127</v>
      </c>
      <c r="S6" s="700"/>
      <c r="T6" s="700"/>
      <c r="U6" s="701"/>
      <c r="V6" s="710" t="s">
        <v>127</v>
      </c>
      <c r="W6" s="700"/>
      <c r="X6" s="700"/>
      <c r="Y6" s="701"/>
      <c r="Z6" s="704" t="s">
        <v>75</v>
      </c>
      <c r="AA6" s="705"/>
      <c r="AB6" s="705"/>
      <c r="AC6" s="706"/>
      <c r="AD6" s="704" t="s">
        <v>92</v>
      </c>
      <c r="AE6" s="705"/>
      <c r="AF6" s="705"/>
      <c r="AG6" s="706"/>
      <c r="AH6" s="3" t="s">
        <v>1</v>
      </c>
      <c r="AI6" s="4"/>
      <c r="AJ6" s="4"/>
      <c r="AK6" s="117"/>
      <c r="AL6" s="704" t="s">
        <v>118</v>
      </c>
      <c r="AM6" s="705"/>
      <c r="AN6" s="705"/>
      <c r="AO6" s="706"/>
      <c r="AP6" s="3" t="s">
        <v>1</v>
      </c>
      <c r="AQ6" s="4"/>
      <c r="AR6" s="4"/>
      <c r="AS6" s="117"/>
      <c r="AT6" s="704" t="s">
        <v>128</v>
      </c>
      <c r="AU6" s="705"/>
      <c r="AV6" s="705"/>
      <c r="AW6" s="706"/>
      <c r="AX6" s="704" t="s">
        <v>128</v>
      </c>
      <c r="AY6" s="705"/>
      <c r="AZ6" s="705"/>
      <c r="BA6" s="706"/>
      <c r="BB6" s="3"/>
      <c r="BC6" s="4"/>
      <c r="BD6" s="4"/>
      <c r="BE6" s="117"/>
      <c r="BF6" s="704"/>
      <c r="BG6" s="705"/>
      <c r="BH6" s="705"/>
      <c r="BI6" s="706"/>
      <c r="BJ6" s="3"/>
      <c r="BK6" s="4"/>
      <c r="BL6" s="4"/>
      <c r="BM6" s="117"/>
      <c r="BN6" s="704" t="s">
        <v>326</v>
      </c>
      <c r="BO6" s="705"/>
      <c r="BP6" s="705"/>
      <c r="BQ6" s="706"/>
      <c r="BR6" s="704" t="s">
        <v>353</v>
      </c>
      <c r="BS6" s="705"/>
      <c r="BT6" s="705"/>
      <c r="BU6" s="706"/>
      <c r="BV6" s="704"/>
      <c r="BW6" s="705"/>
      <c r="BX6" s="705"/>
      <c r="BY6" s="706"/>
      <c r="BZ6" s="704" t="s">
        <v>47</v>
      </c>
      <c r="CA6" s="705"/>
      <c r="CB6" s="705"/>
      <c r="CC6" s="706"/>
      <c r="CD6" s="691" t="s">
        <v>51</v>
      </c>
      <c r="CE6" s="689"/>
      <c r="CF6" s="689"/>
      <c r="CG6" s="690"/>
      <c r="CH6" s="691" t="s">
        <v>302</v>
      </c>
      <c r="CI6" s="689"/>
      <c r="CJ6" s="689"/>
      <c r="CK6" s="690"/>
      <c r="CL6" s="704" t="s">
        <v>80</v>
      </c>
      <c r="CM6" s="705"/>
      <c r="CN6" s="706"/>
    </row>
    <row r="7" spans="1:106" ht="20.100000000000001" customHeight="1">
      <c r="A7" s="97" t="s">
        <v>78</v>
      </c>
      <c r="B7" s="711" t="s">
        <v>356</v>
      </c>
      <c r="C7" s="702"/>
      <c r="D7" s="702"/>
      <c r="E7" s="703"/>
      <c r="F7" s="707" t="s">
        <v>110</v>
      </c>
      <c r="G7" s="708"/>
      <c r="H7" s="708"/>
      <c r="I7" s="709"/>
      <c r="J7" s="711" t="s">
        <v>95</v>
      </c>
      <c r="K7" s="702"/>
      <c r="L7" s="702"/>
      <c r="M7" s="703"/>
      <c r="N7" s="711" t="s">
        <v>448</v>
      </c>
      <c r="O7" s="702"/>
      <c r="P7" s="702"/>
      <c r="Q7" s="703"/>
      <c r="R7" s="711" t="s">
        <v>95</v>
      </c>
      <c r="S7" s="702"/>
      <c r="T7" s="702"/>
      <c r="U7" s="703"/>
      <c r="V7" s="711" t="s">
        <v>454</v>
      </c>
      <c r="W7" s="702"/>
      <c r="X7" s="702"/>
      <c r="Y7" s="703"/>
      <c r="Z7" s="707" t="s">
        <v>2</v>
      </c>
      <c r="AA7" s="708"/>
      <c r="AB7" s="708"/>
      <c r="AC7" s="709"/>
      <c r="AD7" s="707" t="s">
        <v>93</v>
      </c>
      <c r="AE7" s="708"/>
      <c r="AF7" s="708"/>
      <c r="AG7" s="709"/>
      <c r="AH7" s="707" t="s">
        <v>3</v>
      </c>
      <c r="AI7" s="708"/>
      <c r="AJ7" s="708"/>
      <c r="AK7" s="709"/>
      <c r="AL7" s="707" t="s">
        <v>119</v>
      </c>
      <c r="AM7" s="708"/>
      <c r="AN7" s="708"/>
      <c r="AO7" s="709"/>
      <c r="AP7" s="707" t="s">
        <v>128</v>
      </c>
      <c r="AQ7" s="708"/>
      <c r="AR7" s="708"/>
      <c r="AS7" s="709"/>
      <c r="AT7" s="707" t="s">
        <v>129</v>
      </c>
      <c r="AU7" s="708"/>
      <c r="AV7" s="708"/>
      <c r="AW7" s="709"/>
      <c r="AX7" s="707" t="s">
        <v>474</v>
      </c>
      <c r="AY7" s="708"/>
      <c r="AZ7" s="708"/>
      <c r="BA7" s="709"/>
      <c r="BB7" s="707" t="s">
        <v>298</v>
      </c>
      <c r="BC7" s="708"/>
      <c r="BD7" s="708"/>
      <c r="BE7" s="709"/>
      <c r="BF7" s="707" t="s">
        <v>303</v>
      </c>
      <c r="BG7" s="708"/>
      <c r="BH7" s="708"/>
      <c r="BI7" s="709"/>
      <c r="BJ7" s="707" t="s">
        <v>112</v>
      </c>
      <c r="BK7" s="708"/>
      <c r="BL7" s="708"/>
      <c r="BM7" s="709"/>
      <c r="BN7" s="707" t="s">
        <v>110</v>
      </c>
      <c r="BO7" s="708"/>
      <c r="BP7" s="708"/>
      <c r="BQ7" s="709"/>
      <c r="BR7" s="707" t="s">
        <v>354</v>
      </c>
      <c r="BS7" s="708"/>
      <c r="BT7" s="708"/>
      <c r="BU7" s="709"/>
      <c r="BV7" s="707" t="s">
        <v>94</v>
      </c>
      <c r="BW7" s="708"/>
      <c r="BX7" s="708"/>
      <c r="BY7" s="709"/>
      <c r="BZ7" s="707" t="s">
        <v>95</v>
      </c>
      <c r="CA7" s="708"/>
      <c r="CB7" s="708"/>
      <c r="CC7" s="709"/>
      <c r="CD7" s="712" t="s">
        <v>2</v>
      </c>
      <c r="CE7" s="713"/>
      <c r="CF7" s="713"/>
      <c r="CG7" s="714"/>
      <c r="CH7" s="712" t="s">
        <v>2</v>
      </c>
      <c r="CI7" s="713"/>
      <c r="CJ7" s="713"/>
      <c r="CK7" s="714"/>
      <c r="CL7" s="707" t="s">
        <v>81</v>
      </c>
      <c r="CM7" s="708"/>
      <c r="CN7" s="709"/>
    </row>
    <row r="8" spans="1:106" ht="20.100000000000001" customHeight="1">
      <c r="A8" s="132"/>
      <c r="B8" s="7"/>
      <c r="C8" s="6"/>
      <c r="D8" s="6" t="s">
        <v>4</v>
      </c>
      <c r="E8" s="7" t="s">
        <v>5</v>
      </c>
      <c r="F8" s="7"/>
      <c r="G8" s="6"/>
      <c r="H8" s="6" t="s">
        <v>4</v>
      </c>
      <c r="I8" s="7" t="s">
        <v>5</v>
      </c>
      <c r="J8" s="7"/>
      <c r="K8" s="6"/>
      <c r="L8" s="6" t="s">
        <v>4</v>
      </c>
      <c r="M8" s="7" t="s">
        <v>5</v>
      </c>
      <c r="N8" s="7"/>
      <c r="O8" s="6"/>
      <c r="P8" s="6" t="s">
        <v>4</v>
      </c>
      <c r="Q8" s="7" t="s">
        <v>5</v>
      </c>
      <c r="R8" s="7"/>
      <c r="S8" s="6"/>
      <c r="T8" s="6" t="s">
        <v>4</v>
      </c>
      <c r="U8" s="7" t="s">
        <v>5</v>
      </c>
      <c r="V8" s="7"/>
      <c r="W8" s="6"/>
      <c r="X8" s="6" t="s">
        <v>4</v>
      </c>
      <c r="Y8" s="7" t="s">
        <v>5</v>
      </c>
      <c r="Z8" s="7"/>
      <c r="AA8" s="6"/>
      <c r="AB8" s="6" t="s">
        <v>4</v>
      </c>
      <c r="AC8" s="7" t="s">
        <v>5</v>
      </c>
      <c r="AD8" s="7"/>
      <c r="AE8" s="6"/>
      <c r="AF8" s="6" t="s">
        <v>4</v>
      </c>
      <c r="AG8" s="7" t="s">
        <v>5</v>
      </c>
      <c r="AH8" s="7"/>
      <c r="AI8" s="6"/>
      <c r="AJ8" s="6" t="s">
        <v>4</v>
      </c>
      <c r="AK8" s="7" t="s">
        <v>5</v>
      </c>
      <c r="AL8" s="7"/>
      <c r="AM8" s="6"/>
      <c r="AN8" s="6" t="s">
        <v>4</v>
      </c>
      <c r="AO8" s="7" t="s">
        <v>5</v>
      </c>
      <c r="AP8" s="7"/>
      <c r="AQ8" s="6"/>
      <c r="AR8" s="6" t="s">
        <v>4</v>
      </c>
      <c r="AS8" s="7" t="s">
        <v>5</v>
      </c>
      <c r="AT8" s="7"/>
      <c r="AU8" s="6"/>
      <c r="AV8" s="6" t="s">
        <v>4</v>
      </c>
      <c r="AW8" s="7" t="s">
        <v>5</v>
      </c>
      <c r="AX8" s="7"/>
      <c r="AY8" s="6"/>
      <c r="AZ8" s="6" t="s">
        <v>4</v>
      </c>
      <c r="BA8" s="7" t="s">
        <v>5</v>
      </c>
      <c r="BB8" s="7"/>
      <c r="BC8" s="6"/>
      <c r="BD8" s="6" t="s">
        <v>4</v>
      </c>
      <c r="BE8" s="7" t="s">
        <v>5</v>
      </c>
      <c r="BF8" s="7"/>
      <c r="BG8" s="6"/>
      <c r="BH8" s="6" t="s">
        <v>4</v>
      </c>
      <c r="BI8" s="7" t="s">
        <v>5</v>
      </c>
      <c r="BJ8" s="7"/>
      <c r="BK8" s="6"/>
      <c r="BL8" s="6" t="s">
        <v>4</v>
      </c>
      <c r="BM8" s="7" t="s">
        <v>5</v>
      </c>
      <c r="BN8" s="7"/>
      <c r="BO8" s="6"/>
      <c r="BP8" s="6" t="s">
        <v>4</v>
      </c>
      <c r="BQ8" s="7" t="s">
        <v>5</v>
      </c>
      <c r="BR8" s="7"/>
      <c r="BS8" s="6"/>
      <c r="BT8" s="6" t="s">
        <v>4</v>
      </c>
      <c r="BU8" s="7" t="s">
        <v>5</v>
      </c>
      <c r="BV8" s="7"/>
      <c r="BW8" s="6"/>
      <c r="BX8" s="6" t="s">
        <v>4</v>
      </c>
      <c r="BY8" s="7" t="s">
        <v>5</v>
      </c>
      <c r="BZ8" s="7"/>
      <c r="CA8" s="6"/>
      <c r="CB8" s="6" t="s">
        <v>4</v>
      </c>
      <c r="CC8" s="7" t="s">
        <v>5</v>
      </c>
      <c r="CD8" s="7"/>
      <c r="CE8" s="6"/>
      <c r="CF8" s="6" t="s">
        <v>4</v>
      </c>
      <c r="CG8" s="7" t="s">
        <v>5</v>
      </c>
      <c r="CH8" s="7"/>
      <c r="CI8" s="6"/>
      <c r="CJ8" s="6" t="s">
        <v>4</v>
      </c>
      <c r="CK8" s="7" t="s">
        <v>5</v>
      </c>
      <c r="CL8" s="5"/>
      <c r="CM8" s="6"/>
      <c r="CN8" s="7" t="s">
        <v>4</v>
      </c>
      <c r="DB8" s="7"/>
    </row>
    <row r="9" spans="1:106" ht="20.100000000000001" customHeight="1">
      <c r="A9" s="200" t="s">
        <v>6</v>
      </c>
      <c r="B9" s="199">
        <v>2014</v>
      </c>
      <c r="C9" s="196">
        <v>2015</v>
      </c>
      <c r="D9" s="9" t="s">
        <v>7</v>
      </c>
      <c r="E9" s="50" t="s">
        <v>8</v>
      </c>
      <c r="F9" s="199">
        <v>2014</v>
      </c>
      <c r="G9" s="196">
        <v>2015</v>
      </c>
      <c r="H9" s="9" t="s">
        <v>7</v>
      </c>
      <c r="I9" s="50" t="s">
        <v>8</v>
      </c>
      <c r="J9" s="199">
        <v>2014</v>
      </c>
      <c r="K9" s="196">
        <v>2015</v>
      </c>
      <c r="L9" s="9" t="s">
        <v>7</v>
      </c>
      <c r="M9" s="50" t="s">
        <v>8</v>
      </c>
      <c r="N9" s="199">
        <v>2014</v>
      </c>
      <c r="O9" s="196">
        <v>2015</v>
      </c>
      <c r="P9" s="9" t="s">
        <v>7</v>
      </c>
      <c r="Q9" s="50" t="s">
        <v>8</v>
      </c>
      <c r="R9" s="199">
        <v>2014</v>
      </c>
      <c r="S9" s="196">
        <v>2015</v>
      </c>
      <c r="T9" s="9" t="s">
        <v>7</v>
      </c>
      <c r="U9" s="50" t="s">
        <v>8</v>
      </c>
      <c r="V9" s="199">
        <v>2014</v>
      </c>
      <c r="W9" s="196">
        <v>2015</v>
      </c>
      <c r="X9" s="9" t="s">
        <v>7</v>
      </c>
      <c r="Y9" s="50" t="s">
        <v>8</v>
      </c>
      <c r="Z9" s="199">
        <v>2014</v>
      </c>
      <c r="AA9" s="196">
        <v>2015</v>
      </c>
      <c r="AB9" s="9" t="s">
        <v>7</v>
      </c>
      <c r="AC9" s="50" t="s">
        <v>8</v>
      </c>
      <c r="AD9" s="199">
        <v>2014</v>
      </c>
      <c r="AE9" s="196">
        <v>2015</v>
      </c>
      <c r="AF9" s="9" t="s">
        <v>7</v>
      </c>
      <c r="AG9" s="50" t="s">
        <v>8</v>
      </c>
      <c r="AH9" s="199">
        <v>2014</v>
      </c>
      <c r="AI9" s="196">
        <v>2015</v>
      </c>
      <c r="AJ9" s="9" t="s">
        <v>7</v>
      </c>
      <c r="AK9" s="50" t="s">
        <v>8</v>
      </c>
      <c r="AL9" s="199">
        <v>2014</v>
      </c>
      <c r="AM9" s="196">
        <v>2015</v>
      </c>
      <c r="AN9" s="9" t="s">
        <v>7</v>
      </c>
      <c r="AO9" s="50" t="s">
        <v>8</v>
      </c>
      <c r="AP9" s="199">
        <v>2014</v>
      </c>
      <c r="AQ9" s="196">
        <v>2015</v>
      </c>
      <c r="AR9" s="9" t="s">
        <v>7</v>
      </c>
      <c r="AS9" s="50" t="s">
        <v>8</v>
      </c>
      <c r="AT9" s="199">
        <v>2014</v>
      </c>
      <c r="AU9" s="196">
        <v>2015</v>
      </c>
      <c r="AV9" s="9" t="s">
        <v>7</v>
      </c>
      <c r="AW9" s="50" t="s">
        <v>8</v>
      </c>
      <c r="AX9" s="295">
        <v>2014</v>
      </c>
      <c r="AY9" s="594">
        <v>2015</v>
      </c>
      <c r="AZ9" s="9" t="s">
        <v>7</v>
      </c>
      <c r="BA9" s="50" t="s">
        <v>8</v>
      </c>
      <c r="BB9" s="199">
        <v>2014</v>
      </c>
      <c r="BC9" s="196">
        <v>2015</v>
      </c>
      <c r="BD9" s="9" t="s">
        <v>7</v>
      </c>
      <c r="BE9" s="50" t="s">
        <v>8</v>
      </c>
      <c r="BF9" s="199">
        <v>2014</v>
      </c>
      <c r="BG9" s="196">
        <v>2015</v>
      </c>
      <c r="BH9" s="9" t="s">
        <v>7</v>
      </c>
      <c r="BI9" s="50" t="s">
        <v>8</v>
      </c>
      <c r="BJ9" s="199">
        <v>2014</v>
      </c>
      <c r="BK9" s="196">
        <v>2015</v>
      </c>
      <c r="BL9" s="9" t="s">
        <v>7</v>
      </c>
      <c r="BM9" s="50" t="s">
        <v>8</v>
      </c>
      <c r="BN9" s="199">
        <v>2014</v>
      </c>
      <c r="BO9" s="196">
        <v>2015</v>
      </c>
      <c r="BP9" s="9" t="s">
        <v>7</v>
      </c>
      <c r="BQ9" s="50" t="s">
        <v>8</v>
      </c>
      <c r="BR9" s="199">
        <v>2014</v>
      </c>
      <c r="BS9" s="196">
        <v>2015</v>
      </c>
      <c r="BT9" s="9" t="s">
        <v>7</v>
      </c>
      <c r="BU9" s="50" t="s">
        <v>8</v>
      </c>
      <c r="BV9" s="199">
        <v>2014</v>
      </c>
      <c r="BW9" s="196">
        <v>2015</v>
      </c>
      <c r="BX9" s="9" t="s">
        <v>7</v>
      </c>
      <c r="BY9" s="50" t="s">
        <v>8</v>
      </c>
      <c r="BZ9" s="199">
        <v>2014</v>
      </c>
      <c r="CA9" s="196">
        <v>2015</v>
      </c>
      <c r="CB9" s="9" t="s">
        <v>7</v>
      </c>
      <c r="CC9" s="50" t="s">
        <v>8</v>
      </c>
      <c r="CD9" s="199">
        <v>2014</v>
      </c>
      <c r="CE9" s="196">
        <v>2015</v>
      </c>
      <c r="CF9" s="9" t="s">
        <v>7</v>
      </c>
      <c r="CG9" s="50" t="s">
        <v>8</v>
      </c>
      <c r="CH9" s="199">
        <v>2014</v>
      </c>
      <c r="CI9" s="196">
        <v>2015</v>
      </c>
      <c r="CJ9" s="9" t="s">
        <v>7</v>
      </c>
      <c r="CK9" s="50" t="s">
        <v>8</v>
      </c>
      <c r="CL9" s="199">
        <v>2014</v>
      </c>
      <c r="CM9" s="199">
        <v>2015</v>
      </c>
      <c r="CN9" s="50" t="s">
        <v>7</v>
      </c>
      <c r="DB9" s="50"/>
    </row>
    <row r="10" spans="1:106" ht="20.100000000000001" customHeight="1">
      <c r="A10" s="479" t="s">
        <v>346</v>
      </c>
      <c r="B10" s="479"/>
      <c r="C10" s="479"/>
      <c r="D10" s="479"/>
      <c r="E10" s="479"/>
      <c r="F10" s="149"/>
      <c r="G10" s="479"/>
      <c r="H10" s="672"/>
      <c r="I10" s="633"/>
      <c r="J10" s="149"/>
      <c r="K10" s="479"/>
      <c r="L10" s="479"/>
      <c r="M10" s="643"/>
      <c r="N10" s="479"/>
      <c r="O10" s="479"/>
      <c r="P10" s="479"/>
      <c r="Q10" s="479"/>
      <c r="R10" s="479"/>
      <c r="S10" s="479"/>
      <c r="T10" s="672"/>
      <c r="U10" s="633"/>
      <c r="V10" s="479"/>
      <c r="W10" s="479"/>
      <c r="X10" s="479"/>
      <c r="Y10" s="479"/>
      <c r="Z10" s="479"/>
      <c r="AA10" s="479"/>
      <c r="AB10" s="479"/>
      <c r="AC10" s="479"/>
      <c r="AD10" s="479"/>
      <c r="AE10" s="479"/>
      <c r="AF10" s="479"/>
      <c r="AG10" s="479"/>
      <c r="AH10" s="479"/>
      <c r="AI10" s="479"/>
      <c r="AJ10" s="479"/>
      <c r="AK10" s="633"/>
      <c r="AL10" s="479"/>
      <c r="AM10" s="479"/>
      <c r="AN10" s="479"/>
      <c r="AO10" s="633"/>
      <c r="AP10" s="479"/>
      <c r="AQ10" s="479"/>
      <c r="AR10" s="479"/>
      <c r="AS10" s="479"/>
      <c r="AT10" s="479"/>
      <c r="AU10" s="479"/>
      <c r="AV10" s="672"/>
      <c r="AW10" s="479"/>
      <c r="AX10" s="480"/>
      <c r="AY10" s="480"/>
      <c r="AZ10" s="480"/>
      <c r="BA10" s="480"/>
      <c r="BB10" s="479"/>
      <c r="BC10" s="479"/>
      <c r="BD10" s="479"/>
      <c r="BE10" s="479"/>
      <c r="BF10" s="479"/>
      <c r="BG10" s="479"/>
      <c r="BH10" s="479"/>
      <c r="BI10" s="479"/>
      <c r="BJ10" s="479"/>
      <c r="BK10" s="479"/>
      <c r="BL10" s="479"/>
      <c r="BM10" s="479"/>
      <c r="BN10" s="479"/>
      <c r="BO10" s="479"/>
      <c r="BP10" s="479"/>
      <c r="BQ10" s="479"/>
      <c r="BR10" s="479"/>
      <c r="BS10" s="479"/>
      <c r="BT10" s="479"/>
      <c r="BU10" s="479"/>
      <c r="BV10" s="479"/>
      <c r="BW10" s="479"/>
      <c r="BX10" s="479"/>
      <c r="BY10" s="643"/>
      <c r="BZ10" s="479"/>
      <c r="CA10" s="479"/>
      <c r="CB10" s="479"/>
      <c r="CC10" s="479"/>
      <c r="CD10" s="479"/>
      <c r="CE10" s="479"/>
      <c r="CF10" s="479"/>
      <c r="CG10" s="479"/>
      <c r="CH10" s="479"/>
      <c r="CI10" s="479"/>
      <c r="CJ10" s="479"/>
      <c r="CK10" s="479"/>
      <c r="CL10" s="148"/>
      <c r="CM10" s="148"/>
      <c r="CN10" s="156"/>
      <c r="DB10" s="69"/>
    </row>
    <row r="11" spans="1:106" s="28" customFormat="1" ht="20.100000000000001" customHeight="1">
      <c r="A11" s="84" t="s">
        <v>9</v>
      </c>
      <c r="B11" s="10"/>
      <c r="C11" s="10"/>
      <c r="D11" s="84"/>
      <c r="E11" s="84"/>
      <c r="F11" s="70">
        <v>356563.53899999999</v>
      </c>
      <c r="G11" s="10">
        <v>406711.85499999998</v>
      </c>
      <c r="H11" s="664">
        <f>IF(F11=0, "    ---- ", IF(ABS(ROUND(100/F11*G11-100,1))&lt;999,ROUND(100/F11*G11-100,1),IF(ROUND(100/F11*G11-100,1)&gt;999,999,-999)))</f>
        <v>14.1</v>
      </c>
      <c r="I11" s="37">
        <f>100/$CM11*G11</f>
        <v>1.4966777122392869</v>
      </c>
      <c r="J11" s="70">
        <v>17768495</v>
      </c>
      <c r="K11" s="10">
        <v>18772256</v>
      </c>
      <c r="L11" s="10">
        <f t="shared" ref="L11:L18" si="0">IF(J11=0, "    ---- ", IF(ABS(ROUND(100/J11*K11-100,1))&lt;999,ROUND(100/J11*K11-100,1),IF(ROUND(100/J11*K11-100,1)&gt;999,999,-999)))</f>
        <v>5.6</v>
      </c>
      <c r="M11" s="47">
        <f t="shared" ref="M11:M18" si="1">100/$CM11*K11</f>
        <v>69.080890606570165</v>
      </c>
      <c r="N11" s="10">
        <v>304508</v>
      </c>
      <c r="O11" s="10">
        <v>377974</v>
      </c>
      <c r="P11" s="664">
        <f>IF(N11=0, "    ---- ", IF(ABS(ROUND(100/N11*O11-100,1))&lt;999,ROUND(100/N11*O11-100,1),IF(ROUND(100/N11*O11-100,1)&gt;999,999,-999)))</f>
        <v>24.1</v>
      </c>
      <c r="Q11" s="47">
        <f>100/$CM11*O11</f>
        <v>1.3909239542720786</v>
      </c>
      <c r="R11" s="10">
        <v>158658</v>
      </c>
      <c r="S11" s="10">
        <v>189924</v>
      </c>
      <c r="T11" s="664">
        <f>IF(R11=0, "    ---- ", IF(ABS(ROUND(100/R11*S11-100,1))&lt;999,ROUND(100/R11*S11-100,1),IF(ROUND(100/R11*S11-100,1)&gt;999,999,-999)))</f>
        <v>19.7</v>
      </c>
      <c r="U11" s="37">
        <f>100/$CM11*S11</f>
        <v>0.69891008664926746</v>
      </c>
      <c r="V11" s="10"/>
      <c r="W11" s="10"/>
      <c r="X11" s="84"/>
      <c r="Y11" s="84"/>
      <c r="Z11" s="10">
        <v>1300272</v>
      </c>
      <c r="AA11" s="10">
        <v>1246980</v>
      </c>
      <c r="AB11" s="664">
        <f>IF(Z11=0, "    ---- ", IF(ABS(ROUND(100/Z11*AA11-100,1))&lt;999,ROUND(100/Z11*AA11-100,1),IF(ROUND(100/Z11*AA11-100,1)&gt;999,999,-999)))</f>
        <v>-4.0999999999999996</v>
      </c>
      <c r="AC11" s="47">
        <f>100/$CM11*AA11</f>
        <v>4.5888192111049868</v>
      </c>
      <c r="AD11" s="10"/>
      <c r="AE11" s="10"/>
      <c r="AF11" s="84"/>
      <c r="AG11" s="84"/>
      <c r="AH11" s="10">
        <v>23218</v>
      </c>
      <c r="AI11" s="10">
        <v>26595</v>
      </c>
      <c r="AJ11" s="10">
        <f t="shared" ref="AJ11:AJ12" si="2">IF(AH11=0, "    ---- ", IF(ABS(ROUND(100/AH11*AI11-100,1))&lt;999,ROUND(100/AH11*AI11-100,1),IF(ROUND(100/AH11*AI11-100,1)&gt;999,999,-999)))</f>
        <v>14.5</v>
      </c>
      <c r="AK11" s="37">
        <f>100/$CM11*AI11</f>
        <v>9.7868167027006958E-2</v>
      </c>
      <c r="AL11" s="10">
        <v>162133.44</v>
      </c>
      <c r="AM11" s="10">
        <v>311920</v>
      </c>
      <c r="AN11" s="664">
        <f>IF(AL11=0, "    ---- ", IF(ABS(ROUND(100/AL11*AM11-100,1))&lt;999,ROUND(100/AL11*AM11-100,1),IF(ROUND(100/AL11*AM11-100,1)&gt;999,999,-999)))</f>
        <v>92.4</v>
      </c>
      <c r="AO11" s="37">
        <f>100/$CM11*AM11</f>
        <v>1.1478487933470205</v>
      </c>
      <c r="AP11" s="10"/>
      <c r="AQ11" s="10"/>
      <c r="AR11" s="84"/>
      <c r="AS11" s="84"/>
      <c r="AT11" s="10"/>
      <c r="AU11" s="10"/>
      <c r="AV11" s="664"/>
      <c r="AW11" s="84"/>
      <c r="AX11" s="97"/>
      <c r="AY11" s="97"/>
      <c r="AZ11" s="205"/>
      <c r="BA11" s="205"/>
      <c r="BB11" s="10"/>
      <c r="BC11" s="10"/>
      <c r="BD11" s="84"/>
      <c r="BE11" s="84"/>
      <c r="BF11" s="10"/>
      <c r="BG11" s="10"/>
      <c r="BH11" s="84"/>
      <c r="BI11" s="84"/>
      <c r="BJ11" s="10">
        <v>886731</v>
      </c>
      <c r="BK11" s="10">
        <v>843728.13304440153</v>
      </c>
      <c r="BL11" s="655">
        <f t="shared" ref="BL11:BL18" si="3">IF(BJ11=0, "    ---- ", IF(ABS(ROUND(100/BJ11*BK11-100,1))&lt;999,ROUND(100/BJ11*BK11-100,1),IF(ROUND(100/BJ11*BK11-100,1)&gt;999,999,-999)))</f>
        <v>-4.8</v>
      </c>
      <c r="BM11" s="537">
        <f t="shared" ref="BM11:BM18" si="4">100/$CM11*BK11</f>
        <v>3.1048740684404676</v>
      </c>
      <c r="BN11" s="10"/>
      <c r="BO11" s="10"/>
      <c r="BP11" s="84"/>
      <c r="BQ11" s="84"/>
      <c r="BR11" s="10"/>
      <c r="BS11" s="10"/>
      <c r="BT11" s="84"/>
      <c r="BU11" s="84"/>
      <c r="BV11" s="10">
        <v>1000406.4671700001</v>
      </c>
      <c r="BW11" s="10">
        <v>977074.20033999998</v>
      </c>
      <c r="BX11" s="234">
        <f>IF(BV11=0, "    ---- ", IF(ABS(ROUND(100/BV11*BW11-100,1))&lt;999,ROUND(100/BV11*BW11-100,1),IF(ROUND(100/BV11*BW11-100,1)&gt;999,999,-999)))</f>
        <v>-2.2999999999999998</v>
      </c>
      <c r="BY11" s="537">
        <f>100/$CM11*BW11</f>
        <v>3.5955804112297192</v>
      </c>
      <c r="BZ11" s="10">
        <v>4013836.4052588278</v>
      </c>
      <c r="CA11" s="10">
        <v>4021147.7319999998</v>
      </c>
      <c r="CB11" s="234">
        <f>IF(BZ11=0, "    ---- ", IF(ABS(ROUND(100/BZ11*CA11-100,1))&lt;999,ROUND(100/BZ11*CA11-100,1),IF(ROUND(100/BZ11*CA11-100,1)&gt;999,999,-999)))</f>
        <v>0.2</v>
      </c>
      <c r="CC11" s="537">
        <f>100/$CM11*CA11</f>
        <v>14.797606989119993</v>
      </c>
      <c r="CD11" s="10"/>
      <c r="CE11" s="10"/>
      <c r="CF11" s="84"/>
      <c r="CG11" s="84"/>
      <c r="CH11" s="10"/>
      <c r="CI11" s="10"/>
      <c r="CJ11" s="84"/>
      <c r="CK11" s="84"/>
      <c r="CL11" s="70">
        <f>B11+F11+J11+N11+R11+V11+Z11+AD11+AH11+AL11+AP11+AT11+AX11+BB11+BF11+BJ11+BN11+BR11+BV11+BZ11+CD11+CH11</f>
        <v>25974821.851428829</v>
      </c>
      <c r="CM11" s="70">
        <f>C11+G11+K11+O11+S11+W11+AA11+AE11+AI11+AM11+AQ11+AU11+AY11+BC11+BG11+BK11+BO11+BS11+BW11+CA11+CE11+CI11</f>
        <v>27174310.920384403</v>
      </c>
      <c r="CN11" s="155">
        <f>IF(CL11=0, "    ---- ", IF(ABS(ROUND(100/CL11*CM11-100,1))&lt;999,ROUND(100/CL11*CM11-100,1),IF(ROUND(100/CL11*CM11-100,1)&gt;999,999,-999)))</f>
        <v>4.5999999999999996</v>
      </c>
      <c r="DB11" s="67"/>
    </row>
    <row r="12" spans="1:106" s="28" customFormat="1" ht="20.100000000000001" customHeight="1">
      <c r="A12" s="84" t="s">
        <v>10</v>
      </c>
      <c r="B12" s="10"/>
      <c r="C12" s="10"/>
      <c r="D12" s="84"/>
      <c r="E12" s="84"/>
      <c r="F12" s="10"/>
      <c r="G12" s="10"/>
      <c r="H12" s="664"/>
      <c r="I12" s="37"/>
      <c r="J12" s="134">
        <v>30728255</v>
      </c>
      <c r="K12" s="10">
        <v>29654216</v>
      </c>
      <c r="L12" s="10">
        <f t="shared" si="0"/>
        <v>-3.5</v>
      </c>
      <c r="M12" s="47">
        <f t="shared" si="1"/>
        <v>56.816106078743239</v>
      </c>
      <c r="N12" s="10"/>
      <c r="O12" s="10"/>
      <c r="P12" s="664"/>
      <c r="Q12" s="47"/>
      <c r="R12" s="10">
        <v>190813.236</v>
      </c>
      <c r="S12" s="10">
        <v>271282</v>
      </c>
      <c r="T12" s="664">
        <f>IF(R12=0, "    ---- ", IF(ABS(ROUND(100/R12*S12-100,1))&lt;999,ROUND(100/R12*S12-100,1),IF(ROUND(100/R12*S12-100,1)&gt;999,999,-999)))</f>
        <v>42.2</v>
      </c>
      <c r="U12" s="37">
        <f>100/$CM12*S12</f>
        <v>0.5197637627396261</v>
      </c>
      <c r="V12" s="10"/>
      <c r="W12" s="10"/>
      <c r="X12" s="84"/>
      <c r="Y12" s="84"/>
      <c r="Z12" s="10"/>
      <c r="AA12" s="10"/>
      <c r="AB12" s="84"/>
      <c r="AC12" s="84"/>
      <c r="AD12" s="10">
        <v>533489.48699999996</v>
      </c>
      <c r="AE12" s="10">
        <v>758793</v>
      </c>
      <c r="AF12" s="664">
        <f>IF(AD12=0, "    ---- ", IF(ABS(ROUND(100/AD12*AE12-100,1))&lt;999,ROUND(100/AD12*AE12-100,1),IF(ROUND(100/AD12*AE12-100,1)&gt;999,999,-999)))</f>
        <v>42.2</v>
      </c>
      <c r="AG12" s="47">
        <f>100/$CM12*AE12</f>
        <v>1.4538122869209498</v>
      </c>
      <c r="AH12" s="10">
        <v>2645</v>
      </c>
      <c r="AI12" s="10">
        <v>2522</v>
      </c>
      <c r="AJ12" s="10">
        <f t="shared" si="2"/>
        <v>-4.7</v>
      </c>
      <c r="AK12" s="37">
        <f>100/$CM12*AI12</f>
        <v>4.8320353345571651E-3</v>
      </c>
      <c r="AL12" s="10"/>
      <c r="AM12" s="10"/>
      <c r="AN12" s="664"/>
      <c r="AO12" s="37"/>
      <c r="AP12" s="10"/>
      <c r="AQ12" s="10"/>
      <c r="AR12" s="84"/>
      <c r="AS12" s="84"/>
      <c r="AT12" s="10"/>
      <c r="AU12" s="10"/>
      <c r="AV12" s="664"/>
      <c r="AW12" s="84"/>
      <c r="AX12" s="97"/>
      <c r="AY12" s="97"/>
      <c r="AZ12" s="205"/>
      <c r="BA12" s="205"/>
      <c r="BB12" s="10"/>
      <c r="BC12" s="10"/>
      <c r="BD12" s="84"/>
      <c r="BE12" s="84"/>
      <c r="BF12" s="10"/>
      <c r="BG12" s="10"/>
      <c r="BH12" s="84"/>
      <c r="BI12" s="84"/>
      <c r="BJ12" s="10">
        <v>4694641</v>
      </c>
      <c r="BK12" s="10">
        <v>4425764</v>
      </c>
      <c r="BL12" s="655">
        <f t="shared" si="3"/>
        <v>-5.7</v>
      </c>
      <c r="BM12" s="537">
        <f t="shared" si="4"/>
        <v>8.4795590921534725</v>
      </c>
      <c r="BN12" s="10"/>
      <c r="BO12" s="10"/>
      <c r="BP12" s="84"/>
      <c r="BQ12" s="84"/>
      <c r="BR12" s="10"/>
      <c r="BS12" s="10"/>
      <c r="BT12" s="84"/>
      <c r="BU12" s="84"/>
      <c r="BV12" s="10">
        <v>4802638.5964800008</v>
      </c>
      <c r="BW12" s="10">
        <v>4840634.5355500011</v>
      </c>
      <c r="BX12" s="234">
        <f>IF(BV12=0, "    ---- ", IF(ABS(ROUND(100/BV12*BW12-100,1))&lt;999,ROUND(100/BV12*BW12-100,1),IF(ROUND(100/BV12*BW12-100,1)&gt;999,999,-999)))</f>
        <v>0.8</v>
      </c>
      <c r="BY12" s="537">
        <f>100/$CM12*BW12</f>
        <v>9.274431846730895</v>
      </c>
      <c r="BZ12" s="10">
        <v>12893396.415013488</v>
      </c>
      <c r="CA12" s="10">
        <v>12240115.403999999</v>
      </c>
      <c r="CB12" s="234">
        <f>IF(BZ12=0, "    ---- ", IF(ABS(ROUND(100/BZ12*CA12-100,1))&lt;999,ROUND(100/BZ12*CA12-100,1),IF(ROUND(100/BZ12*CA12-100,1)&gt;999,999,-999)))</f>
        <v>-5.0999999999999996</v>
      </c>
      <c r="CC12" s="537">
        <f>100/$CM12*CA12</f>
        <v>23.451494897377259</v>
      </c>
      <c r="CD12" s="10"/>
      <c r="CE12" s="10"/>
      <c r="CF12" s="84"/>
      <c r="CG12" s="84"/>
      <c r="CH12" s="10"/>
      <c r="CI12" s="10"/>
      <c r="CJ12" s="84"/>
      <c r="CK12" s="84"/>
      <c r="CL12" s="70">
        <f t="shared" ref="CL12:CL18" si="5">B12+F12+J12+N12+R12+V12+Z12+AD12+AH12+AL12+AP12+AT12+AX12+BB12+BF12+BJ12+BN12+BR12+BV12+BZ12+CD12+CH12</f>
        <v>53845878.734493494</v>
      </c>
      <c r="CM12" s="70">
        <f t="shared" ref="CM12:CM18" si="6">C12+G12+K12+O12+S12+W12+AA12+AE12+AI12+AM12+AQ12+AU12+AY12+BC12+BG12+BK12+BO12+BS12+BW12+CA12+CE12+CI12</f>
        <v>52193326.939549997</v>
      </c>
      <c r="CN12" s="155">
        <f t="shared" ref="CN12:CN72" si="7">IF(CL12=0, "    ---- ", IF(ABS(ROUND(100/CL12*CM12-100,1))&lt;999,ROUND(100/CL12*CM12-100,1),IF(ROUND(100/CL12*CM12-100,1)&gt;999,999,-999)))</f>
        <v>-3.1</v>
      </c>
      <c r="DB12" s="67"/>
    </row>
    <row r="13" spans="1:106" s="110" customFormat="1" ht="20.100000000000001" customHeight="1">
      <c r="A13" s="229" t="s">
        <v>361</v>
      </c>
      <c r="B13" s="229"/>
      <c r="C13" s="229"/>
      <c r="D13" s="229"/>
      <c r="E13" s="229"/>
      <c r="F13" s="229"/>
      <c r="G13" s="229"/>
      <c r="H13" s="606"/>
      <c r="I13" s="235"/>
      <c r="J13" s="439">
        <v>7785464</v>
      </c>
      <c r="K13" s="439">
        <v>6403123</v>
      </c>
      <c r="L13" s="558">
        <f t="shared" ref="L13:L15" si="8">IF(J13=0, "    ---- ", IF(ABS(ROUND(100/J13*K13-100,1))&lt;999,ROUND(100/J13*K13-100,1),IF(ROUND(100/J13*K13-100,1)&gt;999,999,-999)))</f>
        <v>-17.8</v>
      </c>
      <c r="M13" s="552">
        <f t="shared" ref="M13:M15" si="9">100/$CM13*K13</f>
        <v>47.603196928882113</v>
      </c>
      <c r="N13" s="229"/>
      <c r="O13" s="229"/>
      <c r="P13" s="606"/>
      <c r="Q13" s="236"/>
      <c r="R13" s="234">
        <v>189939</v>
      </c>
      <c r="S13" s="229">
        <v>269875</v>
      </c>
      <c r="T13" s="656">
        <f>IF(R13=0, "    ---- ", IF(ABS(ROUND(100/R13*S13-100,1))&lt;999,ROUND(100/R13*S13-100,1),IF(ROUND(100/R13*S13-100,1)&gt;999,999,-999)))</f>
        <v>42.1</v>
      </c>
      <c r="U13" s="634">
        <f>100/$CM13*S13</f>
        <v>2.0063510838667411</v>
      </c>
      <c r="V13" s="234"/>
      <c r="W13" s="229"/>
      <c r="X13" s="229"/>
      <c r="Y13" s="229"/>
      <c r="Z13" s="234"/>
      <c r="AA13" s="229"/>
      <c r="AB13" s="229"/>
      <c r="AC13" s="229"/>
      <c r="AD13" s="234">
        <v>533489.48699999996</v>
      </c>
      <c r="AE13" s="229">
        <v>758793</v>
      </c>
      <c r="AF13" s="606"/>
      <c r="AG13" s="236"/>
      <c r="AH13" s="234"/>
      <c r="AI13" s="229"/>
      <c r="AJ13" s="439"/>
      <c r="AK13" s="235"/>
      <c r="AL13" s="234"/>
      <c r="AM13" s="229"/>
      <c r="AN13" s="606"/>
      <c r="AO13" s="235"/>
      <c r="AP13" s="234"/>
      <c r="AQ13" s="229"/>
      <c r="AR13" s="229"/>
      <c r="AS13" s="229"/>
      <c r="AT13" s="234"/>
      <c r="AU13" s="229"/>
      <c r="AV13" s="606"/>
      <c r="AW13" s="229"/>
      <c r="AX13" s="229"/>
      <c r="AY13" s="229"/>
      <c r="AZ13" s="229"/>
      <c r="BA13" s="229"/>
      <c r="BB13" s="234"/>
      <c r="BC13" s="229"/>
      <c r="BD13" s="229"/>
      <c r="BE13" s="229"/>
      <c r="BF13" s="234"/>
      <c r="BG13" s="229"/>
      <c r="BH13" s="229"/>
      <c r="BI13" s="229"/>
      <c r="BJ13" s="234">
        <v>1748863</v>
      </c>
      <c r="BK13" s="439">
        <v>1492200.8229589248</v>
      </c>
      <c r="BL13" s="655">
        <f t="shared" ref="BL13:BL15" si="10">IF(BJ13=0, "    ---- ", IF(ABS(ROUND(100/BJ13*BK13-100,1))&lt;999,ROUND(100/BJ13*BK13-100,1),IF(ROUND(100/BJ13*BK13-100,1)&gt;999,999,-999)))</f>
        <v>-14.7</v>
      </c>
      <c r="BM13" s="537">
        <f t="shared" ref="BM13:BM15" si="11">100/$CM13*BK13</f>
        <v>11.093575686856811</v>
      </c>
      <c r="BN13" s="234"/>
      <c r="BO13" s="229"/>
      <c r="BP13" s="229"/>
      <c r="BQ13" s="229"/>
      <c r="BR13" s="234"/>
      <c r="BS13" s="229"/>
      <c r="BT13" s="229"/>
      <c r="BU13" s="229"/>
      <c r="BV13" s="234">
        <v>2755235.4778625611</v>
      </c>
      <c r="BW13" s="439">
        <v>2777033.4452168187</v>
      </c>
      <c r="BX13" s="234">
        <f t="shared" ref="BX13:BX14" si="12">IF(BV13=0, "    ---- ", IF(ABS(ROUND(100/BV13*BW13-100,1))&lt;999,ROUND(100/BV13*BW13-100,1),IF(ROUND(100/BV13*BW13-100,1)&gt;999,999,-999)))</f>
        <v>0.8</v>
      </c>
      <c r="BY13" s="537">
        <f t="shared" ref="BY13:BY14" si="13">100/$CM13*BW13</f>
        <v>20.645499074552866</v>
      </c>
      <c r="BZ13" s="234">
        <v>2159225.6066930052</v>
      </c>
      <c r="CA13" s="439">
        <v>1750010.4039999992</v>
      </c>
      <c r="CB13" s="234">
        <f t="shared" ref="CB13:CB14" si="14">IF(BZ13=0, "    ---- ", IF(ABS(ROUND(100/BZ13*CA13-100,1))&lt;999,ROUND(100/BZ13*CA13-100,1),IF(ROUND(100/BZ13*CA13-100,1)&gt;999,999,-999)))</f>
        <v>-19</v>
      </c>
      <c r="CC13" s="537">
        <f t="shared" ref="CC13:CC14" si="15">100/$CM13*CA13</f>
        <v>13.010227960513097</v>
      </c>
      <c r="CD13" s="234"/>
      <c r="CE13" s="229"/>
      <c r="CF13" s="229"/>
      <c r="CG13" s="229"/>
      <c r="CH13" s="234"/>
      <c r="CI13" s="229"/>
      <c r="CJ13" s="229"/>
      <c r="CK13" s="229"/>
      <c r="CL13" s="158">
        <f t="shared" ref="CL13:CL15" si="16">B13+F13+J13+N13+R13+V13+Z13+AD13+AH13+AL13+AP13+AT13+AX13+BB13+BF13+BJ13+BN13+BR13+BV13+BZ13+CD13+CH13</f>
        <v>15172216.571555566</v>
      </c>
      <c r="CM13" s="158">
        <f t="shared" ref="CM13:CM15" si="17">C13+G13+K13+O13+S13+W13+AA13+AE13+AI13+AM13+AQ13+AU13+AY13+BC13+BG13+BK13+BO13+BS13+BW13+CA13+CE13+CI13</f>
        <v>13451035.672175743</v>
      </c>
      <c r="CN13" s="159">
        <f t="shared" si="7"/>
        <v>-11.3</v>
      </c>
      <c r="DB13" s="235"/>
    </row>
    <row r="14" spans="1:106" s="110" customFormat="1" ht="20.100000000000001" customHeight="1">
      <c r="A14" s="229" t="s">
        <v>362</v>
      </c>
      <c r="B14" s="229"/>
      <c r="C14" s="229"/>
      <c r="D14" s="229"/>
      <c r="E14" s="229"/>
      <c r="F14" s="229"/>
      <c r="G14" s="229"/>
      <c r="H14" s="606"/>
      <c r="I14" s="235"/>
      <c r="J14" s="439">
        <v>22326766</v>
      </c>
      <c r="K14" s="439">
        <v>22125822</v>
      </c>
      <c r="L14" s="558">
        <f t="shared" si="8"/>
        <v>-0.9</v>
      </c>
      <c r="M14" s="552">
        <f t="shared" si="9"/>
        <v>59.234983219896861</v>
      </c>
      <c r="N14" s="229"/>
      <c r="O14" s="229"/>
      <c r="P14" s="606"/>
      <c r="Q14" s="236"/>
      <c r="R14" s="234"/>
      <c r="S14" s="229"/>
      <c r="T14" s="606"/>
      <c r="U14" s="235"/>
      <c r="V14" s="234"/>
      <c r="W14" s="229"/>
      <c r="X14" s="229"/>
      <c r="Y14" s="229"/>
      <c r="Z14" s="234"/>
      <c r="AA14" s="229"/>
      <c r="AB14" s="229"/>
      <c r="AC14" s="229"/>
      <c r="AD14" s="234"/>
      <c r="AE14" s="229"/>
      <c r="AF14" s="606"/>
      <c r="AG14" s="236"/>
      <c r="AH14" s="234">
        <v>2645</v>
      </c>
      <c r="AI14" s="439">
        <v>2522</v>
      </c>
      <c r="AJ14" s="234">
        <f t="shared" ref="AJ14" si="18">IF(AH14=0, "    ---- ", IF(ABS(ROUND(100/AH14*AI14-100,1))&lt;999,ROUND(100/AH14*AI14-100,1),IF(ROUND(100/AH14*AI14-100,1)&gt;999,999,-999)))</f>
        <v>-4.7</v>
      </c>
      <c r="AK14" s="636">
        <f>100/$CM14*AI14</f>
        <v>6.7518679161650977E-3</v>
      </c>
      <c r="AL14" s="234"/>
      <c r="AM14" s="229"/>
      <c r="AN14" s="606"/>
      <c r="AO14" s="235"/>
      <c r="AP14" s="234"/>
      <c r="AQ14" s="229"/>
      <c r="AR14" s="229"/>
      <c r="AS14" s="229"/>
      <c r="AT14" s="234"/>
      <c r="AU14" s="229"/>
      <c r="AV14" s="606"/>
      <c r="AW14" s="229"/>
      <c r="AX14" s="229"/>
      <c r="AY14" s="229"/>
      <c r="AZ14" s="229"/>
      <c r="BA14" s="229"/>
      <c r="BB14" s="234"/>
      <c r="BC14" s="229"/>
      <c r="BD14" s="229"/>
      <c r="BE14" s="229"/>
      <c r="BF14" s="234"/>
      <c r="BG14" s="229"/>
      <c r="BH14" s="229"/>
      <c r="BI14" s="229"/>
      <c r="BJ14" s="234">
        <v>2690334</v>
      </c>
      <c r="BK14" s="439">
        <v>2670576.3430410754</v>
      </c>
      <c r="BL14" s="655">
        <f t="shared" si="10"/>
        <v>-0.7</v>
      </c>
      <c r="BM14" s="537">
        <f t="shared" si="11"/>
        <v>7.1496347058876104</v>
      </c>
      <c r="BN14" s="234"/>
      <c r="BO14" s="229"/>
      <c r="BP14" s="229"/>
      <c r="BQ14" s="229"/>
      <c r="BR14" s="234"/>
      <c r="BS14" s="229"/>
      <c r="BT14" s="229"/>
      <c r="BU14" s="229"/>
      <c r="BV14" s="234">
        <v>2047403.1186174396</v>
      </c>
      <c r="BW14" s="439">
        <v>2063601.0903331824</v>
      </c>
      <c r="BX14" s="234">
        <f t="shared" si="12"/>
        <v>0.8</v>
      </c>
      <c r="BY14" s="537">
        <f t="shared" si="13"/>
        <v>5.5246478959492178</v>
      </c>
      <c r="BZ14" s="234">
        <v>10734170.808320483</v>
      </c>
      <c r="CA14" s="439">
        <v>10490105</v>
      </c>
      <c r="CB14" s="234">
        <f t="shared" si="14"/>
        <v>-2.2999999999999998</v>
      </c>
      <c r="CC14" s="537">
        <f t="shared" si="15"/>
        <v>28.083982310350148</v>
      </c>
      <c r="CD14" s="234"/>
      <c r="CE14" s="229"/>
      <c r="CF14" s="229"/>
      <c r="CG14" s="229"/>
      <c r="CH14" s="234"/>
      <c r="CI14" s="229"/>
      <c r="CJ14" s="229"/>
      <c r="CK14" s="229"/>
      <c r="CL14" s="158">
        <f t="shared" si="16"/>
        <v>37801318.926937923</v>
      </c>
      <c r="CM14" s="158">
        <f t="shared" si="17"/>
        <v>37352626.433374256</v>
      </c>
      <c r="CN14" s="159">
        <f t="shared" si="7"/>
        <v>-1.2</v>
      </c>
      <c r="DB14" s="235"/>
    </row>
    <row r="15" spans="1:106" s="110" customFormat="1" ht="20.100000000000001" customHeight="1">
      <c r="A15" s="229" t="s">
        <v>363</v>
      </c>
      <c r="B15" s="229"/>
      <c r="C15" s="229"/>
      <c r="D15" s="229"/>
      <c r="E15" s="229"/>
      <c r="F15" s="229"/>
      <c r="G15" s="229"/>
      <c r="H15" s="606"/>
      <c r="I15" s="235"/>
      <c r="J15" s="439">
        <v>616025</v>
      </c>
      <c r="K15" s="439">
        <v>1125271</v>
      </c>
      <c r="L15" s="558">
        <f t="shared" si="8"/>
        <v>82.7</v>
      </c>
      <c r="M15" s="552">
        <f t="shared" si="9"/>
        <v>80.974273254150717</v>
      </c>
      <c r="N15" s="229"/>
      <c r="O15" s="229"/>
      <c r="P15" s="606"/>
      <c r="Q15" s="236"/>
      <c r="R15" s="234">
        <v>874.23599999999999</v>
      </c>
      <c r="S15" s="229">
        <v>1407</v>
      </c>
      <c r="T15" s="656">
        <f>IF(R15=0, "    ---- ", IF(ABS(ROUND(100/R15*S15-100,1))&lt;999,ROUND(100/R15*S15-100,1),IF(ROUND(100/R15*S15-100,1)&gt;999,999,-999)))</f>
        <v>60.9</v>
      </c>
      <c r="U15" s="634">
        <f>100/$CM15*S15</f>
        <v>0.10124743503439622</v>
      </c>
      <c r="V15" s="234"/>
      <c r="W15" s="229"/>
      <c r="X15" s="229"/>
      <c r="Y15" s="229"/>
      <c r="Z15" s="234"/>
      <c r="AA15" s="229"/>
      <c r="AB15" s="229"/>
      <c r="AC15" s="229"/>
      <c r="AD15" s="234"/>
      <c r="AE15" s="229"/>
      <c r="AF15" s="606"/>
      <c r="AG15" s="236"/>
      <c r="AH15" s="234"/>
      <c r="AI15" s="229"/>
      <c r="AJ15" s="439"/>
      <c r="AK15" s="235"/>
      <c r="AL15" s="234"/>
      <c r="AM15" s="229"/>
      <c r="AN15" s="606"/>
      <c r="AO15" s="235"/>
      <c r="AP15" s="234"/>
      <c r="AQ15" s="229"/>
      <c r="AR15" s="229"/>
      <c r="AS15" s="229"/>
      <c r="AT15" s="234"/>
      <c r="AU15" s="229"/>
      <c r="AV15" s="606"/>
      <c r="AW15" s="229"/>
      <c r="AX15" s="229"/>
      <c r="AY15" s="229"/>
      <c r="AZ15" s="229"/>
      <c r="BA15" s="229"/>
      <c r="BB15" s="234"/>
      <c r="BC15" s="229"/>
      <c r="BD15" s="229"/>
      <c r="BE15" s="229"/>
      <c r="BF15" s="234"/>
      <c r="BG15" s="229"/>
      <c r="BH15" s="229"/>
      <c r="BI15" s="229"/>
      <c r="BJ15" s="234">
        <v>255444</v>
      </c>
      <c r="BK15" s="439">
        <v>262986.83399999997</v>
      </c>
      <c r="BL15" s="655">
        <f t="shared" si="10"/>
        <v>3</v>
      </c>
      <c r="BM15" s="537">
        <f t="shared" si="11"/>
        <v>18.924479310814881</v>
      </c>
      <c r="BN15" s="234"/>
      <c r="BO15" s="229"/>
      <c r="BP15" s="229"/>
      <c r="BQ15" s="229"/>
      <c r="BR15" s="234"/>
      <c r="BS15" s="229"/>
      <c r="BT15" s="229"/>
      <c r="BU15" s="229"/>
      <c r="BV15" s="234"/>
      <c r="BW15" s="229"/>
      <c r="BX15" s="439"/>
      <c r="BY15" s="236"/>
      <c r="BZ15" s="234"/>
      <c r="CA15" s="229"/>
      <c r="CB15" s="439"/>
      <c r="CC15" s="229"/>
      <c r="CD15" s="234"/>
      <c r="CE15" s="229"/>
      <c r="CF15" s="229"/>
      <c r="CG15" s="229"/>
      <c r="CH15" s="234"/>
      <c r="CI15" s="229"/>
      <c r="CJ15" s="229"/>
      <c r="CK15" s="229"/>
      <c r="CL15" s="158">
        <f t="shared" si="16"/>
        <v>872343.23600000003</v>
      </c>
      <c r="CM15" s="158">
        <f t="shared" si="17"/>
        <v>1389664.834</v>
      </c>
      <c r="CN15" s="159">
        <f t="shared" si="7"/>
        <v>59.3</v>
      </c>
      <c r="DB15" s="235"/>
    </row>
    <row r="16" spans="1:106" s="263" customFormat="1" ht="20.100000000000001" customHeight="1">
      <c r="A16" s="205" t="s">
        <v>52</v>
      </c>
      <c r="B16" s="97"/>
      <c r="C16" s="97"/>
      <c r="D16" s="205"/>
      <c r="E16" s="205"/>
      <c r="F16" s="97">
        <v>478522.45799999998</v>
      </c>
      <c r="G16" s="97">
        <v>487247.26199999999</v>
      </c>
      <c r="H16" s="659">
        <f>IF(F16=0, "    ---- ", IF(ABS(ROUND(100/F16*G16-100,1))&lt;999,ROUND(100/F16*G16-100,1),IF(ROUND(100/F16*G16-100,1)&gt;999,999,-999)))</f>
        <v>1.8</v>
      </c>
      <c r="I16" s="635">
        <f>100/$CM16*G16</f>
        <v>0.13216766633285612</v>
      </c>
      <c r="J16" s="97">
        <v>141487175</v>
      </c>
      <c r="K16" s="97">
        <v>149588270</v>
      </c>
      <c r="L16" s="97">
        <f t="shared" si="0"/>
        <v>5.7</v>
      </c>
      <c r="M16" s="644">
        <f t="shared" si="1"/>
        <v>40.576385130449829</v>
      </c>
      <c r="N16" s="97"/>
      <c r="O16" s="97"/>
      <c r="P16" s="659"/>
      <c r="Q16" s="644"/>
      <c r="R16" s="97">
        <v>102143</v>
      </c>
      <c r="S16" s="97">
        <v>123891</v>
      </c>
      <c r="T16" s="659">
        <f>IF(R16=0, "    ---- ", IF(ABS(ROUND(100/R16*S16-100,1))&lt;999,ROUND(100/R16*S16-100,1),IF(ROUND(100/R16*S16-100,1)&gt;999,999,-999)))</f>
        <v>21.3</v>
      </c>
      <c r="U16" s="635">
        <f>100/$CM16*S16</f>
        <v>3.3605903258300665E-2</v>
      </c>
      <c r="V16" s="97"/>
      <c r="W16" s="97"/>
      <c r="X16" s="205"/>
      <c r="Y16" s="205"/>
      <c r="Z16" s="97"/>
      <c r="AA16" s="97"/>
      <c r="AB16" s="205"/>
      <c r="AC16" s="205"/>
      <c r="AD16" s="97">
        <v>3652705.486</v>
      </c>
      <c r="AE16" s="97">
        <v>4118747</v>
      </c>
      <c r="AF16" s="659">
        <f>IF(AD16=0, "    ---- ", IF(ABS(ROUND(100/AD16*AE16-100,1))&lt;999,ROUND(100/AD16*AE16-100,1),IF(ROUND(100/AD16*AE16-100,1)&gt;999,999,-999)))</f>
        <v>12.8</v>
      </c>
      <c r="AG16" s="644">
        <f>100/$CM16*AE16</f>
        <v>1.1172257325182304</v>
      </c>
      <c r="AH16" s="97"/>
      <c r="AI16" s="97"/>
      <c r="AJ16" s="97"/>
      <c r="AK16" s="635"/>
      <c r="AL16" s="97"/>
      <c r="AM16" s="97"/>
      <c r="AN16" s="659"/>
      <c r="AO16" s="635"/>
      <c r="AP16" s="97"/>
      <c r="AQ16" s="97"/>
      <c r="AR16" s="205"/>
      <c r="AS16" s="205"/>
      <c r="AT16" s="97">
        <v>1254754</v>
      </c>
      <c r="AU16" s="97">
        <v>1379522</v>
      </c>
      <c r="AV16" s="655">
        <f>IF(AT16=0, "    ---- ", IF(ABS(ROUND(100/AT16*AU16-100,1))&lt;999,ROUND(100/AT16*AU16-100,1),IF(ROUND(100/AT16*AU16-100,1)&gt;999,999,-999)))</f>
        <v>9.9</v>
      </c>
      <c r="AW16" s="537">
        <f>100/$CM16*AU16</f>
        <v>0.3742005704586891</v>
      </c>
      <c r="AX16" s="97"/>
      <c r="AY16" s="97"/>
      <c r="AZ16" s="85"/>
      <c r="BA16" s="85"/>
      <c r="BB16" s="97"/>
      <c r="BC16" s="97"/>
      <c r="BD16" s="205"/>
      <c r="BE16" s="205"/>
      <c r="BF16" s="97"/>
      <c r="BG16" s="97"/>
      <c r="BH16" s="205"/>
      <c r="BI16" s="205"/>
      <c r="BJ16" s="97">
        <v>39607628</v>
      </c>
      <c r="BK16" s="97">
        <v>41857241.643285789</v>
      </c>
      <c r="BL16" s="655">
        <f t="shared" si="3"/>
        <v>5.7</v>
      </c>
      <c r="BM16" s="537">
        <f t="shared" si="4"/>
        <v>11.353935421649483</v>
      </c>
      <c r="BN16" s="97"/>
      <c r="BO16" s="97"/>
      <c r="BP16" s="205"/>
      <c r="BQ16" s="205"/>
      <c r="BR16" s="97">
        <v>8444246.0427499991</v>
      </c>
      <c r="BS16" s="97">
        <v>8556698.3527799994</v>
      </c>
      <c r="BT16" s="655">
        <f>IF(BR16=0, "    ---- ", IF(ABS(ROUND(100/BR16*BS16-100,1))&lt;999,ROUND(100/BR16*BS16-100,1),IF(ROUND(100/BR16*BS16-100,1)&gt;999,999,-999)))</f>
        <v>1.3</v>
      </c>
      <c r="BU16" s="537">
        <f>100/$CM16*BS16</f>
        <v>2.3210368554131073</v>
      </c>
      <c r="BV16" s="97">
        <v>10314591.316499999</v>
      </c>
      <c r="BW16" s="97">
        <v>10718386.204419998</v>
      </c>
      <c r="BX16" s="234">
        <f>IF(BV16=0, "    ---- ", IF(ABS(ROUND(100/BV16*BW16-100,1))&lt;999,ROUND(100/BV16*BW16-100,1),IF(ROUND(100/BV16*BW16-100,1)&gt;999,999,-999)))</f>
        <v>3.9</v>
      </c>
      <c r="BY16" s="537">
        <f>100/$CM16*BW16</f>
        <v>2.9074028772940967</v>
      </c>
      <c r="BZ16" s="97">
        <v>147480966.39881486</v>
      </c>
      <c r="CA16" s="97">
        <v>151828440.40600002</v>
      </c>
      <c r="CB16" s="234">
        <f>IF(BZ16=0, "    ---- ", IF(ABS(ROUND(100/BZ16*CA16-100,1))&lt;999,ROUND(100/BZ16*CA16-100,1),IF(ROUND(100/BZ16*CA16-100,1)&gt;999,999,-999)))</f>
        <v>2.9</v>
      </c>
      <c r="CC16" s="537">
        <f>100/$CM16*CA16</f>
        <v>41.18403984262541</v>
      </c>
      <c r="CD16" s="97"/>
      <c r="CE16" s="97"/>
      <c r="CF16" s="205"/>
      <c r="CG16" s="205"/>
      <c r="CH16" s="97"/>
      <c r="CI16" s="97"/>
      <c r="CJ16" s="205"/>
      <c r="CK16" s="205"/>
      <c r="CL16" s="134">
        <f t="shared" si="5"/>
        <v>352822731.70206487</v>
      </c>
      <c r="CM16" s="134">
        <f t="shared" si="6"/>
        <v>368658443.86848581</v>
      </c>
      <c r="CN16" s="154">
        <f t="shared" si="7"/>
        <v>4.5</v>
      </c>
      <c r="DB16" s="281"/>
    </row>
    <row r="17" spans="1:106" s="110" customFormat="1" ht="20.100000000000001" customHeight="1">
      <c r="A17" s="85" t="s">
        <v>15</v>
      </c>
      <c r="B17" s="234"/>
      <c r="C17" s="234"/>
      <c r="D17" s="85"/>
      <c r="E17" s="85"/>
      <c r="F17" s="158">
        <v>478522.45799999998</v>
      </c>
      <c r="G17" s="234">
        <v>487247.26199999999</v>
      </c>
      <c r="H17" s="655">
        <f>IF(F17=0, "    ---- ", IF(ABS(ROUND(100/F17*G17-100,1))&lt;999,ROUND(100/F17*G17-100,1),IF(ROUND(100/F17*G17-100,1)&gt;999,999,-999)))</f>
        <v>1.8</v>
      </c>
      <c r="I17" s="636">
        <f>100/$CM17*G17</f>
        <v>0.13274177926429123</v>
      </c>
      <c r="J17" s="158">
        <v>141380996</v>
      </c>
      <c r="K17" s="234">
        <v>149491845</v>
      </c>
      <c r="L17" s="234">
        <f t="shared" si="0"/>
        <v>5.7</v>
      </c>
      <c r="M17" s="537">
        <f t="shared" si="1"/>
        <v>40.726372497915932</v>
      </c>
      <c r="N17" s="234"/>
      <c r="O17" s="234"/>
      <c r="P17" s="655"/>
      <c r="Q17" s="537"/>
      <c r="R17" s="234"/>
      <c r="S17" s="234"/>
      <c r="T17" s="655"/>
      <c r="U17" s="636"/>
      <c r="V17" s="234"/>
      <c r="W17" s="234"/>
      <c r="X17" s="85"/>
      <c r="Y17" s="85"/>
      <c r="Z17" s="234"/>
      <c r="AA17" s="234"/>
      <c r="AB17" s="85"/>
      <c r="AC17" s="85"/>
      <c r="AD17" s="234">
        <v>3652705.486</v>
      </c>
      <c r="AE17" s="234">
        <v>4118747</v>
      </c>
      <c r="AF17" s="655">
        <f>IF(AD17=0, "    ---- ", IF(ABS(ROUND(100/AD17*AE17-100,1))&lt;999,ROUND(100/AD17*AE17-100,1),IF(ROUND(100/AD17*AE17-100,1)&gt;999,999,-999)))</f>
        <v>12.8</v>
      </c>
      <c r="AG17" s="537">
        <f>100/$CM17*AE17</f>
        <v>1.1220787632039309</v>
      </c>
      <c r="AH17" s="234"/>
      <c r="AI17" s="234"/>
      <c r="AJ17" s="234"/>
      <c r="AK17" s="636"/>
      <c r="AL17" s="234"/>
      <c r="AM17" s="234"/>
      <c r="AN17" s="655"/>
      <c r="AO17" s="636"/>
      <c r="AP17" s="234"/>
      <c r="AQ17" s="234"/>
      <c r="AR17" s="85"/>
      <c r="AS17" s="85"/>
      <c r="AT17" s="234">
        <v>1254754</v>
      </c>
      <c r="AU17" s="234">
        <v>1379522</v>
      </c>
      <c r="AV17" s="655">
        <f>IF(AT17=0, "    ---- ", IF(ABS(ROUND(100/AT17*AU17-100,1))&lt;999,ROUND(100/AT17*AU17-100,1),IF(ROUND(100/AT17*AU17-100,1)&gt;999,999,-999)))</f>
        <v>9.9</v>
      </c>
      <c r="AW17" s="537">
        <f>100/$CM17*AU17</f>
        <v>0.37582603145388954</v>
      </c>
      <c r="AX17" s="234"/>
      <c r="AY17" s="234"/>
      <c r="AZ17" s="85"/>
      <c r="BA17" s="85"/>
      <c r="BB17" s="234"/>
      <c r="BC17" s="234"/>
      <c r="BD17" s="85"/>
      <c r="BE17" s="85"/>
      <c r="BF17" s="234"/>
      <c r="BG17" s="234"/>
      <c r="BH17" s="85"/>
      <c r="BI17" s="85"/>
      <c r="BJ17" s="234">
        <v>39087913</v>
      </c>
      <c r="BK17" s="234">
        <v>41324285.626285791</v>
      </c>
      <c r="BL17" s="655">
        <f t="shared" si="3"/>
        <v>5.7</v>
      </c>
      <c r="BM17" s="537">
        <f t="shared" si="4"/>
        <v>11.258060596057184</v>
      </c>
      <c r="BN17" s="234"/>
      <c r="BO17" s="234"/>
      <c r="BP17" s="85"/>
      <c r="BQ17" s="85"/>
      <c r="BR17" s="234">
        <v>8444246.0427499991</v>
      </c>
      <c r="BS17" s="234">
        <v>8556698.3527799994</v>
      </c>
      <c r="BT17" s="655">
        <f>IF(BR17=0, "    ---- ", IF(ABS(ROUND(100/BR17*BS17-100,1))&lt;999,ROUND(100/BR17*BS17-100,1),IF(ROUND(100/BR17*BS17-100,1)&gt;999,999,-999)))</f>
        <v>1.3</v>
      </c>
      <c r="BU17" s="537">
        <f>100/$CM17*BS17</f>
        <v>2.3311190283832666</v>
      </c>
      <c r="BV17" s="234">
        <v>9618927.3955299985</v>
      </c>
      <c r="BW17" s="234">
        <v>9951192.7822599988</v>
      </c>
      <c r="BX17" s="234">
        <f>IF(BV17=0, "    ---- ", IF(ABS(ROUND(100/BV17*BW17-100,1))&lt;999,ROUND(100/BV17*BW17-100,1),IF(ROUND(100/BV17*BW17-100,1)&gt;999,999,-999)))</f>
        <v>3.5</v>
      </c>
      <c r="BY17" s="537">
        <f>100/$CM17*BW17</f>
        <v>2.7110240297649222</v>
      </c>
      <c r="BZ17" s="234">
        <v>147434671.25764486</v>
      </c>
      <c r="CA17" s="234">
        <v>151754444.92200002</v>
      </c>
      <c r="CB17" s="234">
        <f>IF(BZ17=0, "    ---- ", IF(ABS(ROUND(100/BZ17*CA17-100,1))&lt;999,ROUND(100/BZ17*CA17-100,1),IF(ROUND(100/BZ17*CA17-100,1)&gt;999,999,-999)))</f>
        <v>2.9</v>
      </c>
      <c r="CC17" s="537">
        <f>100/$CM17*CA17</f>
        <v>41.342777273956578</v>
      </c>
      <c r="CD17" s="234"/>
      <c r="CE17" s="234"/>
      <c r="CF17" s="85"/>
      <c r="CG17" s="85"/>
      <c r="CH17" s="234"/>
      <c r="CI17" s="234"/>
      <c r="CJ17" s="85"/>
      <c r="CK17" s="85"/>
      <c r="CL17" s="158">
        <f t="shared" si="5"/>
        <v>351352735.63992488</v>
      </c>
      <c r="CM17" s="158">
        <f t="shared" si="6"/>
        <v>367063982.94532585</v>
      </c>
      <c r="CN17" s="159">
        <f t="shared" si="7"/>
        <v>4.5</v>
      </c>
      <c r="DB17" s="235"/>
    </row>
    <row r="18" spans="1:106" s="110" customFormat="1" ht="20.100000000000001" customHeight="1">
      <c r="A18" s="265" t="s">
        <v>158</v>
      </c>
      <c r="B18" s="234"/>
      <c r="C18" s="234"/>
      <c r="D18" s="265"/>
      <c r="E18" s="265"/>
      <c r="F18" s="234"/>
      <c r="G18" s="234"/>
      <c r="H18" s="656"/>
      <c r="I18" s="634"/>
      <c r="J18" s="158">
        <v>106179</v>
      </c>
      <c r="K18" s="234">
        <v>96425</v>
      </c>
      <c r="L18" s="558">
        <f t="shared" si="0"/>
        <v>-9.1999999999999993</v>
      </c>
      <c r="M18" s="552">
        <f t="shared" si="1"/>
        <v>6.2430787687827882</v>
      </c>
      <c r="N18" s="234"/>
      <c r="O18" s="234"/>
      <c r="P18" s="656"/>
      <c r="Q18" s="552"/>
      <c r="R18" s="234">
        <v>102143</v>
      </c>
      <c r="S18" s="234">
        <v>123891</v>
      </c>
      <c r="T18" s="656">
        <f>IF(R18=0, "    ---- ", IF(ABS(ROUND(100/R18*S18-100,1))&lt;999,ROUND(100/R18*S18-100,1),IF(ROUND(100/R18*S18-100,1)&gt;999,999,-999)))</f>
        <v>21.3</v>
      </c>
      <c r="U18" s="634">
        <f>100/$CM18*S18</f>
        <v>8.0213769431503064</v>
      </c>
      <c r="V18" s="234"/>
      <c r="W18" s="234"/>
      <c r="X18" s="265"/>
      <c r="Y18" s="265"/>
      <c r="Z18" s="234"/>
      <c r="AA18" s="234"/>
      <c r="AB18" s="265"/>
      <c r="AC18" s="265"/>
      <c r="AD18" s="234"/>
      <c r="AE18" s="234"/>
      <c r="AF18" s="265"/>
      <c r="AG18" s="265"/>
      <c r="AH18" s="234"/>
      <c r="AI18" s="234"/>
      <c r="AJ18" s="558"/>
      <c r="AK18" s="634"/>
      <c r="AL18" s="234"/>
      <c r="AM18" s="234"/>
      <c r="AN18" s="656"/>
      <c r="AO18" s="634"/>
      <c r="AP18" s="234"/>
      <c r="AQ18" s="234"/>
      <c r="AR18" s="265"/>
      <c r="AS18" s="265"/>
      <c r="AT18" s="234"/>
      <c r="AU18" s="234"/>
      <c r="AV18" s="656"/>
      <c r="AW18" s="552"/>
      <c r="AX18" s="234"/>
      <c r="AY18" s="234"/>
      <c r="AZ18" s="265"/>
      <c r="BA18" s="265"/>
      <c r="BB18" s="234"/>
      <c r="BC18" s="234"/>
      <c r="BD18" s="265"/>
      <c r="BE18" s="265"/>
      <c r="BF18" s="234"/>
      <c r="BG18" s="234"/>
      <c r="BH18" s="265"/>
      <c r="BI18" s="265"/>
      <c r="BJ18" s="234">
        <v>519715</v>
      </c>
      <c r="BK18" s="234">
        <v>532956.01699999999</v>
      </c>
      <c r="BL18" s="655">
        <f t="shared" si="3"/>
        <v>2.5</v>
      </c>
      <c r="BM18" s="537">
        <f t="shared" si="4"/>
        <v>34.506470255926764</v>
      </c>
      <c r="BN18" s="234"/>
      <c r="BO18" s="234"/>
      <c r="BP18" s="265"/>
      <c r="BQ18" s="265"/>
      <c r="BR18" s="234"/>
      <c r="BS18" s="234"/>
      <c r="BT18" s="656"/>
      <c r="BU18" s="552"/>
      <c r="BV18" s="234">
        <v>695663.92096999998</v>
      </c>
      <c r="BW18" s="234">
        <v>744425.36915999989</v>
      </c>
      <c r="BX18" s="234">
        <f>IF(BV18=0, "    ---- ", IF(ABS(ROUND(100/BV18*BW18-100,1))&lt;999,ROUND(100/BV18*BW18-100,1),IF(ROUND(100/BV18*BW18-100,1)&gt;999,999,-999)))</f>
        <v>7</v>
      </c>
      <c r="BY18" s="537">
        <f>100/$CM18*BW18</f>
        <v>48.198145886918169</v>
      </c>
      <c r="BZ18" s="234">
        <v>46295.141170000003</v>
      </c>
      <c r="CA18" s="234">
        <v>46813</v>
      </c>
      <c r="CB18" s="234">
        <f>IF(BZ18=0, "    ---- ", IF(ABS(ROUND(100/BZ18*CA18-100,1))&lt;999,ROUND(100/BZ18*CA18-100,1),IF(ROUND(100/BZ18*CA18-100,1)&gt;999,999,-999)))</f>
        <v>1.1000000000000001</v>
      </c>
      <c r="CC18" s="537">
        <f>100/$CM18*CA18</f>
        <v>3.0309281452219721</v>
      </c>
      <c r="CD18" s="234"/>
      <c r="CE18" s="234"/>
      <c r="CF18" s="265"/>
      <c r="CG18" s="265"/>
      <c r="CH18" s="234"/>
      <c r="CI18" s="234"/>
      <c r="CJ18" s="265"/>
      <c r="CK18" s="265"/>
      <c r="CL18" s="158">
        <f t="shared" si="5"/>
        <v>1469996.0621399998</v>
      </c>
      <c r="CM18" s="158">
        <f t="shared" si="6"/>
        <v>1544510.3861599998</v>
      </c>
      <c r="CN18" s="159">
        <f t="shared" si="7"/>
        <v>5.0999999999999996</v>
      </c>
      <c r="DB18" s="235"/>
    </row>
    <row r="19" spans="1:106" s="110" customFormat="1" ht="20.100000000000001" customHeight="1">
      <c r="A19" s="229" t="s">
        <v>320</v>
      </c>
      <c r="B19" s="229"/>
      <c r="C19" s="229"/>
      <c r="D19" s="229"/>
      <c r="E19" s="229"/>
      <c r="F19" s="229"/>
      <c r="G19" s="229"/>
      <c r="H19" s="606"/>
      <c r="I19" s="235"/>
      <c r="J19" s="229"/>
      <c r="K19" s="229"/>
      <c r="L19" s="439"/>
      <c r="M19" s="236"/>
      <c r="N19" s="229"/>
      <c r="O19" s="229"/>
      <c r="P19" s="606"/>
      <c r="Q19" s="236"/>
      <c r="R19" s="558"/>
      <c r="S19" s="229"/>
      <c r="T19" s="606"/>
      <c r="U19" s="235"/>
      <c r="V19" s="558"/>
      <c r="W19" s="229"/>
      <c r="X19" s="229"/>
      <c r="Y19" s="229"/>
      <c r="Z19" s="558"/>
      <c r="AA19" s="229"/>
      <c r="AB19" s="229"/>
      <c r="AC19" s="229"/>
      <c r="AD19" s="558"/>
      <c r="AE19" s="229"/>
      <c r="AF19" s="229"/>
      <c r="AG19" s="229"/>
      <c r="AH19" s="558"/>
      <c r="AI19" s="229"/>
      <c r="AJ19" s="439"/>
      <c r="AK19" s="235"/>
      <c r="AL19" s="558"/>
      <c r="AM19" s="229"/>
      <c r="AN19" s="606"/>
      <c r="AO19" s="235"/>
      <c r="AP19" s="558"/>
      <c r="AQ19" s="229"/>
      <c r="AR19" s="229"/>
      <c r="AS19" s="229"/>
      <c r="AT19" s="558"/>
      <c r="AU19" s="229"/>
      <c r="AV19" s="606"/>
      <c r="AW19" s="236"/>
      <c r="AX19" s="229"/>
      <c r="AY19" s="229"/>
      <c r="AZ19" s="229"/>
      <c r="BA19" s="229"/>
      <c r="BB19" s="558"/>
      <c r="BC19" s="229"/>
      <c r="BD19" s="229"/>
      <c r="BE19" s="229"/>
      <c r="BF19" s="558"/>
      <c r="BG19" s="229"/>
      <c r="BH19" s="229"/>
      <c r="BI19" s="229"/>
      <c r="BJ19" s="558">
        <v>29</v>
      </c>
      <c r="BK19" s="439">
        <v>20.49</v>
      </c>
      <c r="BL19" s="655">
        <f t="shared" ref="BL19" si="19">IF(BJ19=0, "    ---- ", IF(ABS(ROUND(100/BJ19*BK19-100,1))&lt;999,ROUND(100/BJ19*BK19-100,1),IF(ROUND(100/BJ19*BK19-100,1)&gt;999,999,-999)))</f>
        <v>-29.3</v>
      </c>
      <c r="BM19" s="85">
        <f t="shared" ref="BM19" si="20">100/$CM19*BK19</f>
        <v>100</v>
      </c>
      <c r="BN19" s="558"/>
      <c r="BO19" s="229"/>
      <c r="BP19" s="229"/>
      <c r="BQ19" s="229"/>
      <c r="BR19" s="558"/>
      <c r="BS19" s="229"/>
      <c r="BT19" s="606"/>
      <c r="BU19" s="236"/>
      <c r="BV19" s="558"/>
      <c r="BW19" s="229"/>
      <c r="BX19" s="439"/>
      <c r="BY19" s="236"/>
      <c r="BZ19" s="558"/>
      <c r="CA19" s="229"/>
      <c r="CB19" s="439"/>
      <c r="CC19" s="236"/>
      <c r="CD19" s="558"/>
      <c r="CE19" s="229"/>
      <c r="CF19" s="229"/>
      <c r="CG19" s="229"/>
      <c r="CH19" s="558"/>
      <c r="CI19" s="229"/>
      <c r="CJ19" s="229"/>
      <c r="CK19" s="229"/>
      <c r="CL19" s="158">
        <f t="shared" ref="CL19" si="21">B19+F19+J19+N19+R19+V19+Z19+AD19+AH19+AL19+AP19+AT19+AX19+BB19+BF19+BJ19+BN19+BR19+BV19+BZ19+CD19+CH19</f>
        <v>29</v>
      </c>
      <c r="CM19" s="158">
        <f t="shared" ref="CM19" si="22">C19+G19+K19+O19+S19+W19+AA19+AE19+AI19+AM19+AQ19+AU19+AY19+BC19+BG19+BK19+BO19+BS19+BW19+CA19+CE19+CI19</f>
        <v>20.49</v>
      </c>
      <c r="CN19" s="159">
        <f t="shared" si="7"/>
        <v>-29.3</v>
      </c>
      <c r="DB19" s="235"/>
    </row>
    <row r="20" spans="1:106" s="110" customFormat="1" ht="20.100000000000001" customHeight="1">
      <c r="A20" s="426" t="s">
        <v>321</v>
      </c>
      <c r="B20" s="557"/>
      <c r="C20" s="557"/>
      <c r="D20" s="489"/>
      <c r="E20" s="489"/>
      <c r="F20" s="557"/>
      <c r="G20" s="557"/>
      <c r="H20" s="657"/>
      <c r="I20" s="637"/>
      <c r="J20" s="557"/>
      <c r="K20" s="557"/>
      <c r="L20" s="557"/>
      <c r="M20" s="645"/>
      <c r="N20" s="557"/>
      <c r="O20" s="557"/>
      <c r="P20" s="657"/>
      <c r="Q20" s="645"/>
      <c r="R20" s="557"/>
      <c r="S20" s="557"/>
      <c r="T20" s="657"/>
      <c r="U20" s="637"/>
      <c r="V20" s="557"/>
      <c r="W20" s="557"/>
      <c r="X20" s="489"/>
      <c r="Y20" s="489"/>
      <c r="Z20" s="557"/>
      <c r="AA20" s="557"/>
      <c r="AB20" s="489"/>
      <c r="AC20" s="489"/>
      <c r="AD20" s="557"/>
      <c r="AE20" s="557"/>
      <c r="AF20" s="489"/>
      <c r="AG20" s="489"/>
      <c r="AH20" s="557"/>
      <c r="AI20" s="557"/>
      <c r="AJ20" s="557"/>
      <c r="AK20" s="637"/>
      <c r="AL20" s="557"/>
      <c r="AM20" s="557"/>
      <c r="AN20" s="657"/>
      <c r="AO20" s="637"/>
      <c r="AP20" s="557"/>
      <c r="AQ20" s="557"/>
      <c r="AR20" s="489"/>
      <c r="AS20" s="489"/>
      <c r="AT20" s="557"/>
      <c r="AU20" s="557"/>
      <c r="AV20" s="657"/>
      <c r="AW20" s="645"/>
      <c r="AX20" s="557"/>
      <c r="AY20" s="557"/>
      <c r="AZ20" s="557"/>
      <c r="BA20" s="557"/>
      <c r="BB20" s="557"/>
      <c r="BC20" s="557"/>
      <c r="BD20" s="489"/>
      <c r="BE20" s="489"/>
      <c r="BF20" s="557"/>
      <c r="BG20" s="557"/>
      <c r="BH20" s="489"/>
      <c r="BI20" s="489"/>
      <c r="BJ20" s="557"/>
      <c r="BK20" s="557"/>
      <c r="BL20" s="657"/>
      <c r="BM20" s="489"/>
      <c r="BN20" s="557"/>
      <c r="BO20" s="557"/>
      <c r="BP20" s="489"/>
      <c r="BQ20" s="489"/>
      <c r="BR20" s="557"/>
      <c r="BS20" s="557"/>
      <c r="BT20" s="657"/>
      <c r="BU20" s="645"/>
      <c r="BV20" s="557"/>
      <c r="BW20" s="557"/>
      <c r="BX20" s="557"/>
      <c r="BY20" s="645"/>
      <c r="BZ20" s="557"/>
      <c r="CA20" s="557"/>
      <c r="CB20" s="557"/>
      <c r="CC20" s="645"/>
      <c r="CD20" s="557"/>
      <c r="CE20" s="557"/>
      <c r="CF20" s="489"/>
      <c r="CG20" s="489"/>
      <c r="CH20" s="557"/>
      <c r="CI20" s="557"/>
      <c r="CJ20" s="489"/>
      <c r="CK20" s="489"/>
      <c r="CL20" s="428"/>
      <c r="CM20" s="428"/>
      <c r="CN20" s="431"/>
      <c r="DB20" s="235"/>
    </row>
    <row r="21" spans="1:106" s="110" customFormat="1" ht="20.100000000000001" customHeight="1">
      <c r="A21" s="426" t="s">
        <v>322</v>
      </c>
      <c r="B21" s="557"/>
      <c r="C21" s="557"/>
      <c r="D21" s="489"/>
      <c r="E21" s="489"/>
      <c r="F21" s="557"/>
      <c r="G21" s="557"/>
      <c r="H21" s="657"/>
      <c r="I21" s="637"/>
      <c r="J21" s="557"/>
      <c r="K21" s="557"/>
      <c r="L21" s="557"/>
      <c r="M21" s="645"/>
      <c r="N21" s="557"/>
      <c r="O21" s="557"/>
      <c r="P21" s="657"/>
      <c r="Q21" s="645"/>
      <c r="R21" s="557"/>
      <c r="S21" s="557"/>
      <c r="T21" s="657"/>
      <c r="U21" s="637"/>
      <c r="V21" s="557"/>
      <c r="W21" s="557"/>
      <c r="X21" s="489"/>
      <c r="Y21" s="489"/>
      <c r="Z21" s="557"/>
      <c r="AA21" s="557"/>
      <c r="AB21" s="489"/>
      <c r="AC21" s="489"/>
      <c r="AD21" s="557"/>
      <c r="AE21" s="557"/>
      <c r="AF21" s="489"/>
      <c r="AG21" s="489"/>
      <c r="AH21" s="557"/>
      <c r="AI21" s="557"/>
      <c r="AJ21" s="557"/>
      <c r="AK21" s="637"/>
      <c r="AL21" s="557"/>
      <c r="AM21" s="557"/>
      <c r="AN21" s="657"/>
      <c r="AO21" s="637"/>
      <c r="AP21" s="557"/>
      <c r="AQ21" s="557"/>
      <c r="AR21" s="489"/>
      <c r="AS21" s="489"/>
      <c r="AT21" s="557"/>
      <c r="AU21" s="557"/>
      <c r="AV21" s="657"/>
      <c r="AW21" s="645"/>
      <c r="AX21" s="557"/>
      <c r="AY21" s="557"/>
      <c r="AZ21" s="557"/>
      <c r="BA21" s="557"/>
      <c r="BB21" s="557"/>
      <c r="BC21" s="557"/>
      <c r="BD21" s="489"/>
      <c r="BE21" s="489"/>
      <c r="BF21" s="557"/>
      <c r="BG21" s="557"/>
      <c r="BH21" s="489"/>
      <c r="BI21" s="489"/>
      <c r="BJ21" s="557"/>
      <c r="BK21" s="557"/>
      <c r="BL21" s="657"/>
      <c r="BM21" s="489"/>
      <c r="BN21" s="557"/>
      <c r="BO21" s="557"/>
      <c r="BP21" s="489"/>
      <c r="BQ21" s="489"/>
      <c r="BR21" s="557"/>
      <c r="BS21" s="557"/>
      <c r="BT21" s="657"/>
      <c r="BU21" s="645"/>
      <c r="BV21" s="557"/>
      <c r="BW21" s="557"/>
      <c r="BX21" s="557"/>
      <c r="BY21" s="645"/>
      <c r="BZ21" s="557"/>
      <c r="CA21" s="557"/>
      <c r="CB21" s="557"/>
      <c r="CC21" s="645"/>
      <c r="CD21" s="557"/>
      <c r="CE21" s="557"/>
      <c r="CF21" s="489"/>
      <c r="CG21" s="489"/>
      <c r="CH21" s="557"/>
      <c r="CI21" s="557"/>
      <c r="CJ21" s="489"/>
      <c r="CK21" s="489"/>
      <c r="CL21" s="428"/>
      <c r="CM21" s="428"/>
      <c r="CN21" s="431"/>
      <c r="DB21" s="235"/>
    </row>
    <row r="22" spans="1:106" s="110" customFormat="1" ht="19.5" customHeight="1">
      <c r="A22" s="229" t="s">
        <v>323</v>
      </c>
      <c r="B22" s="229"/>
      <c r="C22" s="229"/>
      <c r="D22" s="229"/>
      <c r="E22" s="229"/>
      <c r="F22" s="229"/>
      <c r="G22" s="229"/>
      <c r="H22" s="606"/>
      <c r="I22" s="235"/>
      <c r="J22" s="439">
        <v>106179</v>
      </c>
      <c r="K22" s="439">
        <v>96425</v>
      </c>
      <c r="L22" s="439">
        <f>IF(J22=0, "    ---- ", IF(ABS(ROUND(100/J22*K22-100,1))&lt;999,ROUND(100/J22*K22-100,1),IF(ROUND(100/J22*K22-100,1)&gt;999,999,-999)))</f>
        <v>-9.1999999999999993</v>
      </c>
      <c r="M22" s="236">
        <f>100/$CM22*K22</f>
        <v>6.243161592687489</v>
      </c>
      <c r="N22" s="229"/>
      <c r="O22" s="229"/>
      <c r="P22" s="606"/>
      <c r="Q22" s="236"/>
      <c r="R22" s="558">
        <v>102143</v>
      </c>
      <c r="S22" s="229">
        <v>123891</v>
      </c>
      <c r="T22" s="606">
        <f>IF(R22=0, "    ---- ", IF(ABS(ROUND(100/R22*S22-100,1))&lt;999,ROUND(100/R22*S22-100,1),IF(ROUND(100/R22*S22-100,1)&gt;999,999,-999)))</f>
        <v>21.3</v>
      </c>
      <c r="U22" s="235">
        <f>100/$CM22*S22</f>
        <v>8.0214833588762851</v>
      </c>
      <c r="V22" s="558"/>
      <c r="W22" s="229"/>
      <c r="X22" s="229"/>
      <c r="Y22" s="229"/>
      <c r="Z22" s="558"/>
      <c r="AA22" s="229"/>
      <c r="AB22" s="229"/>
      <c r="AC22" s="229"/>
      <c r="AD22" s="558"/>
      <c r="AE22" s="229"/>
      <c r="AF22" s="229"/>
      <c r="AG22" s="229"/>
      <c r="AH22" s="558"/>
      <c r="AI22" s="229"/>
      <c r="AJ22" s="439"/>
      <c r="AK22" s="235"/>
      <c r="AL22" s="558"/>
      <c r="AM22" s="229"/>
      <c r="AN22" s="606"/>
      <c r="AO22" s="235"/>
      <c r="AP22" s="558"/>
      <c r="AQ22" s="229"/>
      <c r="AR22" s="229"/>
      <c r="AS22" s="229"/>
      <c r="AT22" s="558"/>
      <c r="AU22" s="229"/>
      <c r="AV22" s="606"/>
      <c r="AW22" s="236"/>
      <c r="AX22" s="229"/>
      <c r="AY22" s="229"/>
      <c r="AZ22" s="229"/>
      <c r="BA22" s="229"/>
      <c r="BB22" s="558"/>
      <c r="BC22" s="229"/>
      <c r="BD22" s="229"/>
      <c r="BE22" s="229"/>
      <c r="BF22" s="558"/>
      <c r="BG22" s="229"/>
      <c r="BH22" s="229"/>
      <c r="BI22" s="229"/>
      <c r="BJ22" s="558">
        <v>519686</v>
      </c>
      <c r="BK22" s="439">
        <v>532935.527</v>
      </c>
      <c r="BL22" s="655">
        <f t="shared" ref="BL22" si="23">IF(BJ22=0, "    ---- ", IF(ABS(ROUND(100/BJ22*BK22-100,1))&lt;999,ROUND(100/BJ22*BK22-100,1),IF(ROUND(100/BJ22*BK22-100,1)&gt;999,999,-999)))</f>
        <v>2.5</v>
      </c>
      <c r="BM22" s="537">
        <f t="shared" ref="BM22" si="24">100/$CM22*BK22</f>
        <v>34.505601384963093</v>
      </c>
      <c r="BN22" s="558"/>
      <c r="BO22" s="229"/>
      <c r="BP22" s="229"/>
      <c r="BQ22" s="229"/>
      <c r="BR22" s="558"/>
      <c r="BS22" s="229"/>
      <c r="BT22" s="606"/>
      <c r="BU22" s="236"/>
      <c r="BV22" s="558">
        <v>695663.92096999998</v>
      </c>
      <c r="BW22" s="439">
        <v>744425.36915999989</v>
      </c>
      <c r="BX22" s="234">
        <f>IF(BV22=0, "    ---- ", IF(ABS(ROUND(100/BV22*BW22-100,1))&lt;999,ROUND(100/BV22*BW22-100,1),IF(ROUND(100/BV22*BW22-100,1)&gt;999,999,-999)))</f>
        <v>7</v>
      </c>
      <c r="BY22" s="537">
        <f>100/$CM22*BW22</f>
        <v>48.198785308394264</v>
      </c>
      <c r="BZ22" s="558">
        <v>46295.141170000003</v>
      </c>
      <c r="CA22" s="439">
        <v>46813</v>
      </c>
      <c r="CB22" s="234">
        <f>IF(BZ22=0, "    ---- ", IF(ABS(ROUND(100/BZ22*CA22-100,1))&lt;999,ROUND(100/BZ22*CA22-100,1),IF(ROUND(100/BZ22*CA22-100,1)&gt;999,999,-999)))</f>
        <v>1.1000000000000001</v>
      </c>
      <c r="CC22" s="537">
        <f>100/$CM22*CA22</f>
        <v>3.0309683550788638</v>
      </c>
      <c r="CD22" s="558"/>
      <c r="CE22" s="229"/>
      <c r="CF22" s="229"/>
      <c r="CG22" s="229"/>
      <c r="CH22" s="558"/>
      <c r="CI22" s="229"/>
      <c r="CJ22" s="229"/>
      <c r="CK22" s="229"/>
      <c r="CL22" s="158">
        <f t="shared" ref="CL22" si="25">B22+F22+J22+N22+R22+V22+Z22+AD22+AH22+AL22+AP22+AT22+AX22+BB22+BF22+BJ22+BN22+BR22+BV22+BZ22+CD22+CH22</f>
        <v>1469967.0621399998</v>
      </c>
      <c r="CM22" s="158">
        <f t="shared" ref="CM22" si="26">C22+G22+K22+O22+S22+W22+AA22+AE22+AI22+AM22+AQ22+AU22+AY22+BC22+BG22+BK22+BO22+BS22+BW22+CA22+CE22+CI22</f>
        <v>1544489.89616</v>
      </c>
      <c r="CN22" s="159">
        <f t="shared" si="7"/>
        <v>5.0999999999999996</v>
      </c>
      <c r="DB22" s="235"/>
    </row>
    <row r="23" spans="1:106" s="110" customFormat="1" ht="20.100000000000001" customHeight="1">
      <c r="A23" s="426" t="s">
        <v>321</v>
      </c>
      <c r="B23" s="557"/>
      <c r="C23" s="557"/>
      <c r="D23" s="489"/>
      <c r="E23" s="489"/>
      <c r="F23" s="557"/>
      <c r="G23" s="557"/>
      <c r="H23" s="657"/>
      <c r="I23" s="637"/>
      <c r="J23" s="557"/>
      <c r="K23" s="557"/>
      <c r="L23" s="557"/>
      <c r="M23" s="645"/>
      <c r="N23" s="557"/>
      <c r="O23" s="557"/>
      <c r="P23" s="657"/>
      <c r="Q23" s="645"/>
      <c r="R23" s="557"/>
      <c r="S23" s="557"/>
      <c r="T23" s="657"/>
      <c r="U23" s="637"/>
      <c r="V23" s="557"/>
      <c r="W23" s="557"/>
      <c r="X23" s="489"/>
      <c r="Y23" s="489"/>
      <c r="Z23" s="557"/>
      <c r="AA23" s="557"/>
      <c r="AB23" s="489"/>
      <c r="AC23" s="489"/>
      <c r="AD23" s="557"/>
      <c r="AE23" s="557"/>
      <c r="AF23" s="489"/>
      <c r="AG23" s="489"/>
      <c r="AH23" s="557"/>
      <c r="AI23" s="557"/>
      <c r="AJ23" s="557"/>
      <c r="AK23" s="637"/>
      <c r="AL23" s="557"/>
      <c r="AM23" s="557"/>
      <c r="AN23" s="657"/>
      <c r="AO23" s="637"/>
      <c r="AP23" s="557"/>
      <c r="AQ23" s="557"/>
      <c r="AR23" s="489"/>
      <c r="AS23" s="489"/>
      <c r="AT23" s="557"/>
      <c r="AU23" s="557"/>
      <c r="AV23" s="657"/>
      <c r="AW23" s="645"/>
      <c r="AX23" s="557"/>
      <c r="AY23" s="557"/>
      <c r="AZ23" s="557"/>
      <c r="BA23" s="557"/>
      <c r="BB23" s="557"/>
      <c r="BC23" s="557"/>
      <c r="BD23" s="489"/>
      <c r="BE23" s="489"/>
      <c r="BF23" s="557"/>
      <c r="BG23" s="557"/>
      <c r="BH23" s="489"/>
      <c r="BI23" s="489"/>
      <c r="BJ23" s="557"/>
      <c r="BK23" s="557"/>
      <c r="BL23" s="657"/>
      <c r="BM23" s="645"/>
      <c r="BN23" s="557"/>
      <c r="BO23" s="557"/>
      <c r="BP23" s="489"/>
      <c r="BQ23" s="489"/>
      <c r="BR23" s="557"/>
      <c r="BS23" s="557"/>
      <c r="BT23" s="657"/>
      <c r="BU23" s="645"/>
      <c r="BV23" s="557"/>
      <c r="BW23" s="557"/>
      <c r="BX23" s="557"/>
      <c r="BY23" s="645"/>
      <c r="BZ23" s="557"/>
      <c r="CA23" s="557"/>
      <c r="CB23" s="557"/>
      <c r="CC23" s="489"/>
      <c r="CD23" s="557"/>
      <c r="CE23" s="557"/>
      <c r="CF23" s="489"/>
      <c r="CG23" s="489"/>
      <c r="CH23" s="557"/>
      <c r="CI23" s="557"/>
      <c r="CJ23" s="489"/>
      <c r="CK23" s="489"/>
      <c r="CL23" s="428"/>
      <c r="CM23" s="428"/>
      <c r="CN23" s="431"/>
      <c r="DB23" s="235"/>
    </row>
    <row r="24" spans="1:106" s="110" customFormat="1" ht="20.100000000000001" customHeight="1">
      <c r="A24" s="426" t="s">
        <v>322</v>
      </c>
      <c r="B24" s="557"/>
      <c r="C24" s="557"/>
      <c r="D24" s="489"/>
      <c r="E24" s="489"/>
      <c r="F24" s="557"/>
      <c r="G24" s="557"/>
      <c r="H24" s="657"/>
      <c r="I24" s="637"/>
      <c r="J24" s="557"/>
      <c r="K24" s="557"/>
      <c r="L24" s="557"/>
      <c r="M24" s="645"/>
      <c r="N24" s="557"/>
      <c r="O24" s="557"/>
      <c r="P24" s="657"/>
      <c r="Q24" s="645"/>
      <c r="R24" s="557"/>
      <c r="S24" s="557"/>
      <c r="T24" s="657"/>
      <c r="U24" s="637"/>
      <c r="V24" s="557"/>
      <c r="W24" s="557"/>
      <c r="X24" s="489"/>
      <c r="Y24" s="489"/>
      <c r="Z24" s="557"/>
      <c r="AA24" s="557"/>
      <c r="AB24" s="489"/>
      <c r="AC24" s="489"/>
      <c r="AD24" s="557"/>
      <c r="AE24" s="557"/>
      <c r="AF24" s="489"/>
      <c r="AG24" s="489"/>
      <c r="AH24" s="557"/>
      <c r="AI24" s="557"/>
      <c r="AJ24" s="557"/>
      <c r="AK24" s="637"/>
      <c r="AL24" s="557"/>
      <c r="AM24" s="557"/>
      <c r="AN24" s="657"/>
      <c r="AO24" s="637"/>
      <c r="AP24" s="557"/>
      <c r="AQ24" s="557"/>
      <c r="AR24" s="489"/>
      <c r="AS24" s="489"/>
      <c r="AT24" s="557"/>
      <c r="AU24" s="557"/>
      <c r="AV24" s="657"/>
      <c r="AW24" s="645"/>
      <c r="AX24" s="557"/>
      <c r="AY24" s="557"/>
      <c r="AZ24" s="557"/>
      <c r="BA24" s="557"/>
      <c r="BB24" s="557"/>
      <c r="BC24" s="557"/>
      <c r="BD24" s="489"/>
      <c r="BE24" s="489"/>
      <c r="BF24" s="557"/>
      <c r="BG24" s="557"/>
      <c r="BH24" s="489"/>
      <c r="BI24" s="489"/>
      <c r="BJ24" s="557"/>
      <c r="BK24" s="557"/>
      <c r="BL24" s="657"/>
      <c r="BM24" s="645"/>
      <c r="BN24" s="557"/>
      <c r="BO24" s="557"/>
      <c r="BP24" s="489"/>
      <c r="BQ24" s="489"/>
      <c r="BR24" s="557"/>
      <c r="BS24" s="557"/>
      <c r="BT24" s="657"/>
      <c r="BU24" s="645"/>
      <c r="BV24" s="557"/>
      <c r="BW24" s="557"/>
      <c r="BX24" s="557"/>
      <c r="BY24" s="645"/>
      <c r="BZ24" s="557"/>
      <c r="CA24" s="557"/>
      <c r="CB24" s="557"/>
      <c r="CC24" s="489"/>
      <c r="CD24" s="557"/>
      <c r="CE24" s="557"/>
      <c r="CF24" s="489"/>
      <c r="CG24" s="489"/>
      <c r="CH24" s="557"/>
      <c r="CI24" s="557"/>
      <c r="CJ24" s="489"/>
      <c r="CK24" s="489"/>
      <c r="CL24" s="428"/>
      <c r="CM24" s="428"/>
      <c r="CN24" s="431"/>
      <c r="DB24" s="235"/>
    </row>
    <row r="25" spans="1:106" s="110" customFormat="1" ht="20.100000000000001" customHeight="1">
      <c r="A25" s="583" t="s">
        <v>465</v>
      </c>
      <c r="B25" s="234"/>
      <c r="C25" s="234"/>
      <c r="D25" s="85"/>
      <c r="E25" s="85"/>
      <c r="F25" s="234"/>
      <c r="G25" s="234"/>
      <c r="H25" s="655"/>
      <c r="I25" s="636"/>
      <c r="J25" s="234"/>
      <c r="K25" s="234"/>
      <c r="L25" s="234"/>
      <c r="M25" s="537"/>
      <c r="N25" s="234"/>
      <c r="O25" s="234"/>
      <c r="P25" s="655"/>
      <c r="Q25" s="537"/>
      <c r="R25" s="234"/>
      <c r="S25" s="234"/>
      <c r="T25" s="655"/>
      <c r="U25" s="636"/>
      <c r="V25" s="234"/>
      <c r="W25" s="234"/>
      <c r="X25" s="85"/>
      <c r="Y25" s="85"/>
      <c r="Z25" s="234"/>
      <c r="AA25" s="234"/>
      <c r="AB25" s="85"/>
      <c r="AC25" s="85"/>
      <c r="AD25" s="234"/>
      <c r="AE25" s="234"/>
      <c r="AF25" s="85"/>
      <c r="AG25" s="85"/>
      <c r="AH25" s="234"/>
      <c r="AI25" s="234"/>
      <c r="AJ25" s="234"/>
      <c r="AK25" s="636"/>
      <c r="AL25" s="234"/>
      <c r="AM25" s="234"/>
      <c r="AN25" s="655"/>
      <c r="AO25" s="636"/>
      <c r="AP25" s="234"/>
      <c r="AQ25" s="234"/>
      <c r="AR25" s="85"/>
      <c r="AS25" s="537"/>
      <c r="AT25" s="234"/>
      <c r="AU25" s="234"/>
      <c r="AV25" s="655"/>
      <c r="AW25" s="537"/>
      <c r="AX25" s="234"/>
      <c r="AY25" s="234"/>
      <c r="AZ25" s="85"/>
      <c r="BA25" s="85"/>
      <c r="BB25" s="234"/>
      <c r="BC25" s="234"/>
      <c r="BD25" s="85"/>
      <c r="BE25" s="85"/>
      <c r="BF25" s="234"/>
      <c r="BG25" s="234"/>
      <c r="BH25" s="85"/>
      <c r="BI25" s="85"/>
      <c r="BJ25" s="234"/>
      <c r="BK25" s="234"/>
      <c r="BL25" s="655"/>
      <c r="BM25" s="537"/>
      <c r="BN25" s="234"/>
      <c r="BO25" s="234"/>
      <c r="BP25" s="85"/>
      <c r="BQ25" s="85"/>
      <c r="BR25" s="234"/>
      <c r="BS25" s="234"/>
      <c r="BT25" s="655"/>
      <c r="BU25" s="537"/>
      <c r="BV25" s="234"/>
      <c r="BW25" s="234">
        <v>22768.053</v>
      </c>
      <c r="BX25" s="234" t="str">
        <f>IF(BV25=0, "    ---- ", IF(ABS(ROUND(100/BV25*BW25-100,1))&lt;999,ROUND(100/BV25*BW25-100,1),IF(ROUND(100/BV25*BW25-100,1)&gt;999,999,-999)))</f>
        <v xml:space="preserve">    ---- </v>
      </c>
      <c r="BY25" s="537">
        <f>100/$CM25*BW25</f>
        <v>45.581197655592774</v>
      </c>
      <c r="BZ25" s="234"/>
      <c r="CA25" s="234">
        <v>27182.484</v>
      </c>
      <c r="CB25" s="234" t="str">
        <f>IF(BZ25=0, "    ---- ", IF(ABS(ROUND(100/BZ25*CA25-100,1))&lt;999,ROUND(100/BZ25*CA25-100,1),IF(ROUND(100/BZ25*CA25-100,1)&gt;999,999,-999)))</f>
        <v xml:space="preserve">    ---- </v>
      </c>
      <c r="CC25" s="85">
        <f>100/$CM25*CA25</f>
        <v>54.418802344407233</v>
      </c>
      <c r="CD25" s="234"/>
      <c r="CE25" s="234"/>
      <c r="CF25" s="85"/>
      <c r="CG25" s="85"/>
      <c r="CH25" s="234"/>
      <c r="CI25" s="234"/>
      <c r="CJ25" s="85"/>
      <c r="CK25" s="85"/>
      <c r="CL25" s="158">
        <f t="shared" ref="CL25" si="27">B25+F25+J25+N25+R25+V25+Z25+AD25+AH25+AL25+AP25+AT25+AX25+BB25+BF25+BJ25+BN25+BR25+BV25+BZ25+CD25+CH25</f>
        <v>0</v>
      </c>
      <c r="CM25" s="158">
        <f t="shared" ref="CM25" si="28">C25+G25+K25+O25+S25+W25+AA25+AE25+AI25+AM25+AQ25+AU25+AY25+BC25+BG25+BK25+BO25+BS25+BW25+CA25+CE25+CI25</f>
        <v>49950.536999999997</v>
      </c>
      <c r="CN25" s="159" t="str">
        <f t="shared" ref="CN25" si="29">IF(CL25=0, "    ---- ", IF(ABS(ROUND(100/CL25*CM25-100,1))&lt;999,ROUND(100/CL25*CM25-100,1),IF(ROUND(100/CL25*CM25-100,1)&gt;999,999,-999)))</f>
        <v xml:space="preserve">    ---- </v>
      </c>
      <c r="DB25" s="235"/>
    </row>
    <row r="26" spans="1:106" s="110" customFormat="1" ht="20.100000000000001" customHeight="1">
      <c r="A26" s="85" t="s">
        <v>288</v>
      </c>
      <c r="B26" s="234"/>
      <c r="C26" s="234"/>
      <c r="D26" s="85"/>
      <c r="E26" s="85"/>
      <c r="F26" s="234">
        <v>478522.45799999998</v>
      </c>
      <c r="G26" s="234">
        <v>487247.26199999999</v>
      </c>
      <c r="H26" s="655">
        <f>IF(F26=0, "    ---- ", IF(ABS(ROUND(100/F26*G26-100,1))&lt;999,ROUND(100/F26*G26-100,1),IF(ROUND(100/F26*G26-100,1)&gt;999,999,-999)))</f>
        <v>1.8</v>
      </c>
      <c r="I26" s="636">
        <f>100/$CM26*G26</f>
        <v>0.13387157559951554</v>
      </c>
      <c r="J26" s="234">
        <v>140372924</v>
      </c>
      <c r="K26" s="234">
        <v>148317664</v>
      </c>
      <c r="L26" s="234">
        <f>IF(J26=0, "    ---- ", IF(ABS(ROUND(100/J26*K26-100,1))&lt;999,ROUND(100/J26*K26-100,1),IF(ROUND(100/J26*K26-100,1)&gt;999,999,-999)))</f>
        <v>5.7</v>
      </c>
      <c r="M26" s="537">
        <f>100/$CM26*K26</f>
        <v>40.75039701078822</v>
      </c>
      <c r="N26" s="234"/>
      <c r="O26" s="234"/>
      <c r="P26" s="655"/>
      <c r="Q26" s="537"/>
      <c r="R26" s="234">
        <v>102143</v>
      </c>
      <c r="S26" s="234">
        <v>123891</v>
      </c>
      <c r="T26" s="655">
        <f>IF(R26=0, "    ---- ", IF(ABS(ROUND(100/R26*S26-100,1))&lt;999,ROUND(100/R26*S26-100,1),IF(ROUND(100/R26*S26-100,1)&gt;999,999,-999)))</f>
        <v>21.3</v>
      </c>
      <c r="U26" s="636">
        <f>100/$CM26*S26</f>
        <v>3.4039151507021873E-2</v>
      </c>
      <c r="V26" s="234"/>
      <c r="W26" s="234"/>
      <c r="X26" s="85"/>
      <c r="Y26" s="85"/>
      <c r="Z26" s="234"/>
      <c r="AA26" s="234"/>
      <c r="AB26" s="85"/>
      <c r="AC26" s="85"/>
      <c r="AD26" s="234">
        <v>3652705.486</v>
      </c>
      <c r="AE26" s="234">
        <v>4118747</v>
      </c>
      <c r="AF26" s="655">
        <f>IF(AD26=0, "    ---- ", IF(ABS(ROUND(100/AD26*AE26-100,1))&lt;999,ROUND(100/AD26*AE26-100,1),IF(ROUND(100/AD26*AE26-100,1)&gt;999,999,-999)))</f>
        <v>12.8</v>
      </c>
      <c r="AG26" s="537">
        <f>100/$CM26*AE26</f>
        <v>1.1316290380422453</v>
      </c>
      <c r="AH26" s="234"/>
      <c r="AI26" s="234"/>
      <c r="AJ26" s="234"/>
      <c r="AK26" s="636"/>
      <c r="AL26" s="234"/>
      <c r="AM26" s="234"/>
      <c r="AN26" s="655"/>
      <c r="AO26" s="636"/>
      <c r="AP26" s="234"/>
      <c r="AQ26" s="234"/>
      <c r="AR26" s="85"/>
      <c r="AS26" s="537"/>
      <c r="AT26" s="234">
        <v>1254754</v>
      </c>
      <c r="AU26" s="234">
        <v>1379522</v>
      </c>
      <c r="AV26" s="655">
        <f>IF(AT26=0, "    ---- ", IF(ABS(ROUND(100/AT26*AU26-100,1))&lt;999,ROUND(100/AT26*AU26-100,1),IF(ROUND(100/AT26*AU26-100,1)&gt;999,999,-999)))</f>
        <v>9.9</v>
      </c>
      <c r="AW26" s="537">
        <f>100/$CM26*AU26</f>
        <v>0.37902477472350554</v>
      </c>
      <c r="AX26" s="234"/>
      <c r="AY26" s="234"/>
      <c r="AZ26" s="85"/>
      <c r="BA26" s="85"/>
      <c r="BB26" s="234"/>
      <c r="BC26" s="234"/>
      <c r="BD26" s="85"/>
      <c r="BE26" s="85"/>
      <c r="BF26" s="234"/>
      <c r="BG26" s="234"/>
      <c r="BH26" s="85"/>
      <c r="BI26" s="85"/>
      <c r="BJ26" s="234">
        <v>39569318</v>
      </c>
      <c r="BK26" s="234">
        <v>41831378.129685789</v>
      </c>
      <c r="BL26" s="655">
        <f>IF(BJ26=0, "    ---- ", IF(ABS(ROUND(100/BJ26*BK26-100,1))&lt;999,ROUND(100/BJ26*BK26-100,1),IF(ROUND(100/BJ26*BK26-100,1)&gt;999,999,-999)))</f>
        <v>5.7</v>
      </c>
      <c r="BM26" s="537">
        <f>100/$CM26*BK26</f>
        <v>11.493204654929702</v>
      </c>
      <c r="BN26" s="234"/>
      <c r="BO26" s="234"/>
      <c r="BP26" s="85"/>
      <c r="BQ26" s="85"/>
      <c r="BR26" s="234">
        <v>8444246.0427499991</v>
      </c>
      <c r="BS26" s="234">
        <v>8556698.3527799994</v>
      </c>
      <c r="BT26" s="655">
        <f>IF(BR26=0, "    ---- ", IF(ABS(ROUND(100/BR26*BS26-100,1))&lt;999,ROUND(100/BR26*BS26-100,1),IF(ROUND(100/BR26*BS26-100,1)&gt;999,999,-999)))</f>
        <v>1.3</v>
      </c>
      <c r="BU26" s="537">
        <f>100/$CM26*BS26</f>
        <v>2.3509597277458645</v>
      </c>
      <c r="BV26" s="234">
        <v>10314591.316499999</v>
      </c>
      <c r="BW26" s="234">
        <v>10695618.151419999</v>
      </c>
      <c r="BX26" s="234">
        <f>IF(BV26=0, "    ---- ", IF(ABS(ROUND(100/BV26*BW26-100,1))&lt;999,ROUND(100/BV26*BW26-100,1),IF(ROUND(100/BV26*BW26-100,1)&gt;999,999,-999)))</f>
        <v>3.7</v>
      </c>
      <c r="BY26" s="537">
        <f>100/$CM26*BW26</f>
        <v>2.9386296560479659</v>
      </c>
      <c r="BZ26" s="234">
        <v>144175606.68981487</v>
      </c>
      <c r="CA26" s="234">
        <v>148455415.73600003</v>
      </c>
      <c r="CB26" s="234">
        <f>IF(BZ26=0, "    ---- ", IF(ABS(ROUND(100/BZ26*CA26-100,1))&lt;999,ROUND(100/BZ26*CA26-100,1),IF(ROUND(100/BZ26*CA26-100,1)&gt;999,999,-999)))</f>
        <v>3</v>
      </c>
      <c r="CC26" s="537">
        <f>100/$CM26*CA26</f>
        <v>40.788244410615974</v>
      </c>
      <c r="CD26" s="234"/>
      <c r="CE26" s="234"/>
      <c r="CF26" s="85"/>
      <c r="CG26" s="85"/>
      <c r="CH26" s="234"/>
      <c r="CI26" s="234"/>
      <c r="CJ26" s="85"/>
      <c r="CK26" s="85"/>
      <c r="CL26" s="158">
        <f t="shared" ref="CL26:CL29" si="30">B26+F26+J26+N26+R26+V26+Z26+AD26+AH26+AL26+AP26+AT26+AX26+BB26+BF26+BJ26+BN26+BR26+BV26+BZ26+CD26+CH26</f>
        <v>348364810.99306488</v>
      </c>
      <c r="CM26" s="158">
        <f t="shared" ref="CM26:CM29" si="31">C26+G26+K26+O26+S26+W26+AA26+AE26+AI26+AM26+AQ26+AU26+AY26+BC26+BG26+BK26+BO26+BS26+BW26+CA26+CE26+CI26</f>
        <v>363966181.63188577</v>
      </c>
      <c r="CN26" s="159">
        <f t="shared" si="7"/>
        <v>4.5</v>
      </c>
      <c r="DB26" s="235"/>
    </row>
    <row r="27" spans="1:106" s="110" customFormat="1" ht="20.100000000000001" customHeight="1">
      <c r="A27" s="85" t="s">
        <v>15</v>
      </c>
      <c r="B27" s="234"/>
      <c r="C27" s="234"/>
      <c r="D27" s="85"/>
      <c r="E27" s="85"/>
      <c r="F27" s="158">
        <v>478522.45799999998</v>
      </c>
      <c r="G27" s="234">
        <v>487247.26199999999</v>
      </c>
      <c r="H27" s="655">
        <f>IF(F27=0, "    ---- ", IF(ABS(ROUND(100/F27*G27-100,1))&lt;999,ROUND(100/F27*G27-100,1),IF(ROUND(100/F27*G27-100,1)&gt;999,999,-999)))</f>
        <v>1.8</v>
      </c>
      <c r="I27" s="636">
        <f>100/$CM27*G27</f>
        <v>0.13444208794833379</v>
      </c>
      <c r="J27" s="158">
        <v>140266745</v>
      </c>
      <c r="K27" s="234">
        <v>148221239</v>
      </c>
      <c r="L27" s="234">
        <f>IF(J27=0, "    ---- ", IF(ABS(ROUND(100/J27*K27-100,1))&lt;999,ROUND(100/J27*K27-100,1),IF(ROUND(100/J27*K27-100,1)&gt;999,999,-999)))</f>
        <v>5.7</v>
      </c>
      <c r="M27" s="537">
        <f>100/$CM27*K27</f>
        <v>40.897454749471748</v>
      </c>
      <c r="N27" s="234"/>
      <c r="O27" s="234"/>
      <c r="P27" s="655"/>
      <c r="Q27" s="537"/>
      <c r="R27" s="234"/>
      <c r="S27" s="234"/>
      <c r="T27" s="655"/>
      <c r="U27" s="636"/>
      <c r="V27" s="234"/>
      <c r="W27" s="234"/>
      <c r="X27" s="85"/>
      <c r="Y27" s="85"/>
      <c r="Z27" s="234"/>
      <c r="AA27" s="234"/>
      <c r="AB27" s="85"/>
      <c r="AC27" s="85"/>
      <c r="AD27" s="234">
        <v>3652705.486</v>
      </c>
      <c r="AE27" s="234">
        <v>4118747</v>
      </c>
      <c r="AF27" s="655">
        <f>IF(AD27=0, "    ---- ", IF(ABS(ROUND(100/AD27*AE27-100,1))&lt;999,ROUND(100/AD27*AE27-100,1),IF(ROUND(100/AD27*AE27-100,1)&gt;999,999,-999)))</f>
        <v>12.8</v>
      </c>
      <c r="AG27" s="537">
        <f>100/$CM27*AE27</f>
        <v>1.1364516326639431</v>
      </c>
      <c r="AH27" s="234"/>
      <c r="AI27" s="234"/>
      <c r="AJ27" s="234"/>
      <c r="AK27" s="636"/>
      <c r="AL27" s="234"/>
      <c r="AM27" s="234"/>
      <c r="AN27" s="655"/>
      <c r="AO27" s="636"/>
      <c r="AP27" s="234"/>
      <c r="AQ27" s="234"/>
      <c r="AR27" s="85"/>
      <c r="AS27" s="537"/>
      <c r="AT27" s="234">
        <v>1254754</v>
      </c>
      <c r="AU27" s="234">
        <v>1379522</v>
      </c>
      <c r="AV27" s="655">
        <f>IF(AT27=0, "    ---- ", IF(ABS(ROUND(100/AT27*AU27-100,1))&lt;999,ROUND(100/AT27*AU27-100,1),IF(ROUND(100/AT27*AU27-100,1)&gt;999,999,-999)))</f>
        <v>9.9</v>
      </c>
      <c r="AW27" s="537">
        <f>100/$CM27*AU27</f>
        <v>0.38064004154560305</v>
      </c>
      <c r="AX27" s="234"/>
      <c r="AY27" s="234"/>
      <c r="AZ27" s="85"/>
      <c r="BA27" s="85"/>
      <c r="BB27" s="234"/>
      <c r="BC27" s="234"/>
      <c r="BD27" s="85"/>
      <c r="BE27" s="85"/>
      <c r="BF27" s="234"/>
      <c r="BG27" s="234"/>
      <c r="BH27" s="85"/>
      <c r="BI27" s="85"/>
      <c r="BJ27" s="234">
        <v>39049603</v>
      </c>
      <c r="BK27" s="234">
        <v>41298422.112685792</v>
      </c>
      <c r="BL27" s="655">
        <f>IF(BJ27=0, "    ---- ", IF(ABS(ROUND(100/BJ27*BK27-100,1))&lt;999,ROUND(100/BJ27*BK27-100,1),IF(ROUND(100/BJ27*BK27-100,1)&gt;999,999,-999)))</f>
        <v>5.8</v>
      </c>
      <c r="BM27" s="537">
        <f>100/$CM27*BK27</f>
        <v>11.395130421073802</v>
      </c>
      <c r="BN27" s="234"/>
      <c r="BO27" s="234"/>
      <c r="BP27" s="85"/>
      <c r="BQ27" s="85"/>
      <c r="BR27" s="234">
        <v>8444246.0427499991</v>
      </c>
      <c r="BS27" s="234">
        <v>8556698.3527799994</v>
      </c>
      <c r="BT27" s="655">
        <f>IF(BR27=0, "    ---- ", IF(ABS(ROUND(100/BR27*BS27-100,1))&lt;999,ROUND(100/BR27*BS27-100,1),IF(ROUND(100/BR27*BS27-100,1)&gt;999,999,-999)))</f>
        <v>1.3</v>
      </c>
      <c r="BU27" s="537">
        <f>100/$CM27*BS27</f>
        <v>2.3609786697822668</v>
      </c>
      <c r="BV27" s="234">
        <v>9618927.3955299985</v>
      </c>
      <c r="BW27" s="234">
        <v>9951192.7822599988</v>
      </c>
      <c r="BX27" s="234">
        <f>IF(BV27=0, "    ---- ", IF(ABS(ROUND(100/BV27*BW27-100,1))&lt;999,ROUND(100/BV27*BW27-100,1),IF(ROUND(100/BV27*BW27-100,1)&gt;999,999,-999)))</f>
        <v>3.5</v>
      </c>
      <c r="BY27" s="537">
        <f>100/$CM27*BW27</f>
        <v>2.7457499293724577</v>
      </c>
      <c r="BZ27" s="234">
        <v>144129311.54864487</v>
      </c>
      <c r="CA27" s="234">
        <v>148408602.73600003</v>
      </c>
      <c r="CB27" s="234">
        <f>IF(BZ27=0, "    ---- ", IF(ABS(ROUND(100/BZ27*CA27-100,1))&lt;999,ROUND(100/BZ27*CA27-100,1),IF(ROUND(100/BZ27*CA27-100,1)&gt;999,999,-999)))</f>
        <v>3</v>
      </c>
      <c r="CC27" s="537">
        <f>100/$CM27*CA27</f>
        <v>40.949152468141833</v>
      </c>
      <c r="CD27" s="234"/>
      <c r="CE27" s="234"/>
      <c r="CF27" s="85"/>
      <c r="CG27" s="85"/>
      <c r="CH27" s="234"/>
      <c r="CI27" s="234"/>
      <c r="CJ27" s="85"/>
      <c r="CK27" s="85"/>
      <c r="CL27" s="158">
        <f t="shared" si="30"/>
        <v>346894814.93092489</v>
      </c>
      <c r="CM27" s="158">
        <f t="shared" si="31"/>
        <v>362421671.24572587</v>
      </c>
      <c r="CN27" s="159">
        <f t="shared" si="7"/>
        <v>4.5</v>
      </c>
      <c r="DB27" s="235"/>
    </row>
    <row r="28" spans="1:106" s="110" customFormat="1" ht="20.100000000000001" customHeight="1">
      <c r="A28" s="265" t="s">
        <v>158</v>
      </c>
      <c r="B28" s="234"/>
      <c r="C28" s="558"/>
      <c r="D28" s="265"/>
      <c r="E28" s="265"/>
      <c r="F28" s="234"/>
      <c r="G28" s="558"/>
      <c r="H28" s="656"/>
      <c r="I28" s="634"/>
      <c r="J28" s="158">
        <v>106179</v>
      </c>
      <c r="K28" s="558">
        <v>96425</v>
      </c>
      <c r="L28" s="558">
        <f>IF(J28=0, "    ---- ", IF(ABS(ROUND(100/J28*K28-100,1))&lt;999,ROUND(100/J28*K28-100,1),IF(ROUND(100/J28*K28-100,1)&gt;999,999,-999)))</f>
        <v>-9.1999999999999993</v>
      </c>
      <c r="M28" s="552">
        <f>100/$CM28*K28</f>
        <v>6.2430787687827882</v>
      </c>
      <c r="N28" s="234"/>
      <c r="O28" s="558"/>
      <c r="P28" s="656"/>
      <c r="Q28" s="552"/>
      <c r="R28" s="558">
        <v>102143</v>
      </c>
      <c r="S28" s="558">
        <v>123891</v>
      </c>
      <c r="T28" s="656">
        <f>IF(R28=0, "    ---- ", IF(ABS(ROUND(100/R28*S28-100,1))&lt;999,ROUND(100/R28*S28-100,1),IF(ROUND(100/R28*S28-100,1)&gt;999,999,-999)))</f>
        <v>21.3</v>
      </c>
      <c r="U28" s="634">
        <f>100/$CM28*S28</f>
        <v>8.0213769431503064</v>
      </c>
      <c r="V28" s="558"/>
      <c r="W28" s="558"/>
      <c r="X28" s="265"/>
      <c r="Y28" s="265"/>
      <c r="Z28" s="558"/>
      <c r="AA28" s="558"/>
      <c r="AB28" s="265"/>
      <c r="AC28" s="265"/>
      <c r="AD28" s="558"/>
      <c r="AE28" s="558"/>
      <c r="AF28" s="656"/>
      <c r="AG28" s="552"/>
      <c r="AH28" s="558"/>
      <c r="AI28" s="558"/>
      <c r="AJ28" s="558"/>
      <c r="AK28" s="634"/>
      <c r="AL28" s="558"/>
      <c r="AM28" s="558"/>
      <c r="AN28" s="656"/>
      <c r="AO28" s="634"/>
      <c r="AP28" s="558"/>
      <c r="AQ28" s="558"/>
      <c r="AR28" s="265"/>
      <c r="AS28" s="552"/>
      <c r="AT28" s="558"/>
      <c r="AU28" s="558"/>
      <c r="AV28" s="656"/>
      <c r="AW28" s="552"/>
      <c r="AX28" s="234"/>
      <c r="AY28" s="558"/>
      <c r="AZ28" s="265"/>
      <c r="BA28" s="265"/>
      <c r="BB28" s="558"/>
      <c r="BC28" s="558"/>
      <c r="BD28" s="265"/>
      <c r="BE28" s="265"/>
      <c r="BF28" s="558"/>
      <c r="BG28" s="558"/>
      <c r="BH28" s="265"/>
      <c r="BI28" s="265"/>
      <c r="BJ28" s="558">
        <v>519715</v>
      </c>
      <c r="BK28" s="558">
        <v>532956.01699999999</v>
      </c>
      <c r="BL28" s="655">
        <f>IF(BJ28=0, "    ---- ", IF(ABS(ROUND(100/BJ28*BK28-100,1))&lt;999,ROUND(100/BJ28*BK28-100,1),IF(ROUND(100/BJ28*BK28-100,1)&gt;999,999,-999)))</f>
        <v>2.5</v>
      </c>
      <c r="BM28" s="537">
        <f>100/$CM28*BK28</f>
        <v>34.506470255926764</v>
      </c>
      <c r="BN28" s="558"/>
      <c r="BO28" s="558"/>
      <c r="BP28" s="265"/>
      <c r="BQ28" s="265"/>
      <c r="BR28" s="558"/>
      <c r="BS28" s="558"/>
      <c r="BT28" s="656"/>
      <c r="BU28" s="552"/>
      <c r="BV28" s="558">
        <v>695663.92096999998</v>
      </c>
      <c r="BW28" s="558">
        <v>744425.36915999989</v>
      </c>
      <c r="BX28" s="234">
        <f>IF(BV28=0, "    ---- ", IF(ABS(ROUND(100/BV28*BW28-100,1))&lt;999,ROUND(100/BV28*BW28-100,1),IF(ROUND(100/BV28*BW28-100,1)&gt;999,999,-999)))</f>
        <v>7</v>
      </c>
      <c r="BY28" s="537">
        <f>100/$CM28*BW28</f>
        <v>48.198145886918169</v>
      </c>
      <c r="BZ28" s="558">
        <v>46295.141170000003</v>
      </c>
      <c r="CA28" s="558">
        <v>46813</v>
      </c>
      <c r="CB28" s="234">
        <f>IF(BZ28=0, "    ---- ", IF(ABS(ROUND(100/BZ28*CA28-100,1))&lt;999,ROUND(100/BZ28*CA28-100,1),IF(ROUND(100/BZ28*CA28-100,1)&gt;999,999,-999)))</f>
        <v>1.1000000000000001</v>
      </c>
      <c r="CC28" s="537">
        <f>100/$CM28*CA28</f>
        <v>3.0309281452219721</v>
      </c>
      <c r="CD28" s="558"/>
      <c r="CE28" s="558"/>
      <c r="CF28" s="265"/>
      <c r="CG28" s="265"/>
      <c r="CH28" s="558"/>
      <c r="CI28" s="558"/>
      <c r="CJ28" s="265"/>
      <c r="CK28" s="265"/>
      <c r="CL28" s="158">
        <f t="shared" si="30"/>
        <v>1469996.0621399998</v>
      </c>
      <c r="CM28" s="158">
        <f t="shared" si="31"/>
        <v>1544510.3861599998</v>
      </c>
      <c r="CN28" s="159">
        <f t="shared" si="7"/>
        <v>5.0999999999999996</v>
      </c>
      <c r="DB28" s="235"/>
    </row>
    <row r="29" spans="1:106" s="110" customFormat="1" ht="20.100000000000001" customHeight="1">
      <c r="A29" s="229" t="s">
        <v>320</v>
      </c>
      <c r="B29" s="229"/>
      <c r="C29" s="229"/>
      <c r="D29" s="229"/>
      <c r="E29" s="229"/>
      <c r="F29" s="229"/>
      <c r="G29" s="229"/>
      <c r="H29" s="606"/>
      <c r="I29" s="235"/>
      <c r="J29" s="229"/>
      <c r="K29" s="229"/>
      <c r="L29" s="439"/>
      <c r="M29" s="236"/>
      <c r="N29" s="229"/>
      <c r="O29" s="229"/>
      <c r="P29" s="606"/>
      <c r="Q29" s="236"/>
      <c r="R29" s="558"/>
      <c r="S29" s="229"/>
      <c r="T29" s="606"/>
      <c r="U29" s="235"/>
      <c r="V29" s="558"/>
      <c r="W29" s="229"/>
      <c r="X29" s="229"/>
      <c r="Y29" s="229"/>
      <c r="Z29" s="558"/>
      <c r="AA29" s="229"/>
      <c r="AB29" s="229"/>
      <c r="AC29" s="229"/>
      <c r="AD29" s="558"/>
      <c r="AE29" s="229"/>
      <c r="AF29" s="606"/>
      <c r="AG29" s="236"/>
      <c r="AH29" s="558"/>
      <c r="AI29" s="229"/>
      <c r="AJ29" s="439"/>
      <c r="AK29" s="235"/>
      <c r="AL29" s="558"/>
      <c r="AM29" s="229"/>
      <c r="AN29" s="606"/>
      <c r="AO29" s="235"/>
      <c r="AP29" s="558"/>
      <c r="AQ29" s="229"/>
      <c r="AR29" s="229"/>
      <c r="AS29" s="236"/>
      <c r="AT29" s="558"/>
      <c r="AU29" s="229"/>
      <c r="AV29" s="606"/>
      <c r="AW29" s="236"/>
      <c r="AX29" s="229"/>
      <c r="AY29" s="229"/>
      <c r="AZ29" s="229"/>
      <c r="BA29" s="229"/>
      <c r="BB29" s="558"/>
      <c r="BC29" s="229"/>
      <c r="BD29" s="229"/>
      <c r="BE29" s="229"/>
      <c r="BF29" s="558"/>
      <c r="BG29" s="229"/>
      <c r="BH29" s="229"/>
      <c r="BI29" s="229"/>
      <c r="BJ29" s="558"/>
      <c r="BK29" s="439">
        <v>0</v>
      </c>
      <c r="BL29" s="606"/>
      <c r="BM29" s="236"/>
      <c r="BN29" s="558"/>
      <c r="BO29" s="229"/>
      <c r="BP29" s="229"/>
      <c r="BQ29" s="229"/>
      <c r="BR29" s="558"/>
      <c r="BS29" s="229"/>
      <c r="BT29" s="606"/>
      <c r="BU29" s="236"/>
      <c r="BV29" s="558"/>
      <c r="BW29" s="439"/>
      <c r="BX29" s="439"/>
      <c r="BY29" s="236"/>
      <c r="BZ29" s="558"/>
      <c r="CA29" s="229"/>
      <c r="CB29" s="439"/>
      <c r="CC29" s="229"/>
      <c r="CD29" s="558"/>
      <c r="CE29" s="229"/>
      <c r="CF29" s="229"/>
      <c r="CG29" s="229"/>
      <c r="CH29" s="558"/>
      <c r="CI29" s="229"/>
      <c r="CJ29" s="229"/>
      <c r="CK29" s="229"/>
      <c r="CL29" s="158">
        <f t="shared" si="30"/>
        <v>0</v>
      </c>
      <c r="CM29" s="158">
        <f t="shared" si="31"/>
        <v>0</v>
      </c>
      <c r="CN29" s="159" t="str">
        <f t="shared" si="7"/>
        <v xml:space="preserve">    ---- </v>
      </c>
      <c r="DB29" s="235"/>
    </row>
    <row r="30" spans="1:106" s="110" customFormat="1" ht="20.100000000000001" customHeight="1">
      <c r="A30" s="426" t="s">
        <v>321</v>
      </c>
      <c r="B30" s="557"/>
      <c r="C30" s="557"/>
      <c r="D30" s="489"/>
      <c r="E30" s="489"/>
      <c r="F30" s="557"/>
      <c r="G30" s="557"/>
      <c r="H30" s="657"/>
      <c r="I30" s="637"/>
      <c r="J30" s="557"/>
      <c r="K30" s="557"/>
      <c r="L30" s="557"/>
      <c r="M30" s="645"/>
      <c r="N30" s="557"/>
      <c r="O30" s="557"/>
      <c r="P30" s="657"/>
      <c r="Q30" s="645"/>
      <c r="R30" s="557"/>
      <c r="S30" s="557"/>
      <c r="T30" s="657"/>
      <c r="U30" s="637"/>
      <c r="V30" s="557"/>
      <c r="W30" s="557"/>
      <c r="X30" s="489"/>
      <c r="Y30" s="489"/>
      <c r="Z30" s="557"/>
      <c r="AA30" s="557"/>
      <c r="AB30" s="489"/>
      <c r="AC30" s="489"/>
      <c r="AD30" s="557"/>
      <c r="AE30" s="557"/>
      <c r="AF30" s="657"/>
      <c r="AG30" s="645"/>
      <c r="AH30" s="557"/>
      <c r="AI30" s="557"/>
      <c r="AJ30" s="557"/>
      <c r="AK30" s="637"/>
      <c r="AL30" s="557"/>
      <c r="AM30" s="557"/>
      <c r="AN30" s="657"/>
      <c r="AO30" s="637"/>
      <c r="AP30" s="557"/>
      <c r="AQ30" s="557"/>
      <c r="AR30" s="489"/>
      <c r="AS30" s="645"/>
      <c r="AT30" s="557"/>
      <c r="AU30" s="557"/>
      <c r="AV30" s="657"/>
      <c r="AW30" s="645"/>
      <c r="AX30" s="557"/>
      <c r="AY30" s="557"/>
      <c r="AZ30" s="557"/>
      <c r="BA30" s="557"/>
      <c r="BB30" s="557"/>
      <c r="BC30" s="557"/>
      <c r="BD30" s="489"/>
      <c r="BE30" s="489"/>
      <c r="BF30" s="557"/>
      <c r="BG30" s="557"/>
      <c r="BH30" s="489"/>
      <c r="BI30" s="489"/>
      <c r="BJ30" s="557"/>
      <c r="BK30" s="557"/>
      <c r="BL30" s="657"/>
      <c r="BM30" s="645"/>
      <c r="BN30" s="557"/>
      <c r="BO30" s="557"/>
      <c r="BP30" s="489"/>
      <c r="BQ30" s="489"/>
      <c r="BR30" s="557"/>
      <c r="BS30" s="557"/>
      <c r="BT30" s="657"/>
      <c r="BU30" s="645"/>
      <c r="BV30" s="557"/>
      <c r="BW30" s="557"/>
      <c r="BX30" s="557"/>
      <c r="BY30" s="645"/>
      <c r="BZ30" s="557"/>
      <c r="CA30" s="557"/>
      <c r="CB30" s="557"/>
      <c r="CC30" s="489"/>
      <c r="CD30" s="557"/>
      <c r="CE30" s="557"/>
      <c r="CF30" s="489"/>
      <c r="CG30" s="489"/>
      <c r="CH30" s="557"/>
      <c r="CI30" s="557"/>
      <c r="CJ30" s="489"/>
      <c r="CK30" s="489"/>
      <c r="CL30" s="428"/>
      <c r="CM30" s="428"/>
      <c r="CN30" s="431"/>
      <c r="DB30" s="235"/>
    </row>
    <row r="31" spans="1:106" s="110" customFormat="1" ht="20.100000000000001" customHeight="1">
      <c r="A31" s="426" t="s">
        <v>322</v>
      </c>
      <c r="B31" s="557"/>
      <c r="C31" s="557"/>
      <c r="D31" s="489"/>
      <c r="E31" s="489"/>
      <c r="F31" s="557"/>
      <c r="G31" s="557"/>
      <c r="H31" s="657"/>
      <c r="I31" s="637"/>
      <c r="J31" s="557"/>
      <c r="K31" s="557"/>
      <c r="L31" s="557"/>
      <c r="M31" s="645"/>
      <c r="N31" s="557"/>
      <c r="O31" s="557"/>
      <c r="P31" s="657"/>
      <c r="Q31" s="645"/>
      <c r="R31" s="557"/>
      <c r="S31" s="557"/>
      <c r="T31" s="657"/>
      <c r="U31" s="637"/>
      <c r="V31" s="557"/>
      <c r="W31" s="557"/>
      <c r="X31" s="489"/>
      <c r="Y31" s="489"/>
      <c r="Z31" s="557"/>
      <c r="AA31" s="557"/>
      <c r="AB31" s="489"/>
      <c r="AC31" s="489"/>
      <c r="AD31" s="557"/>
      <c r="AE31" s="557"/>
      <c r="AF31" s="657"/>
      <c r="AG31" s="645"/>
      <c r="AH31" s="557"/>
      <c r="AI31" s="557"/>
      <c r="AJ31" s="557"/>
      <c r="AK31" s="637"/>
      <c r="AL31" s="557"/>
      <c r="AM31" s="557"/>
      <c r="AN31" s="657"/>
      <c r="AO31" s="637"/>
      <c r="AP31" s="557"/>
      <c r="AQ31" s="557"/>
      <c r="AR31" s="489"/>
      <c r="AS31" s="645"/>
      <c r="AT31" s="557"/>
      <c r="AU31" s="557"/>
      <c r="AV31" s="657"/>
      <c r="AW31" s="645"/>
      <c r="AX31" s="557"/>
      <c r="AY31" s="557"/>
      <c r="AZ31" s="557"/>
      <c r="BA31" s="557"/>
      <c r="BB31" s="557"/>
      <c r="BC31" s="557"/>
      <c r="BD31" s="489"/>
      <c r="BE31" s="489"/>
      <c r="BF31" s="557"/>
      <c r="BG31" s="557"/>
      <c r="BH31" s="489"/>
      <c r="BI31" s="489"/>
      <c r="BJ31" s="557"/>
      <c r="BK31" s="557"/>
      <c r="BL31" s="657"/>
      <c r="BM31" s="645"/>
      <c r="BN31" s="557"/>
      <c r="BO31" s="557"/>
      <c r="BP31" s="489"/>
      <c r="BQ31" s="489"/>
      <c r="BR31" s="557"/>
      <c r="BS31" s="557"/>
      <c r="BT31" s="657"/>
      <c r="BU31" s="645"/>
      <c r="BV31" s="557"/>
      <c r="BW31" s="557"/>
      <c r="BX31" s="557"/>
      <c r="BY31" s="645"/>
      <c r="BZ31" s="557"/>
      <c r="CA31" s="557"/>
      <c r="CB31" s="557"/>
      <c r="CC31" s="489"/>
      <c r="CD31" s="557"/>
      <c r="CE31" s="557"/>
      <c r="CF31" s="489"/>
      <c r="CG31" s="489"/>
      <c r="CH31" s="557"/>
      <c r="CI31" s="557"/>
      <c r="CJ31" s="489"/>
      <c r="CK31" s="489"/>
      <c r="CL31" s="428"/>
      <c r="CM31" s="428"/>
      <c r="CN31" s="431"/>
      <c r="DB31" s="235"/>
    </row>
    <row r="32" spans="1:106" s="110" customFormat="1" ht="20.100000000000001" customHeight="1">
      <c r="A32" s="229" t="s">
        <v>323</v>
      </c>
      <c r="B32" s="229"/>
      <c r="C32" s="229"/>
      <c r="D32" s="229"/>
      <c r="E32" s="229"/>
      <c r="F32" s="229"/>
      <c r="G32" s="229"/>
      <c r="H32" s="606"/>
      <c r="I32" s="235"/>
      <c r="J32" s="229">
        <v>106179</v>
      </c>
      <c r="K32" s="439">
        <v>96425</v>
      </c>
      <c r="L32" s="558">
        <f t="shared" ref="L32" si="32">IF(J32=0, "    ---- ", IF(ABS(ROUND(100/J32*K32-100,1))&lt;999,ROUND(100/J32*K32-100,1),IF(ROUND(100/J32*K32-100,1)&gt;999,999,-999)))</f>
        <v>-9.1999999999999993</v>
      </c>
      <c r="M32" s="552">
        <f t="shared" ref="M32" si="33">100/$CM32*K32</f>
        <v>6.2430787687827882</v>
      </c>
      <c r="N32" s="229"/>
      <c r="O32" s="229"/>
      <c r="P32" s="606"/>
      <c r="Q32" s="236"/>
      <c r="R32" s="558">
        <v>102143</v>
      </c>
      <c r="S32" s="229">
        <v>123891</v>
      </c>
      <c r="T32" s="656">
        <f>IF(R32=0, "    ---- ", IF(ABS(ROUND(100/R32*S32-100,1))&lt;999,ROUND(100/R32*S32-100,1),IF(ROUND(100/R32*S32-100,1)&gt;999,999,-999)))</f>
        <v>21.3</v>
      </c>
      <c r="U32" s="634">
        <f>100/$CM32*S32</f>
        <v>8.0213769431503064</v>
      </c>
      <c r="V32" s="558"/>
      <c r="W32" s="229"/>
      <c r="X32" s="229"/>
      <c r="Y32" s="229"/>
      <c r="Z32" s="558"/>
      <c r="AA32" s="229"/>
      <c r="AB32" s="229"/>
      <c r="AC32" s="229"/>
      <c r="AD32" s="558"/>
      <c r="AE32" s="229"/>
      <c r="AF32" s="606"/>
      <c r="AG32" s="236"/>
      <c r="AH32" s="558"/>
      <c r="AI32" s="229"/>
      <c r="AJ32" s="439"/>
      <c r="AK32" s="235"/>
      <c r="AL32" s="558"/>
      <c r="AM32" s="229"/>
      <c r="AN32" s="606"/>
      <c r="AO32" s="235"/>
      <c r="AP32" s="558"/>
      <c r="AQ32" s="229"/>
      <c r="AR32" s="229"/>
      <c r="AS32" s="236"/>
      <c r="AT32" s="558"/>
      <c r="AU32" s="229"/>
      <c r="AV32" s="606"/>
      <c r="AW32" s="236"/>
      <c r="AX32" s="229"/>
      <c r="AY32" s="229"/>
      <c r="AZ32" s="229"/>
      <c r="BA32" s="229"/>
      <c r="BB32" s="558"/>
      <c r="BC32" s="229"/>
      <c r="BD32" s="229"/>
      <c r="BE32" s="229"/>
      <c r="BF32" s="558"/>
      <c r="BG32" s="229"/>
      <c r="BH32" s="229"/>
      <c r="BI32" s="229"/>
      <c r="BJ32" s="558">
        <v>519715</v>
      </c>
      <c r="BK32" s="439">
        <v>532956.01699999999</v>
      </c>
      <c r="BL32" s="655">
        <f t="shared" ref="BL32" si="34">IF(BJ32=0, "    ---- ", IF(ABS(ROUND(100/BJ32*BK32-100,1))&lt;999,ROUND(100/BJ32*BK32-100,1),IF(ROUND(100/BJ32*BK32-100,1)&gt;999,999,-999)))</f>
        <v>2.5</v>
      </c>
      <c r="BM32" s="537">
        <f t="shared" ref="BM32" si="35">100/$CM32*BK32</f>
        <v>34.506470255926764</v>
      </c>
      <c r="BN32" s="558"/>
      <c r="BO32" s="229"/>
      <c r="BP32" s="229"/>
      <c r="BQ32" s="229"/>
      <c r="BR32" s="558"/>
      <c r="BS32" s="229"/>
      <c r="BT32" s="606"/>
      <c r="BU32" s="236"/>
      <c r="BV32" s="558">
        <v>695663.92096999998</v>
      </c>
      <c r="BW32" s="439">
        <v>744425.36915999989</v>
      </c>
      <c r="BX32" s="234">
        <f>IF(BV32=0, "    ---- ", IF(ABS(ROUND(100/BV32*BW32-100,1))&lt;999,ROUND(100/BV32*BW32-100,1),IF(ROUND(100/BV32*BW32-100,1)&gt;999,999,-999)))</f>
        <v>7</v>
      </c>
      <c r="BY32" s="537">
        <f>100/$CM32*BW32</f>
        <v>48.198145886918169</v>
      </c>
      <c r="BZ32" s="558">
        <v>46295.141170000003</v>
      </c>
      <c r="CA32" s="439">
        <v>46813</v>
      </c>
      <c r="CB32" s="234">
        <f>IF(BZ32=0, "    ---- ", IF(ABS(ROUND(100/BZ32*CA32-100,1))&lt;999,ROUND(100/BZ32*CA32-100,1),IF(ROUND(100/BZ32*CA32-100,1)&gt;999,999,-999)))</f>
        <v>1.1000000000000001</v>
      </c>
      <c r="CC32" s="537">
        <f>100/$CM32*CA32</f>
        <v>3.0309281452219721</v>
      </c>
      <c r="CD32" s="558"/>
      <c r="CE32" s="229"/>
      <c r="CF32" s="229"/>
      <c r="CG32" s="229"/>
      <c r="CH32" s="558"/>
      <c r="CI32" s="229"/>
      <c r="CJ32" s="229"/>
      <c r="CK32" s="229"/>
      <c r="CL32" s="158">
        <f t="shared" ref="CL32" si="36">B32+F32+J32+N32+R32+V32+Z32+AD32+AH32+AL32+AP32+AT32+AX32+BB32+BF32+BJ32+BN32+BR32+BV32+BZ32+CD32+CH32</f>
        <v>1469996.0621399998</v>
      </c>
      <c r="CM32" s="158">
        <f t="shared" ref="CM32" si="37">C32+G32+K32+O32+S32+W32+AA32+AE32+AI32+AM32+AQ32+AU32+AY32+BC32+BG32+BK32+BO32+BS32+BW32+CA32+CE32+CI32</f>
        <v>1544510.3861599998</v>
      </c>
      <c r="CN32" s="159">
        <f t="shared" si="7"/>
        <v>5.0999999999999996</v>
      </c>
      <c r="DB32" s="235"/>
    </row>
    <row r="33" spans="1:106" s="110" customFormat="1" ht="20.100000000000001" customHeight="1">
      <c r="A33" s="426" t="s">
        <v>321</v>
      </c>
      <c r="B33" s="557"/>
      <c r="C33" s="557"/>
      <c r="D33" s="489"/>
      <c r="E33" s="489"/>
      <c r="F33" s="557"/>
      <c r="G33" s="557"/>
      <c r="H33" s="657"/>
      <c r="I33" s="637"/>
      <c r="J33" s="557"/>
      <c r="K33" s="557"/>
      <c r="L33" s="557"/>
      <c r="M33" s="645"/>
      <c r="N33" s="557"/>
      <c r="O33" s="557"/>
      <c r="P33" s="657"/>
      <c r="Q33" s="645"/>
      <c r="R33" s="557"/>
      <c r="S33" s="557"/>
      <c r="T33" s="657"/>
      <c r="U33" s="637"/>
      <c r="V33" s="557"/>
      <c r="W33" s="557"/>
      <c r="X33" s="489"/>
      <c r="Y33" s="489"/>
      <c r="Z33" s="557"/>
      <c r="AA33" s="557"/>
      <c r="AB33" s="489"/>
      <c r="AC33" s="489"/>
      <c r="AD33" s="557"/>
      <c r="AE33" s="557"/>
      <c r="AF33" s="657"/>
      <c r="AG33" s="645"/>
      <c r="AH33" s="557"/>
      <c r="AI33" s="557"/>
      <c r="AJ33" s="557"/>
      <c r="AK33" s="637"/>
      <c r="AL33" s="557"/>
      <c r="AM33" s="557"/>
      <c r="AN33" s="657"/>
      <c r="AO33" s="637"/>
      <c r="AP33" s="557"/>
      <c r="AQ33" s="557"/>
      <c r="AR33" s="489"/>
      <c r="AS33" s="645"/>
      <c r="AT33" s="557"/>
      <c r="AU33" s="557"/>
      <c r="AV33" s="657"/>
      <c r="AW33" s="645"/>
      <c r="AX33" s="557"/>
      <c r="AY33" s="557"/>
      <c r="AZ33" s="557"/>
      <c r="BA33" s="557"/>
      <c r="BB33" s="557"/>
      <c r="BC33" s="557"/>
      <c r="BD33" s="489"/>
      <c r="BE33" s="489"/>
      <c r="BF33" s="557"/>
      <c r="BG33" s="557"/>
      <c r="BH33" s="489"/>
      <c r="BI33" s="489"/>
      <c r="BJ33" s="557"/>
      <c r="BK33" s="557"/>
      <c r="BL33" s="657"/>
      <c r="BM33" s="645"/>
      <c r="BN33" s="557"/>
      <c r="BO33" s="557"/>
      <c r="BP33" s="489"/>
      <c r="BQ33" s="489"/>
      <c r="BR33" s="557"/>
      <c r="BS33" s="557"/>
      <c r="BT33" s="657"/>
      <c r="BU33" s="645"/>
      <c r="BV33" s="557"/>
      <c r="BW33" s="557"/>
      <c r="BX33" s="557"/>
      <c r="BY33" s="645"/>
      <c r="BZ33" s="557"/>
      <c r="CA33" s="557"/>
      <c r="CB33" s="557"/>
      <c r="CC33" s="645"/>
      <c r="CD33" s="557"/>
      <c r="CE33" s="557"/>
      <c r="CF33" s="489"/>
      <c r="CG33" s="489"/>
      <c r="CH33" s="557"/>
      <c r="CI33" s="557"/>
      <c r="CJ33" s="489"/>
      <c r="CK33" s="489"/>
      <c r="CL33" s="428"/>
      <c r="CM33" s="428"/>
      <c r="CN33" s="431"/>
      <c r="DB33" s="235"/>
    </row>
    <row r="34" spans="1:106" s="110" customFormat="1" ht="20.100000000000001" customHeight="1">
      <c r="A34" s="426" t="s">
        <v>322</v>
      </c>
      <c r="B34" s="557"/>
      <c r="C34" s="557"/>
      <c r="D34" s="489"/>
      <c r="E34" s="489"/>
      <c r="F34" s="557"/>
      <c r="G34" s="557"/>
      <c r="H34" s="657"/>
      <c r="I34" s="637"/>
      <c r="J34" s="557"/>
      <c r="K34" s="557"/>
      <c r="L34" s="557"/>
      <c r="M34" s="645"/>
      <c r="N34" s="557"/>
      <c r="O34" s="557"/>
      <c r="P34" s="657"/>
      <c r="Q34" s="645"/>
      <c r="R34" s="557"/>
      <c r="S34" s="557"/>
      <c r="T34" s="657"/>
      <c r="U34" s="637"/>
      <c r="V34" s="557"/>
      <c r="W34" s="557"/>
      <c r="X34" s="489"/>
      <c r="Y34" s="489"/>
      <c r="Z34" s="557"/>
      <c r="AA34" s="557"/>
      <c r="AB34" s="489"/>
      <c r="AC34" s="489"/>
      <c r="AD34" s="557"/>
      <c r="AE34" s="557"/>
      <c r="AF34" s="657"/>
      <c r="AG34" s="645"/>
      <c r="AH34" s="557"/>
      <c r="AI34" s="557"/>
      <c r="AJ34" s="557"/>
      <c r="AK34" s="637"/>
      <c r="AL34" s="557"/>
      <c r="AM34" s="557"/>
      <c r="AN34" s="657"/>
      <c r="AO34" s="637"/>
      <c r="AP34" s="557"/>
      <c r="AQ34" s="557"/>
      <c r="AR34" s="489"/>
      <c r="AS34" s="645"/>
      <c r="AT34" s="557"/>
      <c r="AU34" s="557"/>
      <c r="AV34" s="657"/>
      <c r="AW34" s="645"/>
      <c r="AX34" s="557"/>
      <c r="AY34" s="557"/>
      <c r="AZ34" s="557"/>
      <c r="BA34" s="557"/>
      <c r="BB34" s="557"/>
      <c r="BC34" s="557"/>
      <c r="BD34" s="489"/>
      <c r="BE34" s="489"/>
      <c r="BF34" s="557"/>
      <c r="BG34" s="557"/>
      <c r="BH34" s="489"/>
      <c r="BI34" s="489"/>
      <c r="BJ34" s="557"/>
      <c r="BK34" s="557"/>
      <c r="BL34" s="657"/>
      <c r="BM34" s="645"/>
      <c r="BN34" s="557"/>
      <c r="BO34" s="557"/>
      <c r="BP34" s="489"/>
      <c r="BQ34" s="489"/>
      <c r="BR34" s="557"/>
      <c r="BS34" s="557"/>
      <c r="BT34" s="657"/>
      <c r="BU34" s="645"/>
      <c r="BV34" s="557"/>
      <c r="BW34" s="557"/>
      <c r="BX34" s="557"/>
      <c r="BY34" s="645"/>
      <c r="BZ34" s="557"/>
      <c r="CA34" s="557"/>
      <c r="CB34" s="557"/>
      <c r="CC34" s="645"/>
      <c r="CD34" s="557"/>
      <c r="CE34" s="557"/>
      <c r="CF34" s="489"/>
      <c r="CG34" s="489"/>
      <c r="CH34" s="557"/>
      <c r="CI34" s="557"/>
      <c r="CJ34" s="489"/>
      <c r="CK34" s="489"/>
      <c r="CL34" s="428"/>
      <c r="CM34" s="428"/>
      <c r="CN34" s="431"/>
      <c r="DB34" s="235"/>
    </row>
    <row r="35" spans="1:106" s="110" customFormat="1" ht="20.100000000000001" customHeight="1">
      <c r="A35" s="85" t="s">
        <v>291</v>
      </c>
      <c r="B35" s="234"/>
      <c r="C35" s="234"/>
      <c r="D35" s="85"/>
      <c r="E35" s="85"/>
      <c r="F35" s="234"/>
      <c r="G35" s="234"/>
      <c r="H35" s="655"/>
      <c r="I35" s="636"/>
      <c r="J35" s="158">
        <v>1114251</v>
      </c>
      <c r="K35" s="234">
        <v>1270606</v>
      </c>
      <c r="L35" s="234">
        <f>IF(J35=0, "    ---- ", IF(ABS(ROUND(100/J35*K35-100,1))&lt;999,ROUND(100/J35*K35-100,1),IF(ROUND(100/J35*K35-100,1)&gt;999,999,-999)))</f>
        <v>14</v>
      </c>
      <c r="M35" s="537">
        <f>100/$CM35*K35</f>
        <v>27.37011390487805</v>
      </c>
      <c r="N35" s="234"/>
      <c r="O35" s="234"/>
      <c r="P35" s="655"/>
      <c r="Q35" s="537"/>
      <c r="R35" s="234"/>
      <c r="S35" s="234"/>
      <c r="T35" s="655"/>
      <c r="U35" s="636"/>
      <c r="V35" s="234"/>
      <c r="W35" s="234"/>
      <c r="X35" s="85"/>
      <c r="Y35" s="85"/>
      <c r="Z35" s="234"/>
      <c r="AA35" s="234"/>
      <c r="AB35" s="85"/>
      <c r="AC35" s="85"/>
      <c r="AD35" s="234"/>
      <c r="AE35" s="234"/>
      <c r="AF35" s="655"/>
      <c r="AG35" s="537"/>
      <c r="AH35" s="234"/>
      <c r="AI35" s="234"/>
      <c r="AJ35" s="234"/>
      <c r="AK35" s="636"/>
      <c r="AL35" s="234"/>
      <c r="AM35" s="234"/>
      <c r="AN35" s="655"/>
      <c r="AO35" s="636"/>
      <c r="AP35" s="234"/>
      <c r="AQ35" s="234"/>
      <c r="AR35" s="85"/>
      <c r="AS35" s="537"/>
      <c r="AT35" s="234"/>
      <c r="AU35" s="234"/>
      <c r="AV35" s="655"/>
      <c r="AW35" s="537"/>
      <c r="AX35" s="234"/>
      <c r="AY35" s="234"/>
      <c r="AZ35" s="85"/>
      <c r="BA35" s="85"/>
      <c r="BB35" s="234"/>
      <c r="BC35" s="234"/>
      <c r="BD35" s="85"/>
      <c r="BE35" s="85"/>
      <c r="BF35" s="234"/>
      <c r="BG35" s="234"/>
      <c r="BH35" s="85"/>
      <c r="BI35" s="85"/>
      <c r="BJ35" s="234">
        <v>38310</v>
      </c>
      <c r="BK35" s="234">
        <v>25863.513600000002</v>
      </c>
      <c r="BL35" s="655">
        <f>IF(BJ35=0, "    ---- ", IF(ABS(ROUND(100/BJ35*BK35-100,1))&lt;999,ROUND(100/BJ35*BK35-100,1),IF(ROUND(100/BJ35*BK35-100,1)&gt;999,999,-999)))</f>
        <v>-32.5</v>
      </c>
      <c r="BM35" s="537">
        <f>100/$CM35*BK35</f>
        <v>0.5571257441034928</v>
      </c>
      <c r="BN35" s="234"/>
      <c r="BO35" s="234"/>
      <c r="BP35" s="85"/>
      <c r="BQ35" s="85"/>
      <c r="BR35" s="234"/>
      <c r="BS35" s="234"/>
      <c r="BT35" s="655"/>
      <c r="BU35" s="537"/>
      <c r="BV35" s="234"/>
      <c r="BW35" s="234"/>
      <c r="BX35" s="234"/>
      <c r="BY35" s="537"/>
      <c r="BZ35" s="234">
        <v>3305359.7089999998</v>
      </c>
      <c r="CA35" s="234">
        <v>3345842.1860000002</v>
      </c>
      <c r="CB35" s="234">
        <f>IF(BZ35=0, "    ---- ", IF(ABS(ROUND(100/BZ35*CA35-100,1))&lt;999,ROUND(100/BZ35*CA35-100,1),IF(ROUND(100/BZ35*CA35-100,1)&gt;999,999,-999)))</f>
        <v>1.2</v>
      </c>
      <c r="CC35" s="537">
        <f>100/$CM35*CA35</f>
        <v>72.072760351018474</v>
      </c>
      <c r="CD35" s="234"/>
      <c r="CE35" s="234"/>
      <c r="CF35" s="85"/>
      <c r="CG35" s="85"/>
      <c r="CH35" s="234"/>
      <c r="CI35" s="234"/>
      <c r="CJ35" s="85"/>
      <c r="CK35" s="85"/>
      <c r="CL35" s="158">
        <f t="shared" ref="CL35:CL38" si="38">B35+F35+J35+N35+R35+V35+Z35+AD35+AH35+AL35+AP35+AT35+AX35+BB35+BF35+BJ35+BN35+BR35+BV35+BZ35+CD35+CH35</f>
        <v>4457920.7089999998</v>
      </c>
      <c r="CM35" s="158">
        <f t="shared" ref="CM35:CM38" si="39">C35+G35+K35+O35+S35+W35+AA35+AE35+AI35+AM35+AQ35+AU35+AY35+BC35+BG35+BK35+BO35+BS35+BW35+CA35+CE35+CI35</f>
        <v>4642311.6995999999</v>
      </c>
      <c r="CN35" s="159">
        <f t="shared" si="7"/>
        <v>4.0999999999999996</v>
      </c>
      <c r="DB35" s="235"/>
    </row>
    <row r="36" spans="1:106" s="110" customFormat="1" ht="20.100000000000001" customHeight="1">
      <c r="A36" s="85" t="s">
        <v>331</v>
      </c>
      <c r="B36" s="234"/>
      <c r="C36" s="234"/>
      <c r="D36" s="85"/>
      <c r="E36" s="85"/>
      <c r="F36" s="234"/>
      <c r="G36" s="234">
        <v>14413.95</v>
      </c>
      <c r="H36" s="655" t="str">
        <f>IF(F36=0, "    ---- ", IF(ABS(ROUND(100/F36*G36-100,1))&lt;999,ROUND(100/F36*G36-100,1),IF(ROUND(100/F36*G36-100,1)&gt;999,999,-999)))</f>
        <v xml:space="preserve">    ---- </v>
      </c>
      <c r="I36" s="636">
        <f>100/$CM36*G36</f>
        <v>6.1821552731363017E-3</v>
      </c>
      <c r="J36" s="158">
        <v>80680735</v>
      </c>
      <c r="K36" s="234">
        <v>90186950</v>
      </c>
      <c r="L36" s="234">
        <f>IF(J36=0, "    ---- ", IF(ABS(ROUND(100/J36*K36-100,1))&lt;999,ROUND(100/J36*K36-100,1),IF(ROUND(100/J36*K36-100,1)&gt;999,999,-999)))</f>
        <v>11.8</v>
      </c>
      <c r="M36" s="537">
        <f>100/$CM36*K36</f>
        <v>38.681258677224491</v>
      </c>
      <c r="N36" s="234"/>
      <c r="O36" s="234"/>
      <c r="P36" s="655"/>
      <c r="Q36" s="537"/>
      <c r="R36" s="234"/>
      <c r="S36" s="234"/>
      <c r="T36" s="655"/>
      <c r="U36" s="636"/>
      <c r="V36" s="234"/>
      <c r="W36" s="234"/>
      <c r="X36" s="85"/>
      <c r="Y36" s="85"/>
      <c r="Z36" s="234"/>
      <c r="AA36" s="234"/>
      <c r="AB36" s="85"/>
      <c r="AC36" s="85"/>
      <c r="AD36" s="234">
        <v>3027344.0178999999</v>
      </c>
      <c r="AE36" s="234">
        <v>3352008.8224800001</v>
      </c>
      <c r="AF36" s="655">
        <f>IF(AD36=0, "    ---- ", IF(ABS(ROUND(100/AD36*AE36-100,1))&lt;999,ROUND(100/AD36*AE36-100,1),IF(ROUND(100/AD36*AE36-100,1)&gt;999,999,-999)))</f>
        <v>10.7</v>
      </c>
      <c r="AG36" s="537">
        <f>100/$CM36*AE36</f>
        <v>1.4376794020718913</v>
      </c>
      <c r="AH36" s="234"/>
      <c r="AI36" s="234"/>
      <c r="AJ36" s="234"/>
      <c r="AK36" s="636"/>
      <c r="AL36" s="234"/>
      <c r="AM36" s="234"/>
      <c r="AN36" s="655"/>
      <c r="AO36" s="636"/>
      <c r="AP36" s="234"/>
      <c r="AQ36" s="234"/>
      <c r="AR36" s="85"/>
      <c r="AS36" s="537"/>
      <c r="AT36" s="234">
        <v>353000</v>
      </c>
      <c r="AU36" s="234">
        <v>389000</v>
      </c>
      <c r="AV36" s="655">
        <f>IF(AT36=0, "    ---- ", IF(ABS(ROUND(100/AT36*AU36-100,1))&lt;999,ROUND(100/AT36*AU36-100,1),IF(ROUND(100/AT36*AU36-100,1)&gt;999,999,-999)))</f>
        <v>10.199999999999999</v>
      </c>
      <c r="AW36" s="537">
        <f>100/$CM36*AU36</f>
        <v>0.16684242704116645</v>
      </c>
      <c r="AX36" s="234"/>
      <c r="AY36" s="234"/>
      <c r="AZ36" s="85"/>
      <c r="BA36" s="85"/>
      <c r="BB36" s="234"/>
      <c r="BC36" s="234"/>
      <c r="BD36" s="85"/>
      <c r="BE36" s="85"/>
      <c r="BF36" s="234"/>
      <c r="BG36" s="234"/>
      <c r="BH36" s="85"/>
      <c r="BI36" s="85"/>
      <c r="BJ36" s="234">
        <v>21321748</v>
      </c>
      <c r="BK36" s="234">
        <v>24451190.635659702</v>
      </c>
      <c r="BL36" s="655">
        <f>IF(BJ36=0, "    ---- ", IF(ABS(ROUND(100/BJ36*BK36-100,1))&lt;999,ROUND(100/BJ36*BK36-100,1),IF(ROUND(100/BJ36*BK36-100,1)&gt;999,999,-999)))</f>
        <v>14.7</v>
      </c>
      <c r="BM36" s="537">
        <f>100/$CM36*BK36</f>
        <v>10.487136220307727</v>
      </c>
      <c r="BN36" s="234"/>
      <c r="BO36" s="234"/>
      <c r="BP36" s="85"/>
      <c r="BQ36" s="85"/>
      <c r="BR36" s="234">
        <v>8444246.0427499991</v>
      </c>
      <c r="BS36" s="234">
        <v>8556698.3527799994</v>
      </c>
      <c r="BT36" s="655">
        <f>IF(BR36=0, "    ---- ", IF(ABS(ROUND(100/BR36*BS36-100,1))&lt;999,ROUND(100/BR36*BS36-100,1),IF(ROUND(100/BR36*BS36-100,1)&gt;999,999,-999)))</f>
        <v>1.3</v>
      </c>
      <c r="BU36" s="537">
        <f>100/$CM36*BS36</f>
        <v>3.6699751173186792</v>
      </c>
      <c r="BV36" s="234">
        <v>4659683.8483799994</v>
      </c>
      <c r="BW36" s="234">
        <v>4972518.9926899988</v>
      </c>
      <c r="BX36" s="234">
        <f>IF(BV36=0, "    ---- ", IF(ABS(ROUND(100/BV36*BW36-100,1))&lt;999,ROUND(100/BV36*BW36-100,1),IF(ROUND(100/BV36*BW36-100,1)&gt;999,999,-999)))</f>
        <v>6.7</v>
      </c>
      <c r="BY36" s="537">
        <f>100/$CM36*BW36</f>
        <v>2.1327175764747959</v>
      </c>
      <c r="BZ36" s="234">
        <v>89450297.448730007</v>
      </c>
      <c r="CA36" s="234">
        <v>101231343.70899999</v>
      </c>
      <c r="CB36" s="234">
        <f>IF(BZ36=0, "    ---- ", IF(ABS(ROUND(100/BZ36*CA36-100,1))&lt;999,ROUND(100/BZ36*CA36-100,1),IF(ROUND(100/BZ36*CA36-100,1)&gt;999,999,-999)))</f>
        <v>13.2</v>
      </c>
      <c r="CC36" s="537">
        <f>100/$CM36*CA36</f>
        <v>43.41820842428811</v>
      </c>
      <c r="CD36" s="234"/>
      <c r="CE36" s="234"/>
      <c r="CF36" s="85"/>
      <c r="CG36" s="85"/>
      <c r="CH36" s="234"/>
      <c r="CI36" s="234"/>
      <c r="CJ36" s="85"/>
      <c r="CK36" s="85"/>
      <c r="CL36" s="158">
        <f t="shared" si="38"/>
        <v>207937054.35776001</v>
      </c>
      <c r="CM36" s="158">
        <f t="shared" si="39"/>
        <v>233154124.46260971</v>
      </c>
      <c r="CN36" s="159">
        <f t="shared" si="7"/>
        <v>12.1</v>
      </c>
      <c r="DB36" s="235"/>
    </row>
    <row r="37" spans="1:106" s="110" customFormat="1" ht="20.100000000000001" customHeight="1">
      <c r="A37" s="85" t="s">
        <v>332</v>
      </c>
      <c r="B37" s="234"/>
      <c r="C37" s="234"/>
      <c r="D37" s="85"/>
      <c r="E37" s="85"/>
      <c r="F37" s="234"/>
      <c r="G37" s="234"/>
      <c r="H37" s="655"/>
      <c r="I37" s="636"/>
      <c r="J37" s="158">
        <v>106179</v>
      </c>
      <c r="K37" s="234">
        <v>96425</v>
      </c>
      <c r="L37" s="234">
        <f>IF(J37=0, "    ---- ", IF(ABS(ROUND(100/J37*K37-100,1))&lt;999,ROUND(100/J37*K37-100,1),IF(ROUND(100/J37*K37-100,1)&gt;999,999,-999)))</f>
        <v>-9.1999999999999993</v>
      </c>
      <c r="M37" s="537">
        <f>100/$CM37*K37</f>
        <v>14.060879166513374</v>
      </c>
      <c r="N37" s="234"/>
      <c r="O37" s="234"/>
      <c r="P37" s="655"/>
      <c r="Q37" s="537"/>
      <c r="R37" s="234"/>
      <c r="S37" s="234"/>
      <c r="T37" s="655"/>
      <c r="U37" s="636"/>
      <c r="V37" s="234"/>
      <c r="W37" s="234"/>
      <c r="X37" s="85"/>
      <c r="Y37" s="85"/>
      <c r="Z37" s="234"/>
      <c r="AA37" s="234"/>
      <c r="AB37" s="85"/>
      <c r="AC37" s="85"/>
      <c r="AD37" s="234"/>
      <c r="AE37" s="234"/>
      <c r="AF37" s="655"/>
      <c r="AG37" s="85"/>
      <c r="AH37" s="234"/>
      <c r="AI37" s="234"/>
      <c r="AJ37" s="234"/>
      <c r="AK37" s="636"/>
      <c r="AL37" s="234"/>
      <c r="AM37" s="234"/>
      <c r="AN37" s="655"/>
      <c r="AO37" s="636"/>
      <c r="AP37" s="234"/>
      <c r="AQ37" s="234"/>
      <c r="AR37" s="85"/>
      <c r="AS37" s="537"/>
      <c r="AT37" s="234"/>
      <c r="AU37" s="234"/>
      <c r="AV37" s="655"/>
      <c r="AW37" s="537"/>
      <c r="AX37" s="234"/>
      <c r="AY37" s="234"/>
      <c r="AZ37" s="85"/>
      <c r="BA37" s="85"/>
      <c r="BB37" s="234"/>
      <c r="BC37" s="234"/>
      <c r="BD37" s="85"/>
      <c r="BE37" s="85"/>
      <c r="BF37" s="234"/>
      <c r="BG37" s="234"/>
      <c r="BH37" s="85"/>
      <c r="BI37" s="85"/>
      <c r="BJ37" s="234">
        <v>319551</v>
      </c>
      <c r="BK37" s="234">
        <v>337133.022</v>
      </c>
      <c r="BL37" s="655">
        <f>IF(BJ37=0, "    ---- ", IF(ABS(ROUND(100/BJ37*BK37-100,1))&lt;999,ROUND(100/BJ37*BK37-100,1),IF(ROUND(100/BJ37*BK37-100,1)&gt;999,999,-999)))</f>
        <v>5.5</v>
      </c>
      <c r="BM37" s="537">
        <f>100/$CM37*BK37</f>
        <v>49.161386418288771</v>
      </c>
      <c r="BN37" s="234"/>
      <c r="BO37" s="234"/>
      <c r="BP37" s="85"/>
      <c r="BQ37" s="85"/>
      <c r="BR37" s="234"/>
      <c r="BS37" s="234"/>
      <c r="BT37" s="655"/>
      <c r="BU37" s="537"/>
      <c r="BV37" s="234">
        <v>226109.83600000001</v>
      </c>
      <c r="BW37" s="234">
        <v>252209.908</v>
      </c>
      <c r="BX37" s="234">
        <f>IF(BV37=0, "    ---- ", IF(ABS(ROUND(100/BV37*BW37-100,1))&lt;999,ROUND(100/BV37*BW37-100,1),IF(ROUND(100/BV37*BW37-100,1)&gt;999,999,-999)))</f>
        <v>11.5</v>
      </c>
      <c r="BY37" s="537">
        <f>100/$CM37*BW37</f>
        <v>36.77773441519787</v>
      </c>
      <c r="BZ37" s="234"/>
      <c r="CA37" s="234"/>
      <c r="CB37" s="234"/>
      <c r="CC37" s="537"/>
      <c r="CD37" s="234"/>
      <c r="CE37" s="234"/>
      <c r="CF37" s="85"/>
      <c r="CG37" s="85"/>
      <c r="CH37" s="234"/>
      <c r="CI37" s="234"/>
      <c r="CJ37" s="85"/>
      <c r="CK37" s="85"/>
      <c r="CL37" s="158">
        <f t="shared" si="38"/>
        <v>651839.83600000001</v>
      </c>
      <c r="CM37" s="158">
        <f t="shared" si="39"/>
        <v>685767.92999999993</v>
      </c>
      <c r="CN37" s="159">
        <f t="shared" si="7"/>
        <v>5.2</v>
      </c>
      <c r="DB37" s="235"/>
    </row>
    <row r="38" spans="1:106" s="110" customFormat="1" ht="20.100000000000001" customHeight="1">
      <c r="A38" s="583" t="s">
        <v>472</v>
      </c>
      <c r="B38" s="234"/>
      <c r="C38" s="234"/>
      <c r="D38" s="85"/>
      <c r="E38" s="85"/>
      <c r="F38" s="234"/>
      <c r="G38" s="234"/>
      <c r="H38" s="655"/>
      <c r="I38" s="636"/>
      <c r="J38" s="234"/>
      <c r="K38" s="234"/>
      <c r="L38" s="234"/>
      <c r="M38" s="537"/>
      <c r="N38" s="234"/>
      <c r="O38" s="234"/>
      <c r="P38" s="655"/>
      <c r="Q38" s="537"/>
      <c r="R38" s="234"/>
      <c r="S38" s="234"/>
      <c r="T38" s="655"/>
      <c r="U38" s="636"/>
      <c r="V38" s="234"/>
      <c r="W38" s="234"/>
      <c r="X38" s="85"/>
      <c r="Y38" s="85"/>
      <c r="Z38" s="234"/>
      <c r="AA38" s="234"/>
      <c r="AB38" s="85"/>
      <c r="AC38" s="85"/>
      <c r="AD38" s="234"/>
      <c r="AE38" s="234"/>
      <c r="AF38" s="655"/>
      <c r="AG38" s="85"/>
      <c r="AH38" s="234"/>
      <c r="AI38" s="234"/>
      <c r="AJ38" s="234"/>
      <c r="AK38" s="636"/>
      <c r="AL38" s="234"/>
      <c r="AM38" s="234"/>
      <c r="AN38" s="655"/>
      <c r="AO38" s="636"/>
      <c r="AP38" s="234"/>
      <c r="AQ38" s="234"/>
      <c r="AR38" s="85"/>
      <c r="AS38" s="537"/>
      <c r="AT38" s="234"/>
      <c r="AU38" s="234"/>
      <c r="AV38" s="655"/>
      <c r="AW38" s="537"/>
      <c r="AX38" s="234"/>
      <c r="AY38" s="234"/>
      <c r="AZ38" s="85"/>
      <c r="BA38" s="85"/>
      <c r="BB38" s="234"/>
      <c r="BC38" s="234"/>
      <c r="BD38" s="85"/>
      <c r="BE38" s="85"/>
      <c r="BF38" s="234"/>
      <c r="BG38" s="234"/>
      <c r="BH38" s="85"/>
      <c r="BI38" s="85"/>
      <c r="BJ38" s="234"/>
      <c r="BK38" s="234"/>
      <c r="BL38" s="655"/>
      <c r="BM38" s="537"/>
      <c r="BN38" s="234"/>
      <c r="BO38" s="234"/>
      <c r="BP38" s="85"/>
      <c r="BQ38" s="85"/>
      <c r="BR38" s="234"/>
      <c r="BS38" s="234"/>
      <c r="BT38" s="655"/>
      <c r="BU38" s="537"/>
      <c r="BV38" s="234"/>
      <c r="BW38" s="234"/>
      <c r="BX38" s="234"/>
      <c r="BY38" s="537"/>
      <c r="BZ38" s="234"/>
      <c r="CA38" s="234">
        <v>561.75099999999998</v>
      </c>
      <c r="CB38" s="234" t="str">
        <f>IF(BZ38=0, "    ---- ", IF(ABS(ROUND(100/BZ38*CA38-100,1))&lt;999,ROUND(100/BZ38*CA38-100,1),IF(ROUND(100/BZ38*CA38-100,1)&gt;999,999,-999)))</f>
        <v xml:space="preserve">    ---- </v>
      </c>
      <c r="CC38" s="537">
        <f>100/$CM38*CA38</f>
        <v>100</v>
      </c>
      <c r="CD38" s="234"/>
      <c r="CE38" s="234"/>
      <c r="CF38" s="85"/>
      <c r="CG38" s="85"/>
      <c r="CH38" s="234"/>
      <c r="CI38" s="234"/>
      <c r="CJ38" s="85"/>
      <c r="CK38" s="85"/>
      <c r="CL38" s="158">
        <f t="shared" si="38"/>
        <v>0</v>
      </c>
      <c r="CM38" s="158">
        <f t="shared" si="39"/>
        <v>561.75099999999998</v>
      </c>
      <c r="CN38" s="159" t="str">
        <f t="shared" si="7"/>
        <v xml:space="preserve">    ---- </v>
      </c>
      <c r="DB38" s="235"/>
    </row>
    <row r="39" spans="1:106" s="263" customFormat="1" ht="20.100000000000001" customHeight="1">
      <c r="A39" s="261" t="s">
        <v>341</v>
      </c>
      <c r="B39" s="559"/>
      <c r="C39" s="559"/>
      <c r="D39" s="261"/>
      <c r="E39" s="261"/>
      <c r="F39" s="559"/>
      <c r="G39" s="559"/>
      <c r="H39" s="658"/>
      <c r="I39" s="638"/>
      <c r="J39" s="134">
        <v>17424844</v>
      </c>
      <c r="K39" s="559">
        <v>2337541</v>
      </c>
      <c r="L39" s="559">
        <f>IF(J39=0, "    ---- ", IF(ABS(ROUND(100/J39*K39-100,1))&lt;999,ROUND(100/J39*K39-100,1),IF(ROUND(100/J39*K39-100,1)&gt;999,999,-999)))</f>
        <v>-86.6</v>
      </c>
      <c r="M39" s="646">
        <f>100/$CM39*K39</f>
        <v>0.51230710164558391</v>
      </c>
      <c r="N39" s="559"/>
      <c r="O39" s="559"/>
      <c r="P39" s="658"/>
      <c r="Q39" s="646"/>
      <c r="R39" s="559"/>
      <c r="S39" s="559"/>
      <c r="T39" s="658"/>
      <c r="U39" s="638"/>
      <c r="V39" s="559"/>
      <c r="W39" s="559"/>
      <c r="X39" s="261"/>
      <c r="Y39" s="261"/>
      <c r="Z39" s="559"/>
      <c r="AA39" s="559"/>
      <c r="AB39" s="261"/>
      <c r="AC39" s="261"/>
      <c r="AD39" s="559"/>
      <c r="AE39" s="559"/>
      <c r="AF39" s="658"/>
      <c r="AG39" s="261"/>
      <c r="AH39" s="559"/>
      <c r="AI39" s="559"/>
      <c r="AJ39" s="559"/>
      <c r="AK39" s="638"/>
      <c r="AL39" s="559"/>
      <c r="AM39" s="559"/>
      <c r="AN39" s="658"/>
      <c r="AO39" s="638"/>
      <c r="AP39" s="559">
        <v>357104694.07209003</v>
      </c>
      <c r="AQ39" s="559">
        <v>388913820.93596995</v>
      </c>
      <c r="AR39" s="655">
        <f>IF(AP39=0, "    ---- ", IF(ABS(ROUND(100/AP39*AQ39-100,1))&lt;999,ROUND(100/AP39*AQ39-100,1),IF(ROUND(100/AP39*AQ39-100,1)&gt;999,999,-999)))</f>
        <v>8.9</v>
      </c>
      <c r="AS39" s="537">
        <f>100/$CM39*AQ39</f>
        <v>85.236285649584914</v>
      </c>
      <c r="AT39" s="559"/>
      <c r="AU39" s="559"/>
      <c r="AV39" s="658"/>
      <c r="AW39" s="646"/>
      <c r="AX39" s="559"/>
      <c r="AY39" s="559"/>
      <c r="AZ39" s="261"/>
      <c r="BA39" s="261"/>
      <c r="BB39" s="559"/>
      <c r="BC39" s="559"/>
      <c r="BD39" s="261"/>
      <c r="BE39" s="261"/>
      <c r="BF39" s="559"/>
      <c r="BG39" s="559"/>
      <c r="BH39" s="261"/>
      <c r="BI39" s="261"/>
      <c r="BJ39" s="559"/>
      <c r="BK39" s="559"/>
      <c r="BL39" s="658"/>
      <c r="BM39" s="646"/>
      <c r="BN39" s="559">
        <v>57875524</v>
      </c>
      <c r="BO39" s="559">
        <v>60552187</v>
      </c>
      <c r="BP39" s="261">
        <f>IF(BN39=0, "    ---- ", IF(ABS(ROUND(100/BN39*BO39-100,1))&lt;999,ROUND(100/BN39*BO39-100,1),IF(ROUND(100/BN39*BO39-100,1)&gt;999,999,-999)))</f>
        <v>4.5999999999999996</v>
      </c>
      <c r="BQ39" s="646">
        <f>100/$CM39*BO39</f>
        <v>13.270918208609562</v>
      </c>
      <c r="BR39" s="559"/>
      <c r="BS39" s="559"/>
      <c r="BT39" s="658"/>
      <c r="BU39" s="646"/>
      <c r="BV39" s="559"/>
      <c r="BW39" s="559"/>
      <c r="BX39" s="559"/>
      <c r="BY39" s="646"/>
      <c r="BZ39" s="559">
        <v>8011870.7661122316</v>
      </c>
      <c r="CA39" s="559">
        <v>4473748.898</v>
      </c>
      <c r="CB39" s="234">
        <f>IF(BZ39=0, "    ---- ", IF(ABS(ROUND(100/BZ39*CA39-100,1))&lt;999,ROUND(100/BZ39*CA39-100,1),IF(ROUND(100/BZ39*CA39-100,1)&gt;999,999,-999)))</f>
        <v>-44.2</v>
      </c>
      <c r="CC39" s="537">
        <f>100/$CM39*CA39</f>
        <v>0.98048904015993943</v>
      </c>
      <c r="CD39" s="559"/>
      <c r="CE39" s="559"/>
      <c r="CF39" s="261"/>
      <c r="CG39" s="261"/>
      <c r="CH39" s="559"/>
      <c r="CI39" s="559"/>
      <c r="CJ39" s="261"/>
      <c r="CK39" s="261"/>
      <c r="CL39" s="134">
        <f t="shared" ref="CL39:CL40" si="40">B39+F39+J39+N39+R39+V39+Z39+AD39+AH39+AL39+AP39+AT39+AX39+BB39+BF39+BJ39+BN39+BR39+BV39+BZ39+CD39+CH39</f>
        <v>440416932.83820224</v>
      </c>
      <c r="CM39" s="134">
        <f t="shared" ref="CM39:CM40" si="41">C39+G39+K39+O39+S39+W39+AA39+AE39+AI39+AM39+AQ39+AU39+AY39+BC39+BG39+BK39+BO39+BS39+BW39+CA39+CE39+CI39</f>
        <v>456277297.83396995</v>
      </c>
      <c r="CN39" s="154">
        <f t="shared" si="7"/>
        <v>3.6</v>
      </c>
      <c r="DB39" s="281"/>
    </row>
    <row r="40" spans="1:106" s="263" customFormat="1" ht="20.100000000000001" customHeight="1">
      <c r="A40" s="205" t="s">
        <v>16</v>
      </c>
      <c r="B40" s="97"/>
      <c r="C40" s="97"/>
      <c r="D40" s="205"/>
      <c r="E40" s="205"/>
      <c r="F40" s="97"/>
      <c r="G40" s="97"/>
      <c r="H40" s="659"/>
      <c r="I40" s="635"/>
      <c r="J40" s="134">
        <v>3792323</v>
      </c>
      <c r="K40" s="97">
        <v>3699389</v>
      </c>
      <c r="L40" s="97">
        <f>IF(J40=0, "    ---- ", IF(ABS(ROUND(100/J40*K40-100,1))&lt;999,ROUND(100/J40*K40-100,1),IF(ROUND(100/J40*K40-100,1)&gt;999,999,-999)))</f>
        <v>-2.5</v>
      </c>
      <c r="M40" s="644">
        <f>100/$CM40*K40</f>
        <v>88.209755314760571</v>
      </c>
      <c r="N40" s="97"/>
      <c r="O40" s="97"/>
      <c r="P40" s="659"/>
      <c r="Q40" s="644"/>
      <c r="R40" s="97"/>
      <c r="S40" s="97"/>
      <c r="T40" s="659"/>
      <c r="U40" s="635"/>
      <c r="V40" s="97"/>
      <c r="W40" s="97"/>
      <c r="X40" s="205"/>
      <c r="Y40" s="205"/>
      <c r="Z40" s="97"/>
      <c r="AA40" s="97"/>
      <c r="AB40" s="205"/>
      <c r="AC40" s="205"/>
      <c r="AD40" s="97"/>
      <c r="AE40" s="97"/>
      <c r="AF40" s="659"/>
      <c r="AG40" s="205"/>
      <c r="AH40" s="97"/>
      <c r="AI40" s="97"/>
      <c r="AJ40" s="97"/>
      <c r="AK40" s="635"/>
      <c r="AL40" s="97"/>
      <c r="AM40" s="97"/>
      <c r="AN40" s="659"/>
      <c r="AO40" s="635"/>
      <c r="AP40" s="97"/>
      <c r="AQ40" s="97"/>
      <c r="AR40" s="659"/>
      <c r="AS40" s="644"/>
      <c r="AT40" s="97"/>
      <c r="AU40" s="97"/>
      <c r="AV40" s="659"/>
      <c r="AW40" s="644"/>
      <c r="AX40" s="97"/>
      <c r="AY40" s="97"/>
      <c r="AZ40" s="205"/>
      <c r="BA40" s="205"/>
      <c r="BB40" s="97"/>
      <c r="BC40" s="97"/>
      <c r="BD40" s="205"/>
      <c r="BE40" s="205"/>
      <c r="BF40" s="97"/>
      <c r="BG40" s="97"/>
      <c r="BH40" s="205"/>
      <c r="BI40" s="205"/>
      <c r="BJ40" s="97"/>
      <c r="BK40" s="97"/>
      <c r="BL40" s="659"/>
      <c r="BM40" s="644"/>
      <c r="BN40" s="97"/>
      <c r="BO40" s="97"/>
      <c r="BP40" s="205"/>
      <c r="BQ40" s="644"/>
      <c r="BR40" s="97"/>
      <c r="BS40" s="97"/>
      <c r="BT40" s="659"/>
      <c r="BU40" s="644"/>
      <c r="BV40" s="97"/>
      <c r="BW40" s="97"/>
      <c r="BX40" s="97"/>
      <c r="BY40" s="644"/>
      <c r="BZ40" s="97">
        <v>492216.77572000003</v>
      </c>
      <c r="CA40" s="97">
        <v>494465.73499999999</v>
      </c>
      <c r="CB40" s="234">
        <f>IF(BZ40=0, "    ---- ", IF(ABS(ROUND(100/BZ40*CA40-100,1))&lt;999,ROUND(100/BZ40*CA40-100,1),IF(ROUND(100/BZ40*CA40-100,1)&gt;999,999,-999)))</f>
        <v>0.5</v>
      </c>
      <c r="CC40" s="537">
        <f>100/$CM40*CA40</f>
        <v>11.790244685239438</v>
      </c>
      <c r="CD40" s="97"/>
      <c r="CE40" s="97"/>
      <c r="CF40" s="205"/>
      <c r="CG40" s="205"/>
      <c r="CH40" s="97"/>
      <c r="CI40" s="97"/>
      <c r="CJ40" s="205"/>
      <c r="CK40" s="205"/>
      <c r="CL40" s="134">
        <f t="shared" si="40"/>
        <v>4284539.7757200003</v>
      </c>
      <c r="CM40" s="134">
        <f t="shared" si="41"/>
        <v>4193854.7349999999</v>
      </c>
      <c r="CN40" s="154">
        <f t="shared" si="7"/>
        <v>-2.1</v>
      </c>
      <c r="DB40" s="281"/>
    </row>
    <row r="41" spans="1:106" s="110" customFormat="1" ht="20.100000000000001" customHeight="1">
      <c r="A41" s="282"/>
      <c r="B41" s="560"/>
      <c r="C41" s="560"/>
      <c r="D41" s="282"/>
      <c r="E41" s="282"/>
      <c r="F41" s="560"/>
      <c r="G41" s="560"/>
      <c r="H41" s="660"/>
      <c r="I41" s="639"/>
      <c r="J41" s="560"/>
      <c r="K41" s="560"/>
      <c r="L41" s="560"/>
      <c r="M41" s="647"/>
      <c r="N41" s="560"/>
      <c r="O41" s="560"/>
      <c r="P41" s="660"/>
      <c r="Q41" s="647"/>
      <c r="R41" s="560"/>
      <c r="S41" s="560"/>
      <c r="T41" s="660"/>
      <c r="U41" s="639"/>
      <c r="V41" s="560"/>
      <c r="W41" s="560"/>
      <c r="X41" s="282"/>
      <c r="Y41" s="282"/>
      <c r="Z41" s="560"/>
      <c r="AA41" s="560"/>
      <c r="AB41" s="282"/>
      <c r="AC41" s="282"/>
      <c r="AD41" s="560"/>
      <c r="AE41" s="560"/>
      <c r="AF41" s="660"/>
      <c r="AG41" s="282"/>
      <c r="AH41" s="560"/>
      <c r="AI41" s="560"/>
      <c r="AJ41" s="560"/>
      <c r="AK41" s="639"/>
      <c r="AL41" s="560"/>
      <c r="AM41" s="560"/>
      <c r="AN41" s="660"/>
      <c r="AO41" s="639"/>
      <c r="AP41" s="560"/>
      <c r="AQ41" s="560"/>
      <c r="AR41" s="660"/>
      <c r="AS41" s="647"/>
      <c r="AT41" s="560"/>
      <c r="AU41" s="560"/>
      <c r="AV41" s="660"/>
      <c r="AW41" s="647"/>
      <c r="AX41" s="560"/>
      <c r="AY41" s="560"/>
      <c r="AZ41" s="282"/>
      <c r="BA41" s="282"/>
      <c r="BB41" s="560"/>
      <c r="BC41" s="560"/>
      <c r="BD41" s="282"/>
      <c r="BE41" s="282"/>
      <c r="BF41" s="560"/>
      <c r="BG41" s="560"/>
      <c r="BH41" s="282"/>
      <c r="BI41" s="282"/>
      <c r="BJ41" s="560"/>
      <c r="BK41" s="560"/>
      <c r="BL41" s="660"/>
      <c r="BM41" s="647"/>
      <c r="BN41" s="560"/>
      <c r="BO41" s="560"/>
      <c r="BP41" s="282"/>
      <c r="BQ41" s="647"/>
      <c r="BR41" s="560"/>
      <c r="BS41" s="560"/>
      <c r="BT41" s="660"/>
      <c r="BU41" s="647"/>
      <c r="BV41" s="560"/>
      <c r="BW41" s="560"/>
      <c r="BX41" s="560"/>
      <c r="BY41" s="647"/>
      <c r="BZ41" s="560"/>
      <c r="CA41" s="560"/>
      <c r="CB41" s="560"/>
      <c r="CC41" s="647"/>
      <c r="CD41" s="560"/>
      <c r="CE41" s="560"/>
      <c r="CF41" s="282"/>
      <c r="CG41" s="282"/>
      <c r="CH41" s="560"/>
      <c r="CI41" s="560"/>
      <c r="CJ41" s="282"/>
      <c r="CK41" s="282"/>
      <c r="CL41" s="158"/>
      <c r="CM41" s="158"/>
      <c r="CN41" s="159"/>
      <c r="DB41" s="235"/>
    </row>
    <row r="42" spans="1:106" s="263" customFormat="1" ht="20.100000000000001" customHeight="1">
      <c r="A42" s="214" t="s">
        <v>22</v>
      </c>
      <c r="B42" s="561"/>
      <c r="C42" s="561"/>
      <c r="D42" s="214"/>
      <c r="E42" s="214"/>
      <c r="F42" s="561">
        <v>835085.99699999997</v>
      </c>
      <c r="G42" s="561">
        <v>893959.11699999997</v>
      </c>
      <c r="H42" s="661">
        <f>IF(F42=0, "    ---- ", IF(ABS(ROUND(100/F42*G42-100,1))&lt;999,ROUND(100/F42*G42-100,1),IF(ROUND(100/F42*G42-100,1)&gt;999,999,-999)))</f>
        <v>7</v>
      </c>
      <c r="I42" s="640">
        <f>100/$CM42*G42</f>
        <v>9.8399762074274921E-2</v>
      </c>
      <c r="J42" s="561">
        <v>211201092</v>
      </c>
      <c r="K42" s="561">
        <v>204051672</v>
      </c>
      <c r="L42" s="561">
        <f>IF(J42=0, "    ---- ", IF(ABS(ROUND(100/J42*K42-100,1))&lt;999,ROUND(100/J42*K42-100,1),IF(ROUND(100/J42*K42-100,1)&gt;999,999,-999)))</f>
        <v>-3.4</v>
      </c>
      <c r="M42" s="648">
        <f>100/$CM42*K42</f>
        <v>22.460351478979309</v>
      </c>
      <c r="N42" s="561">
        <v>304508</v>
      </c>
      <c r="O42" s="561">
        <v>377974</v>
      </c>
      <c r="P42" s="661">
        <f>IF(N42=0, "    ---- ", IF(ABS(ROUND(100/N42*O42-100,1))&lt;999,ROUND(100/N42*O42-100,1),IF(ROUND(100/N42*O42-100,1)&gt;999,999,-999)))</f>
        <v>24.1</v>
      </c>
      <c r="Q42" s="648">
        <f>100/$CM42*O42</f>
        <v>4.1604309372754E-2</v>
      </c>
      <c r="R42" s="561">
        <v>451614.23600000003</v>
      </c>
      <c r="S42" s="561">
        <v>585097</v>
      </c>
      <c r="T42" s="661">
        <f>IF(R42=0, "    ---- ", IF(ABS(ROUND(100/R42*S42-100,1))&lt;999,ROUND(100/R42*S42-100,1),IF(ROUND(100/R42*S42-100,1)&gt;999,999,-999)))</f>
        <v>29.6</v>
      </c>
      <c r="U42" s="640">
        <f>100/$CM42*S42</f>
        <v>6.4402727703678692E-2</v>
      </c>
      <c r="V42" s="561"/>
      <c r="W42" s="561"/>
      <c r="X42" s="214"/>
      <c r="Y42" s="214"/>
      <c r="Z42" s="561">
        <v>1300272</v>
      </c>
      <c r="AA42" s="561">
        <v>1246980</v>
      </c>
      <c r="AB42" s="661">
        <f>IF(Z42=0, "    ---- ", IF(ABS(ROUND(100/Z42*AA42-100,1))&lt;999,ROUND(100/Z42*AA42-100,1),IF(ROUND(100/Z42*AA42-100,1)&gt;999,999,-999)))</f>
        <v>-4.0999999999999996</v>
      </c>
      <c r="AC42" s="648">
        <f>100/$CM42*AA42</f>
        <v>0.13725743490726025</v>
      </c>
      <c r="AD42" s="561">
        <v>4186194.9730000002</v>
      </c>
      <c r="AE42" s="561">
        <v>4877540</v>
      </c>
      <c r="AF42" s="661">
        <f>IF(AD42=0, "    ---- ", IF(ABS(ROUND(100/AD42*AE42-100,1))&lt;999,ROUND(100/AD42*AE42-100,1),IF(ROUND(100/AD42*AE42-100,1)&gt;999,999,-999)))</f>
        <v>16.5</v>
      </c>
      <c r="AG42" s="648">
        <f>100/$CM42*AE42</f>
        <v>0.53688000533894542</v>
      </c>
      <c r="AH42" s="561">
        <v>25863</v>
      </c>
      <c r="AI42" s="561">
        <v>29117</v>
      </c>
      <c r="AJ42" s="561">
        <f>IF(AH42=0, "    ---- ", IF(ABS(ROUND(100/AH42*AI42-100,1))&lt;999,ROUND(100/AH42*AI42-100,1),IF(ROUND(100/AH42*AI42-100,1)&gt;999,999,-999)))</f>
        <v>12.6</v>
      </c>
      <c r="AK42" s="640">
        <f>100/$CM42*AI42</f>
        <v>3.2049629763065139E-3</v>
      </c>
      <c r="AL42" s="561">
        <v>162133.44</v>
      </c>
      <c r="AM42" s="561">
        <v>311920</v>
      </c>
      <c r="AN42" s="661">
        <f>IF(AL42=0, "    ---- ", IF(ABS(ROUND(100/AL42*AM42-100,1))&lt;999,ROUND(100/AL42*AM42-100,1),IF(ROUND(100/AL42*AM42-100,1)&gt;999,999,-999)))</f>
        <v>92.4</v>
      </c>
      <c r="AO42" s="640">
        <f>100/$CM42*AM42</f>
        <v>3.4333621306093617E-2</v>
      </c>
      <c r="AP42" s="561">
        <v>357104694.07209003</v>
      </c>
      <c r="AQ42" s="561">
        <v>388913820.93596995</v>
      </c>
      <c r="AR42" s="663">
        <f>IF(AP42=0, "    ---- ", IF(ABS(ROUND(100/AP42*AQ42-100,1))&lt;999,ROUND(100/AP42*AQ42-100,1),IF(ROUND(100/AP42*AQ42-100,1)&gt;999,999,-999)))</f>
        <v>8.9</v>
      </c>
      <c r="AS42" s="652">
        <f>100/$CM42*AQ42</f>
        <v>42.808476047452857</v>
      </c>
      <c r="AT42" s="561">
        <v>1254754</v>
      </c>
      <c r="AU42" s="561">
        <v>1379522</v>
      </c>
      <c r="AV42" s="663">
        <f>IF(AT42=0, "    ---- ", IF(ABS(ROUND(100/AT42*AU42-100,1))&lt;999,ROUND(100/AT42*AU42-100,1),IF(ROUND(100/AT42*AU42-100,1)&gt;999,999,-999)))</f>
        <v>9.9</v>
      </c>
      <c r="AW42" s="652">
        <f>100/$CM42*AU42</f>
        <v>0.15184658223719183</v>
      </c>
      <c r="AX42" s="561"/>
      <c r="AY42" s="561"/>
      <c r="AZ42" s="284"/>
      <c r="BA42" s="284"/>
      <c r="BB42" s="561"/>
      <c r="BC42" s="561"/>
      <c r="BD42" s="214"/>
      <c r="BE42" s="214"/>
      <c r="BF42" s="561"/>
      <c r="BG42" s="561"/>
      <c r="BH42" s="214"/>
      <c r="BI42" s="214"/>
      <c r="BJ42" s="561">
        <v>45189000</v>
      </c>
      <c r="BK42" s="561">
        <v>47126733.776330188</v>
      </c>
      <c r="BL42" s="663">
        <f>IF(BJ42=0, "    ---- ", IF(ABS(ROUND(100/BJ42*BK42-100,1))&lt;999,ROUND(100/BJ42*BK42-100,1),IF(ROUND(100/BJ42*BK42-100,1)&gt;999,999,-999)))</f>
        <v>4.3</v>
      </c>
      <c r="BM42" s="652">
        <f>100/$CM42*BK42</f>
        <v>5.1873282600333797</v>
      </c>
      <c r="BN42" s="561">
        <v>57875524</v>
      </c>
      <c r="BO42" s="561">
        <v>60552187</v>
      </c>
      <c r="BP42" s="214">
        <f>IF(BN42=0, "    ---- ", IF(ABS(ROUND(100/BN42*BO42-100,1))&lt;999,ROUND(100/BN42*BO42-100,1),IF(ROUND(100/BN42*BO42-100,1)&gt;999,999,-999)))</f>
        <v>4.5999999999999996</v>
      </c>
      <c r="BQ42" s="648">
        <f>100/$CM42*BO42</f>
        <v>6.6650931575845247</v>
      </c>
      <c r="BR42" s="561">
        <v>8444246.0427499991</v>
      </c>
      <c r="BS42" s="561">
        <v>8556698.3527799994</v>
      </c>
      <c r="BT42" s="663">
        <f>IF(BR42=0, "    ---- ", IF(ABS(ROUND(100/BR42*BS42-100,1))&lt;999,ROUND(100/BR42*BS42-100,1),IF(ROUND(100/BR42*BS42-100,1)&gt;999,999,-999)))</f>
        <v>1.3</v>
      </c>
      <c r="BU42" s="652">
        <f>100/$CM42*BS42</f>
        <v>0.94185188790338403</v>
      </c>
      <c r="BV42" s="561">
        <v>16117636.38015</v>
      </c>
      <c r="BW42" s="561">
        <v>16536094.94031</v>
      </c>
      <c r="BX42" s="561">
        <f>IF(BV42=0, "    ---- ", IF(ABS(ROUND(100/BV42*BW42-100,1))&lt;999,ROUND(100/BV42*BW42-100,1),IF(ROUND(100/BV42*BW42-100,1)&gt;999,999,-999)))</f>
        <v>2.6</v>
      </c>
      <c r="BY42" s="648">
        <f>100/$CM42*BW42</f>
        <v>1.820159084259471</v>
      </c>
      <c r="BZ42" s="561">
        <v>172892286.76091942</v>
      </c>
      <c r="CA42" s="561">
        <v>173057918.17500004</v>
      </c>
      <c r="CB42" s="563">
        <f>IF(BZ42=0, "    ---- ", IF(ABS(ROUND(100/BZ42*CA42-100,1))&lt;999,ROUND(100/BZ42*CA42-100,1),IF(ROUND(100/BZ42*CA42-100,1)&gt;999,999,-999)))</f>
        <v>0.1</v>
      </c>
      <c r="CC42" s="652">
        <f>100/$CM42*CA42</f>
        <v>19.048810677870566</v>
      </c>
      <c r="CD42" s="561"/>
      <c r="CE42" s="561"/>
      <c r="CF42" s="214"/>
      <c r="CG42" s="214"/>
      <c r="CH42" s="561"/>
      <c r="CI42" s="561"/>
      <c r="CJ42" s="214"/>
      <c r="CK42" s="214"/>
      <c r="CL42" s="165">
        <f>B42+F42+J42+N42+R42+V42+Z42+AD42+AH42+AL42+AP42+AT42+AX42+BB42+BF42+BJ42+BN42+BR42+BV42+BZ42+CD42+CH42</f>
        <v>877344904.90190947</v>
      </c>
      <c r="CM42" s="165">
        <f>C42+G42+K42+O42+S42+W42+AA42+AE42+AI42+AM42+AQ42+AU42+AY42+BC42+BG42+BK42+BO42+BS42+BW42+CA42+CE42+CI42</f>
        <v>908497234.29739022</v>
      </c>
      <c r="CN42" s="165">
        <f t="shared" si="7"/>
        <v>3.6</v>
      </c>
      <c r="DB42" s="281"/>
    </row>
    <row r="43" spans="1:106" s="263" customFormat="1" ht="20.100000000000001" customHeight="1">
      <c r="A43" s="480" t="s">
        <v>347</v>
      </c>
      <c r="B43" s="480"/>
      <c r="C43" s="480"/>
      <c r="D43" s="480"/>
      <c r="E43" s="480"/>
      <c r="F43" s="480"/>
      <c r="G43" s="480"/>
      <c r="H43" s="662"/>
      <c r="I43" s="673"/>
      <c r="J43" s="134"/>
      <c r="K43" s="480"/>
      <c r="L43" s="480"/>
      <c r="M43" s="649"/>
      <c r="N43" s="480"/>
      <c r="O43" s="480"/>
      <c r="P43" s="480"/>
      <c r="Q43" s="649"/>
      <c r="R43" s="480"/>
      <c r="S43" s="480"/>
      <c r="T43" s="662"/>
      <c r="U43" s="673"/>
      <c r="V43" s="480"/>
      <c r="W43" s="480"/>
      <c r="X43" s="480"/>
      <c r="Y43" s="480"/>
      <c r="Z43" s="480"/>
      <c r="AA43" s="480"/>
      <c r="AB43" s="662"/>
      <c r="AC43" s="649"/>
      <c r="AD43" s="480"/>
      <c r="AE43" s="480"/>
      <c r="AF43" s="662"/>
      <c r="AG43" s="649"/>
      <c r="AH43" s="480"/>
      <c r="AI43" s="480"/>
      <c r="AJ43" s="480"/>
      <c r="AK43" s="480"/>
      <c r="AL43" s="480"/>
      <c r="AM43" s="480"/>
      <c r="AN43" s="662"/>
      <c r="AO43" s="673"/>
      <c r="AP43" s="480"/>
      <c r="AQ43" s="480"/>
      <c r="AR43" s="662"/>
      <c r="AS43" s="649"/>
      <c r="AT43" s="480"/>
      <c r="AU43" s="480"/>
      <c r="AV43" s="662"/>
      <c r="AW43" s="649"/>
      <c r="AX43" s="480"/>
      <c r="AY43" s="480"/>
      <c r="AZ43" s="480"/>
      <c r="BA43" s="480"/>
      <c r="BB43" s="480"/>
      <c r="BC43" s="480"/>
      <c r="BD43" s="480"/>
      <c r="BE43" s="480"/>
      <c r="BF43" s="480"/>
      <c r="BG43" s="480"/>
      <c r="BH43" s="480"/>
      <c r="BI43" s="480"/>
      <c r="BJ43" s="480"/>
      <c r="BK43" s="480"/>
      <c r="BL43" s="662"/>
      <c r="BM43" s="480"/>
      <c r="BN43" s="480"/>
      <c r="BO43" s="480"/>
      <c r="BP43" s="480"/>
      <c r="BQ43" s="480"/>
      <c r="BR43" s="480"/>
      <c r="BS43" s="480"/>
      <c r="BT43" s="662"/>
      <c r="BU43" s="649"/>
      <c r="BV43" s="480"/>
      <c r="BW43" s="480"/>
      <c r="BX43" s="480"/>
      <c r="BY43" s="649"/>
      <c r="BZ43" s="480"/>
      <c r="CA43" s="480"/>
      <c r="CB43" s="480"/>
      <c r="CC43" s="480"/>
      <c r="CD43" s="480"/>
      <c r="CE43" s="480"/>
      <c r="CF43" s="480"/>
      <c r="CG43" s="480"/>
      <c r="CH43" s="480"/>
      <c r="CI43" s="480"/>
      <c r="CJ43" s="480"/>
      <c r="CK43" s="480"/>
      <c r="CL43" s="134"/>
      <c r="CM43" s="134"/>
      <c r="CN43" s="154"/>
      <c r="DB43" s="281"/>
    </row>
    <row r="44" spans="1:106" s="263" customFormat="1" ht="20.100000000000001" customHeight="1">
      <c r="A44" s="205" t="s">
        <v>9</v>
      </c>
      <c r="B44" s="97"/>
      <c r="C44" s="97"/>
      <c r="D44" s="205"/>
      <c r="E44" s="205"/>
      <c r="F44" s="97"/>
      <c r="G44" s="97"/>
      <c r="H44" s="659"/>
      <c r="I44" s="635"/>
      <c r="J44" s="134">
        <v>120253</v>
      </c>
      <c r="K44" s="97">
        <v>103371</v>
      </c>
      <c r="L44" s="97">
        <f>IF(J44=0, "    ---- ", IF(ABS(ROUND(100/J44*K44-100,1))&lt;999,ROUND(100/J44*K44-100,1),IF(ROUND(100/J44*K44-100,1)&gt;999,999,-999)))</f>
        <v>-14</v>
      </c>
      <c r="M44" s="644">
        <f>100/$CM44*K44</f>
        <v>100</v>
      </c>
      <c r="N44" s="97"/>
      <c r="O44" s="97"/>
      <c r="P44" s="205"/>
      <c r="Q44" s="205"/>
      <c r="R44" s="97"/>
      <c r="S44" s="97"/>
      <c r="T44" s="659"/>
      <c r="U44" s="635"/>
      <c r="V44" s="97"/>
      <c r="W44" s="97"/>
      <c r="X44" s="205"/>
      <c r="Y44" s="205"/>
      <c r="Z44" s="97"/>
      <c r="AA44" s="97"/>
      <c r="AB44" s="659"/>
      <c r="AC44" s="644"/>
      <c r="AD44" s="97"/>
      <c r="AE44" s="97"/>
      <c r="AF44" s="659"/>
      <c r="AG44" s="644"/>
      <c r="AH44" s="97"/>
      <c r="AI44" s="97"/>
      <c r="AJ44" s="205"/>
      <c r="AK44" s="205"/>
      <c r="AL44" s="97"/>
      <c r="AM44" s="97"/>
      <c r="AN44" s="659"/>
      <c r="AO44" s="635"/>
      <c r="AP44" s="97"/>
      <c r="AQ44" s="97"/>
      <c r="AR44" s="659"/>
      <c r="AS44" s="644"/>
      <c r="AT44" s="97"/>
      <c r="AU44" s="97"/>
      <c r="AV44" s="659"/>
      <c r="AW44" s="644"/>
      <c r="AX44" s="97"/>
      <c r="AY44" s="97"/>
      <c r="AZ44" s="205"/>
      <c r="BA44" s="205"/>
      <c r="BB44" s="97"/>
      <c r="BC44" s="97"/>
      <c r="BD44" s="205"/>
      <c r="BE44" s="205"/>
      <c r="BF44" s="97"/>
      <c r="BG44" s="97"/>
      <c r="BH44" s="205"/>
      <c r="BI44" s="205"/>
      <c r="BJ44" s="97"/>
      <c r="BK44" s="97"/>
      <c r="BL44" s="659"/>
      <c r="BM44" s="205"/>
      <c r="BN44" s="97"/>
      <c r="BO44" s="97"/>
      <c r="BP44" s="205"/>
      <c r="BQ44" s="205"/>
      <c r="BR44" s="97"/>
      <c r="BS44" s="97"/>
      <c r="BT44" s="659"/>
      <c r="BU44" s="644"/>
      <c r="BV44" s="97"/>
      <c r="BW44" s="97"/>
      <c r="BX44" s="97"/>
      <c r="BY44" s="644"/>
      <c r="BZ44" s="97">
        <v>2E-3</v>
      </c>
      <c r="CA44" s="97"/>
      <c r="CB44" s="234">
        <f>IF(BZ44=0, "    ---- ", IF(ABS(ROUND(100/BZ44*CA44-100,1))&lt;999,ROUND(100/BZ44*CA44-100,1),IF(ROUND(100/BZ44*CA44-100,1)&gt;999,999,-999)))</f>
        <v>-100</v>
      </c>
      <c r="CC44" s="85">
        <f>100/$CM44*CA44</f>
        <v>0</v>
      </c>
      <c r="CD44" s="97"/>
      <c r="CE44" s="97"/>
      <c r="CF44" s="205"/>
      <c r="CG44" s="205"/>
      <c r="CH44" s="97"/>
      <c r="CI44" s="97"/>
      <c r="CJ44" s="205"/>
      <c r="CK44" s="205"/>
      <c r="CL44" s="134">
        <f t="shared" ref="CL44:CL50" si="42">B44+F44+J44+N44+R44+V44+Z44+AD44+AH44+AL44+AP44+AT44+AX44+BB44+BF44+BJ44+BN44+BR44+BV44+BZ44+CD44+CH44</f>
        <v>120253.00199999999</v>
      </c>
      <c r="CM44" s="134">
        <f t="shared" ref="CM44:CM50" si="43">C44+G44+K44+O44+S44+W44+AA44+AE44+AI44+AM44+AQ44+AU44+AY44+BC44+BG44+BK44+BO44+BS44+BW44+CA44+CE44+CI44</f>
        <v>103371</v>
      </c>
      <c r="CN44" s="154">
        <f t="shared" si="7"/>
        <v>-14</v>
      </c>
      <c r="DB44" s="281"/>
    </row>
    <row r="45" spans="1:106" s="263" customFormat="1" ht="20.100000000000001" customHeight="1">
      <c r="A45" s="205" t="s">
        <v>10</v>
      </c>
      <c r="B45" s="97"/>
      <c r="C45" s="97"/>
      <c r="D45" s="205"/>
      <c r="E45" s="205"/>
      <c r="F45" s="97"/>
      <c r="G45" s="97"/>
      <c r="H45" s="659"/>
      <c r="I45" s="635"/>
      <c r="J45" s="134">
        <v>144730</v>
      </c>
      <c r="K45" s="97">
        <v>38317</v>
      </c>
      <c r="L45" s="97">
        <f>IF(J45=0, "    ---- ", IF(ABS(ROUND(100/J45*K45-100,1))&lt;999,ROUND(100/J45*K45-100,1),IF(ROUND(100/J45*K45-100,1)&gt;999,999,-999)))</f>
        <v>-73.5</v>
      </c>
      <c r="M45" s="644">
        <f>100/$CM45*K45</f>
        <v>83.053799669663846</v>
      </c>
      <c r="N45" s="97"/>
      <c r="O45" s="97"/>
      <c r="P45" s="205"/>
      <c r="Q45" s="205"/>
      <c r="R45" s="97"/>
      <c r="S45" s="97"/>
      <c r="T45" s="659"/>
      <c r="U45" s="635"/>
      <c r="V45" s="97"/>
      <c r="W45" s="97"/>
      <c r="X45" s="205"/>
      <c r="Y45" s="205"/>
      <c r="Z45" s="97"/>
      <c r="AA45" s="97"/>
      <c r="AB45" s="659"/>
      <c r="AC45" s="644"/>
      <c r="AD45" s="97"/>
      <c r="AE45" s="97"/>
      <c r="AF45" s="659"/>
      <c r="AG45" s="644"/>
      <c r="AH45" s="97"/>
      <c r="AI45" s="97"/>
      <c r="AJ45" s="205"/>
      <c r="AK45" s="205"/>
      <c r="AL45" s="97"/>
      <c r="AM45" s="97"/>
      <c r="AN45" s="659"/>
      <c r="AO45" s="635"/>
      <c r="AP45" s="97"/>
      <c r="AQ45" s="97"/>
      <c r="AR45" s="659"/>
      <c r="AS45" s="644"/>
      <c r="AT45" s="97"/>
      <c r="AU45" s="97"/>
      <c r="AV45" s="659"/>
      <c r="AW45" s="644"/>
      <c r="AX45" s="97"/>
      <c r="AY45" s="97"/>
      <c r="AZ45" s="205"/>
      <c r="BA45" s="205"/>
      <c r="BB45" s="97"/>
      <c r="BC45" s="97"/>
      <c r="BD45" s="205"/>
      <c r="BE45" s="205"/>
      <c r="BF45" s="97"/>
      <c r="BG45" s="97"/>
      <c r="BH45" s="205"/>
      <c r="BI45" s="205"/>
      <c r="BJ45" s="97">
        <v>1332</v>
      </c>
      <c r="BK45" s="97">
        <v>1128.78395</v>
      </c>
      <c r="BL45" s="655">
        <f>IF(BJ45=0, "    ---- ", IF(ABS(ROUND(100/BJ45*BK45-100,1))&lt;999,ROUND(100/BJ45*BK45-100,1),IF(ROUND(100/BJ45*BK45-100,1)&gt;999,999,-999)))</f>
        <v>-15.3</v>
      </c>
      <c r="BM45" s="537">
        <f>100/$CM45*BK45</f>
        <v>2.4466893559942546</v>
      </c>
      <c r="BN45" s="97"/>
      <c r="BO45" s="97"/>
      <c r="BP45" s="205"/>
      <c r="BQ45" s="205"/>
      <c r="BR45" s="97"/>
      <c r="BS45" s="97"/>
      <c r="BT45" s="659"/>
      <c r="BU45" s="644"/>
      <c r="BV45" s="97">
        <v>103.483</v>
      </c>
      <c r="BW45" s="97">
        <v>28.297000000000001</v>
      </c>
      <c r="BX45" s="234">
        <f>IF(BV45=0, "    ---- ", IF(ABS(ROUND(100/BV45*BW45-100,1))&lt;999,ROUND(100/BV45*BW45-100,1),IF(ROUND(100/BV45*BW45-100,1)&gt;999,999,-999)))</f>
        <v>-72.7</v>
      </c>
      <c r="BY45" s="537">
        <f>100/$CM45*BW45</f>
        <v>6.1335004547654517E-2</v>
      </c>
      <c r="BZ45" s="97">
        <v>6760.1819999999998</v>
      </c>
      <c r="CA45" s="97">
        <v>6661.0749999999998</v>
      </c>
      <c r="CB45" s="234">
        <f>IF(BZ45=0, "    ---- ", IF(ABS(ROUND(100/BZ45*CA45-100,1))&lt;999,ROUND(100/BZ45*CA45-100,1),IF(ROUND(100/BZ45*CA45-100,1)&gt;999,999,-999)))</f>
        <v>-1.5</v>
      </c>
      <c r="CC45" s="537">
        <f>100/$CM45*CA45</f>
        <v>14.438175969794246</v>
      </c>
      <c r="CD45" s="97"/>
      <c r="CE45" s="97"/>
      <c r="CF45" s="205"/>
      <c r="CG45" s="205"/>
      <c r="CH45" s="97"/>
      <c r="CI45" s="97"/>
      <c r="CJ45" s="205"/>
      <c r="CK45" s="205"/>
      <c r="CL45" s="134">
        <f t="shared" si="42"/>
        <v>152925.66500000001</v>
      </c>
      <c r="CM45" s="134">
        <f t="shared" si="43"/>
        <v>46135.155949999993</v>
      </c>
      <c r="CN45" s="154">
        <f t="shared" si="7"/>
        <v>-69.8</v>
      </c>
      <c r="DB45" s="281"/>
    </row>
    <row r="46" spans="1:106" s="263" customFormat="1" ht="20.100000000000001" customHeight="1">
      <c r="A46" s="205" t="s">
        <v>52</v>
      </c>
      <c r="B46" s="97"/>
      <c r="C46" s="97"/>
      <c r="D46" s="205"/>
      <c r="E46" s="205"/>
      <c r="F46" s="97">
        <v>11113.315000000001</v>
      </c>
      <c r="G46" s="97">
        <v>26755.959000000003</v>
      </c>
      <c r="H46" s="659">
        <f>IF(F46=0, "    ---- ", IF(ABS(ROUND(100/F46*G46-100,1))&lt;999,ROUND(100/F46*G46-100,1),IF(ROUND(100/F46*G46-100,1)&gt;999,999,-999)))</f>
        <v>140.80000000000001</v>
      </c>
      <c r="I46" s="635">
        <f>100/$CM46*G46</f>
        <v>2.2399635667093802</v>
      </c>
      <c r="J46" s="97">
        <v>437381</v>
      </c>
      <c r="K46" s="97">
        <v>603447</v>
      </c>
      <c r="L46" s="97">
        <f>IF(J46=0, "    ---- ", IF(ABS(ROUND(100/J46*K46-100,1))&lt;999,ROUND(100/J46*K46-100,1),IF(ROUND(100/J46*K46-100,1)&gt;999,999,-999)))</f>
        <v>38</v>
      </c>
      <c r="M46" s="644">
        <f>100/$CM46*K46</f>
        <v>50.519560687025837</v>
      </c>
      <c r="N46" s="97"/>
      <c r="O46" s="97"/>
      <c r="P46" s="205"/>
      <c r="Q46" s="205"/>
      <c r="R46" s="97">
        <v>657</v>
      </c>
      <c r="S46" s="97">
        <v>937</v>
      </c>
      <c r="T46" s="659">
        <f>IF(R46=0, "    ---- ", IF(ABS(ROUND(100/R46*S46-100,1))&lt;999,ROUND(100/R46*S46-100,1),IF(ROUND(100/R46*S46-100,1)&gt;999,999,-999)))</f>
        <v>42.6</v>
      </c>
      <c r="U46" s="635">
        <f>100/$CM46*S46</f>
        <v>7.8444052855914784E-2</v>
      </c>
      <c r="V46" s="97"/>
      <c r="W46" s="97"/>
      <c r="X46" s="205"/>
      <c r="Y46" s="205"/>
      <c r="Z46" s="97"/>
      <c r="AA46" s="97"/>
      <c r="AB46" s="659"/>
      <c r="AC46" s="644"/>
      <c r="AD46" s="97">
        <v>254825.38785999999</v>
      </c>
      <c r="AE46" s="97">
        <v>261021.51800000001</v>
      </c>
      <c r="AF46" s="659">
        <f>IF(AD46=0, "    ---- ", IF(ABS(ROUND(100/AD46*AE46-100,1))&lt;999,ROUND(100/AD46*AE46-100,1),IF(ROUND(100/AD46*AE46-100,1)&gt;999,999,-999)))</f>
        <v>2.4</v>
      </c>
      <c r="AG46" s="644">
        <f>100/$CM46*AE46</f>
        <v>21.852279353813355</v>
      </c>
      <c r="AH46" s="97"/>
      <c r="AI46" s="97"/>
      <c r="AJ46" s="205"/>
      <c r="AK46" s="205"/>
      <c r="AL46" s="97"/>
      <c r="AM46" s="97"/>
      <c r="AN46" s="659"/>
      <c r="AO46" s="635"/>
      <c r="AP46" s="97"/>
      <c r="AQ46" s="97"/>
      <c r="AR46" s="659"/>
      <c r="AS46" s="644"/>
      <c r="AT46" s="97">
        <v>90139</v>
      </c>
      <c r="AU46" s="97">
        <v>3879</v>
      </c>
      <c r="AV46" s="655">
        <f>IF(AT46=0, "    ---- ", IF(ABS(ROUND(100/AT46*AU46-100,1))&lt;999,ROUND(100/AT46*AU46-100,1),IF(ROUND(100/AT46*AU46-100,1)&gt;999,999,-999)))</f>
        <v>-95.7</v>
      </c>
      <c r="AW46" s="537">
        <f>100/$CM46*AU46</f>
        <v>0.32474330952838149</v>
      </c>
      <c r="AX46" s="97"/>
      <c r="AY46" s="97"/>
      <c r="AZ46" s="85"/>
      <c r="BA46" s="85"/>
      <c r="BB46" s="97"/>
      <c r="BC46" s="97"/>
      <c r="BD46" s="205"/>
      <c r="BE46" s="205"/>
      <c r="BF46" s="97"/>
      <c r="BG46" s="97"/>
      <c r="BH46" s="205"/>
      <c r="BI46" s="205"/>
      <c r="BJ46" s="97">
        <v>17819</v>
      </c>
      <c r="BK46" s="97">
        <v>7951.0050000000001</v>
      </c>
      <c r="BL46" s="655">
        <f>IF(BJ46=0, "    ---- ", IF(ABS(ROUND(100/BJ46*BK46-100,1))&lt;999,ROUND(100/BJ46*BK46-100,1),IF(ROUND(100/BJ46*BK46-100,1)&gt;999,999,-999)))</f>
        <v>-55.4</v>
      </c>
      <c r="BM46" s="537">
        <f>100/$CM46*BK46</f>
        <v>0.66564467073387701</v>
      </c>
      <c r="BN46" s="97"/>
      <c r="BO46" s="97"/>
      <c r="BP46" s="205"/>
      <c r="BQ46" s="205"/>
      <c r="BR46" s="97">
        <v>93641.401180000001</v>
      </c>
      <c r="BS46" s="97">
        <v>13597.029500000001</v>
      </c>
      <c r="BT46" s="655">
        <f>IF(BR46=0, "    ---- ", IF(ABS(ROUND(100/BR46*BS46-100,1))&lt;999,ROUND(100/BR46*BS46-100,1),IF(ROUND(100/BR46*BS46-100,1)&gt;999,999,-999)))</f>
        <v>-85.5</v>
      </c>
      <c r="BU46" s="537">
        <f>100/$CM46*BS46</f>
        <v>1.1383202783152964</v>
      </c>
      <c r="BV46" s="97">
        <v>58943.936279999994</v>
      </c>
      <c r="BW46" s="97">
        <v>107761.46994000002</v>
      </c>
      <c r="BX46" s="234">
        <f>IF(BV46=0, "    ---- ", IF(ABS(ROUND(100/BV46*BW46-100,1))&lt;999,ROUND(100/BV46*BW46-100,1),IF(ROUND(100/BV46*BW46-100,1)&gt;999,999,-999)))</f>
        <v>82.8</v>
      </c>
      <c r="BY46" s="537">
        <f>100/$CM46*BW46</f>
        <v>9.0216077308478493</v>
      </c>
      <c r="BZ46" s="97">
        <v>228464.08259000001</v>
      </c>
      <c r="CA46" s="97">
        <v>169131.902</v>
      </c>
      <c r="CB46" s="234">
        <f>IF(BZ46=0, "    ---- ", IF(ABS(ROUND(100/BZ46*CA46-100,1))&lt;999,ROUND(100/BZ46*CA46-100,1),IF(ROUND(100/BZ46*CA46-100,1)&gt;999,999,-999)))</f>
        <v>-26</v>
      </c>
      <c r="CC46" s="537">
        <f>100/$CM46*CA46</f>
        <v>14.159436350170116</v>
      </c>
      <c r="CD46" s="97"/>
      <c r="CE46" s="97"/>
      <c r="CF46" s="205"/>
      <c r="CG46" s="205"/>
      <c r="CH46" s="97"/>
      <c r="CI46" s="97"/>
      <c r="CJ46" s="205"/>
      <c r="CK46" s="205"/>
      <c r="CL46" s="134">
        <f t="shared" si="42"/>
        <v>1192984.1229099999</v>
      </c>
      <c r="CM46" s="134">
        <f t="shared" si="43"/>
        <v>1194481.88344</v>
      </c>
      <c r="CN46" s="154">
        <f t="shared" si="7"/>
        <v>0.1</v>
      </c>
      <c r="DB46" s="281"/>
    </row>
    <row r="47" spans="1:106" s="110" customFormat="1" ht="20.100000000000001" customHeight="1">
      <c r="A47" s="85" t="s">
        <v>15</v>
      </c>
      <c r="B47" s="234"/>
      <c r="C47" s="234"/>
      <c r="D47" s="85"/>
      <c r="E47" s="85"/>
      <c r="F47" s="158">
        <v>11113.315000000001</v>
      </c>
      <c r="G47" s="234">
        <v>26755.959000000003</v>
      </c>
      <c r="H47" s="655">
        <f>IF(F47=0, "    ---- ", IF(ABS(ROUND(100/F47*G47-100,1))&lt;999,ROUND(100/F47*G47-100,1),IF(ROUND(100/F47*G47-100,1)&gt;999,999,-999)))</f>
        <v>140.80000000000001</v>
      </c>
      <c r="I47" s="636">
        <f>100/$CM47*G47</f>
        <v>2.2569028552997521</v>
      </c>
      <c r="J47" s="158">
        <v>437381</v>
      </c>
      <c r="K47" s="234">
        <v>603447</v>
      </c>
      <c r="L47" s="234">
        <f>IF(J47=0, "    ---- ", IF(ABS(ROUND(100/J47*K47-100,1))&lt;999,ROUND(100/J47*K47-100,1),IF(ROUND(100/J47*K47-100,1)&gt;999,999,-999)))</f>
        <v>38</v>
      </c>
      <c r="M47" s="537">
        <f>100/$CM47*K47</f>
        <v>50.901605033931673</v>
      </c>
      <c r="N47" s="234"/>
      <c r="O47" s="234"/>
      <c r="P47" s="85"/>
      <c r="Q47" s="85"/>
      <c r="R47" s="234"/>
      <c r="S47" s="234"/>
      <c r="T47" s="655"/>
      <c r="U47" s="636"/>
      <c r="V47" s="234"/>
      <c r="W47" s="234"/>
      <c r="X47" s="85"/>
      <c r="Y47" s="85"/>
      <c r="Z47" s="234"/>
      <c r="AA47" s="234"/>
      <c r="AB47" s="655"/>
      <c r="AC47" s="537"/>
      <c r="AD47" s="234">
        <v>254825.38785999999</v>
      </c>
      <c r="AE47" s="234">
        <v>261021.51800000001</v>
      </c>
      <c r="AF47" s="655">
        <f>IF(AD47=0, "    ---- ", IF(ABS(ROUND(100/AD47*AE47-100,1))&lt;999,ROUND(100/AD47*AE47-100,1),IF(ROUND(100/AD47*AE47-100,1)&gt;999,999,-999)))</f>
        <v>2.4</v>
      </c>
      <c r="AG47" s="537">
        <f>100/$CM47*AE47</f>
        <v>22.01753296411</v>
      </c>
      <c r="AH47" s="234"/>
      <c r="AI47" s="234"/>
      <c r="AJ47" s="85"/>
      <c r="AK47" s="85"/>
      <c r="AL47" s="234"/>
      <c r="AM47" s="234"/>
      <c r="AN47" s="655"/>
      <c r="AO47" s="636"/>
      <c r="AP47" s="234"/>
      <c r="AQ47" s="234"/>
      <c r="AR47" s="655"/>
      <c r="AS47" s="537"/>
      <c r="AT47" s="234">
        <v>90139</v>
      </c>
      <c r="AU47" s="234">
        <v>3879</v>
      </c>
      <c r="AV47" s="655">
        <f>IF(AT47=0, "    ---- ", IF(ABS(ROUND(100/AT47*AU47-100,1))&lt;999,ROUND(100/AT47*AU47-100,1),IF(ROUND(100/AT47*AU47-100,1)&gt;999,999,-999)))</f>
        <v>-95.7</v>
      </c>
      <c r="AW47" s="537">
        <f>100/$CM47*AU47</f>
        <v>0.3271991176136777</v>
      </c>
      <c r="AX47" s="234"/>
      <c r="AY47" s="234"/>
      <c r="AZ47" s="85"/>
      <c r="BA47" s="85"/>
      <c r="BB47" s="234"/>
      <c r="BC47" s="234"/>
      <c r="BD47" s="85"/>
      <c r="BE47" s="85"/>
      <c r="BF47" s="234"/>
      <c r="BG47" s="234"/>
      <c r="BH47" s="85"/>
      <c r="BI47" s="85"/>
      <c r="BJ47" s="234">
        <v>17819</v>
      </c>
      <c r="BK47" s="234">
        <v>7951.0050000000001</v>
      </c>
      <c r="BL47" s="655">
        <f>IF(BJ47=0, "    ---- ", IF(ABS(ROUND(100/BJ47*BK47-100,1))&lt;999,ROUND(100/BJ47*BK47-100,1),IF(ROUND(100/BJ47*BK47-100,1)&gt;999,999,-999)))</f>
        <v>-55.4</v>
      </c>
      <c r="BM47" s="537">
        <f>100/$CM47*BK47</f>
        <v>0.67067847902602196</v>
      </c>
      <c r="BN47" s="234"/>
      <c r="BO47" s="234"/>
      <c r="BP47" s="85"/>
      <c r="BQ47" s="85"/>
      <c r="BR47" s="234">
        <v>93641.401180000001</v>
      </c>
      <c r="BS47" s="234">
        <v>13597.029500000001</v>
      </c>
      <c r="BT47" s="655">
        <f>IF(BR47=0, "    ---- ", IF(ABS(ROUND(100/BR47*BS47-100,1))&lt;999,ROUND(100/BR47*BS47-100,1),IF(ROUND(100/BR47*BS47-100,1)&gt;999,999,-999)))</f>
        <v>-85.5</v>
      </c>
      <c r="BU47" s="537">
        <f>100/$CM47*BS47</f>
        <v>1.1469286039100659</v>
      </c>
      <c r="BV47" s="234">
        <v>57477.837099999997</v>
      </c>
      <c r="BW47" s="234">
        <v>99733.231010000018</v>
      </c>
      <c r="BX47" s="234">
        <f>IF(BV47=0, "    ---- ", IF(ABS(ROUND(100/BV47*BW47-100,1))&lt;999,ROUND(100/BV47*BW47-100,1),IF(ROUND(100/BV47*BW47-100,1)&gt;999,999,-999)))</f>
        <v>73.5</v>
      </c>
      <c r="BY47" s="537">
        <f>100/$CM47*BW47</f>
        <v>8.412638613878082</v>
      </c>
      <c r="BZ47" s="234">
        <v>228464.08259000001</v>
      </c>
      <c r="CA47" s="234">
        <v>169131.902</v>
      </c>
      <c r="CB47" s="234">
        <f>IF(BZ47=0, "    ---- ", IF(ABS(ROUND(100/BZ47*CA47-100,1))&lt;999,ROUND(100/BZ47*CA47-100,1),IF(ROUND(100/BZ47*CA47-100,1)&gt;999,999,-999)))</f>
        <v>-26</v>
      </c>
      <c r="CC47" s="537">
        <f>100/$CM47*CA47</f>
        <v>14.266514332230731</v>
      </c>
      <c r="CD47" s="234"/>
      <c r="CE47" s="234"/>
      <c r="CF47" s="85"/>
      <c r="CG47" s="85"/>
      <c r="CH47" s="234"/>
      <c r="CI47" s="234"/>
      <c r="CJ47" s="85"/>
      <c r="CK47" s="85"/>
      <c r="CL47" s="158">
        <f t="shared" si="42"/>
        <v>1190861.02373</v>
      </c>
      <c r="CM47" s="158">
        <f t="shared" si="43"/>
        <v>1185516.64451</v>
      </c>
      <c r="CN47" s="159">
        <f t="shared" si="7"/>
        <v>-0.4</v>
      </c>
      <c r="DB47" s="235"/>
    </row>
    <row r="48" spans="1:106" s="110" customFormat="1" ht="20.100000000000001" customHeight="1">
      <c r="A48" s="265" t="s">
        <v>158</v>
      </c>
      <c r="B48" s="558"/>
      <c r="C48" s="558"/>
      <c r="D48" s="265"/>
      <c r="E48" s="265"/>
      <c r="F48" s="558"/>
      <c r="G48" s="558"/>
      <c r="H48" s="656"/>
      <c r="I48" s="634"/>
      <c r="J48" s="558"/>
      <c r="K48" s="558"/>
      <c r="L48" s="558"/>
      <c r="M48" s="552"/>
      <c r="N48" s="558"/>
      <c r="O48" s="558"/>
      <c r="P48" s="265"/>
      <c r="Q48" s="265"/>
      <c r="R48" s="558">
        <v>657</v>
      </c>
      <c r="S48" s="558">
        <v>937</v>
      </c>
      <c r="T48" s="656">
        <f>IF(R48=0, "    ---- ", IF(ABS(ROUND(100/R48*S48-100,1))&lt;999,ROUND(100/R48*S48-100,1),IF(ROUND(100/R48*S48-100,1)&gt;999,999,-999)))</f>
        <v>42.6</v>
      </c>
      <c r="U48" s="634">
        <f>100/$CM48*S48</f>
        <v>10.45147828536456</v>
      </c>
      <c r="V48" s="558"/>
      <c r="W48" s="558"/>
      <c r="X48" s="265"/>
      <c r="Y48" s="265"/>
      <c r="Z48" s="558"/>
      <c r="AA48" s="558"/>
      <c r="AB48" s="656"/>
      <c r="AC48" s="552"/>
      <c r="AD48" s="558"/>
      <c r="AE48" s="558"/>
      <c r="AF48" s="265"/>
      <c r="AG48" s="552"/>
      <c r="AH48" s="558"/>
      <c r="AI48" s="558"/>
      <c r="AJ48" s="265"/>
      <c r="AK48" s="265"/>
      <c r="AL48" s="558"/>
      <c r="AM48" s="558"/>
      <c r="AN48" s="656"/>
      <c r="AO48" s="634"/>
      <c r="AP48" s="558"/>
      <c r="AQ48" s="558"/>
      <c r="AR48" s="656"/>
      <c r="AS48" s="552"/>
      <c r="AT48" s="558"/>
      <c r="AU48" s="558"/>
      <c r="AV48" s="656"/>
      <c r="AW48" s="552"/>
      <c r="AX48" s="558"/>
      <c r="AY48" s="558"/>
      <c r="AZ48" s="265"/>
      <c r="BA48" s="265"/>
      <c r="BB48" s="558"/>
      <c r="BC48" s="558"/>
      <c r="BD48" s="265"/>
      <c r="BE48" s="265"/>
      <c r="BF48" s="558"/>
      <c r="BG48" s="558"/>
      <c r="BH48" s="265"/>
      <c r="BI48" s="265"/>
      <c r="BJ48" s="558"/>
      <c r="BK48" s="558"/>
      <c r="BL48" s="656"/>
      <c r="BM48" s="552"/>
      <c r="BN48" s="558"/>
      <c r="BO48" s="558"/>
      <c r="BP48" s="265"/>
      <c r="BQ48" s="265"/>
      <c r="BR48" s="558"/>
      <c r="BS48" s="558"/>
      <c r="BT48" s="656"/>
      <c r="BU48" s="552"/>
      <c r="BV48" s="558">
        <v>1466.0991799999999</v>
      </c>
      <c r="BW48" s="558">
        <v>8028.2389300000004</v>
      </c>
      <c r="BX48" s="234">
        <f>IF(BV48=0, "    ---- ", IF(ABS(ROUND(100/BV48*BW48-100,1))&lt;999,ROUND(100/BV48*BW48-100,1),IF(ROUND(100/BV48*BW48-100,1)&gt;999,999,-999)))</f>
        <v>447.6</v>
      </c>
      <c r="BY48" s="537">
        <f>100/$CM48*BW48</f>
        <v>89.548521714635456</v>
      </c>
      <c r="BZ48" s="558"/>
      <c r="CA48" s="558"/>
      <c r="CB48" s="558"/>
      <c r="CC48" s="265"/>
      <c r="CD48" s="558"/>
      <c r="CE48" s="558"/>
      <c r="CF48" s="265"/>
      <c r="CG48" s="265"/>
      <c r="CH48" s="558"/>
      <c r="CI48" s="558"/>
      <c r="CJ48" s="265"/>
      <c r="CK48" s="265"/>
      <c r="CL48" s="158">
        <f t="shared" si="42"/>
        <v>2123.0991800000002</v>
      </c>
      <c r="CM48" s="158">
        <f t="shared" si="43"/>
        <v>8965.2389299999995</v>
      </c>
      <c r="CN48" s="159">
        <f t="shared" si="7"/>
        <v>322.3</v>
      </c>
      <c r="DB48" s="235"/>
    </row>
    <row r="49" spans="1:106" s="110" customFormat="1" ht="20.100000000000001" customHeight="1">
      <c r="A49" s="583" t="s">
        <v>466</v>
      </c>
      <c r="B49" s="558"/>
      <c r="C49" s="558"/>
      <c r="D49" s="265"/>
      <c r="E49" s="265"/>
      <c r="F49" s="558"/>
      <c r="G49" s="558"/>
      <c r="H49" s="656"/>
      <c r="I49" s="634"/>
      <c r="J49" s="558"/>
      <c r="K49" s="558"/>
      <c r="L49" s="558"/>
      <c r="M49" s="552"/>
      <c r="N49" s="558"/>
      <c r="O49" s="558"/>
      <c r="P49" s="265"/>
      <c r="Q49" s="265"/>
      <c r="R49" s="558"/>
      <c r="S49" s="558"/>
      <c r="T49" s="656"/>
      <c r="U49" s="634"/>
      <c r="V49" s="558"/>
      <c r="W49" s="558"/>
      <c r="X49" s="265"/>
      <c r="Y49" s="265"/>
      <c r="Z49" s="558"/>
      <c r="AA49" s="558"/>
      <c r="AB49" s="656"/>
      <c r="AC49" s="552"/>
      <c r="AD49" s="558"/>
      <c r="AE49" s="558"/>
      <c r="AF49" s="265"/>
      <c r="AG49" s="552"/>
      <c r="AH49" s="558"/>
      <c r="AI49" s="558"/>
      <c r="AJ49" s="265"/>
      <c r="AK49" s="265"/>
      <c r="AL49" s="558"/>
      <c r="AM49" s="558"/>
      <c r="AN49" s="656"/>
      <c r="AO49" s="634"/>
      <c r="AP49" s="558"/>
      <c r="AQ49" s="558"/>
      <c r="AR49" s="656"/>
      <c r="AS49" s="552"/>
      <c r="AT49" s="558"/>
      <c r="AU49" s="558"/>
      <c r="AV49" s="656"/>
      <c r="AW49" s="552"/>
      <c r="AX49" s="558"/>
      <c r="AY49" s="558"/>
      <c r="AZ49" s="265"/>
      <c r="BA49" s="265"/>
      <c r="BB49" s="558"/>
      <c r="BC49" s="558"/>
      <c r="BD49" s="265"/>
      <c r="BE49" s="265"/>
      <c r="BF49" s="558"/>
      <c r="BG49" s="558"/>
      <c r="BH49" s="265"/>
      <c r="BI49" s="265"/>
      <c r="BJ49" s="558"/>
      <c r="BK49" s="558"/>
      <c r="BL49" s="656"/>
      <c r="BM49" s="552"/>
      <c r="BN49" s="558"/>
      <c r="BO49" s="558"/>
      <c r="BP49" s="265"/>
      <c r="BQ49" s="265"/>
      <c r="BR49" s="558"/>
      <c r="BS49" s="558"/>
      <c r="BT49" s="656"/>
      <c r="BU49" s="552"/>
      <c r="BV49" s="558"/>
      <c r="BW49" s="558"/>
      <c r="BX49" s="558"/>
      <c r="BY49" s="552"/>
      <c r="BZ49" s="558"/>
      <c r="CA49" s="558"/>
      <c r="CB49" s="558"/>
      <c r="CC49" s="265"/>
      <c r="CD49" s="558"/>
      <c r="CE49" s="558"/>
      <c r="CF49" s="265"/>
      <c r="CG49" s="265"/>
      <c r="CH49" s="558"/>
      <c r="CI49" s="558"/>
      <c r="CJ49" s="265"/>
      <c r="CK49" s="265"/>
      <c r="CL49" s="158">
        <f t="shared" si="42"/>
        <v>0</v>
      </c>
      <c r="CM49" s="158">
        <f t="shared" si="43"/>
        <v>0</v>
      </c>
      <c r="CN49" s="159" t="str">
        <f t="shared" si="7"/>
        <v xml:space="preserve">    ---- </v>
      </c>
      <c r="DB49" s="235"/>
    </row>
    <row r="50" spans="1:106" s="110" customFormat="1" ht="20.100000000000001" customHeight="1">
      <c r="A50" s="229" t="s">
        <v>286</v>
      </c>
      <c r="B50" s="229"/>
      <c r="C50" s="229"/>
      <c r="D50" s="229"/>
      <c r="E50" s="229"/>
      <c r="F50" s="229"/>
      <c r="G50" s="229"/>
      <c r="H50" s="606"/>
      <c r="I50" s="235"/>
      <c r="J50" s="229"/>
      <c r="K50" s="229"/>
      <c r="L50" s="439"/>
      <c r="M50" s="236"/>
      <c r="N50" s="229"/>
      <c r="O50" s="229"/>
      <c r="P50" s="229"/>
      <c r="Q50" s="229"/>
      <c r="R50" s="234"/>
      <c r="S50" s="229"/>
      <c r="T50" s="606"/>
      <c r="U50" s="235"/>
      <c r="V50" s="234"/>
      <c r="W50" s="229"/>
      <c r="X50" s="229"/>
      <c r="Y50" s="229"/>
      <c r="Z50" s="234"/>
      <c r="AA50" s="229"/>
      <c r="AB50" s="606"/>
      <c r="AC50" s="236"/>
      <c r="AD50" s="234"/>
      <c r="AE50" s="229"/>
      <c r="AF50" s="229"/>
      <c r="AG50" s="236"/>
      <c r="AH50" s="234"/>
      <c r="AI50" s="229"/>
      <c r="AJ50" s="229"/>
      <c r="AK50" s="229"/>
      <c r="AL50" s="234"/>
      <c r="AM50" s="229"/>
      <c r="AN50" s="606"/>
      <c r="AO50" s="235"/>
      <c r="AP50" s="234"/>
      <c r="AQ50" s="229"/>
      <c r="AR50" s="606"/>
      <c r="AS50" s="236"/>
      <c r="AT50" s="234"/>
      <c r="AU50" s="229"/>
      <c r="AV50" s="606"/>
      <c r="AW50" s="236"/>
      <c r="AX50" s="229"/>
      <c r="AY50" s="229"/>
      <c r="AZ50" s="229"/>
      <c r="BA50" s="229"/>
      <c r="BB50" s="234"/>
      <c r="BC50" s="229"/>
      <c r="BD50" s="229"/>
      <c r="BE50" s="229"/>
      <c r="BF50" s="234"/>
      <c r="BG50" s="229"/>
      <c r="BH50" s="229"/>
      <c r="BI50" s="229"/>
      <c r="BJ50" s="234">
        <v>1602</v>
      </c>
      <c r="BK50" s="439">
        <v>1188.5519999999999</v>
      </c>
      <c r="BL50" s="655">
        <f t="shared" ref="BL50" si="44">IF(BJ50=0, "    ---- ", IF(ABS(ROUND(100/BJ50*BK50-100,1))&lt;999,ROUND(100/BJ50*BK50-100,1),IF(ROUND(100/BJ50*BK50-100,1)&gt;999,999,-999)))</f>
        <v>-25.8</v>
      </c>
      <c r="BM50" s="537">
        <f t="shared" ref="BM50" si="45">100/$CM50*BK50</f>
        <v>100</v>
      </c>
      <c r="BN50" s="234"/>
      <c r="BO50" s="229"/>
      <c r="BP50" s="229"/>
      <c r="BQ50" s="229"/>
      <c r="BR50" s="234"/>
      <c r="BS50" s="229"/>
      <c r="BT50" s="606"/>
      <c r="BU50" s="236"/>
      <c r="BV50" s="234"/>
      <c r="BW50" s="229"/>
      <c r="BX50" s="439"/>
      <c r="BY50" s="236"/>
      <c r="BZ50" s="234">
        <v>0</v>
      </c>
      <c r="CA50" s="229"/>
      <c r="CB50" s="439"/>
      <c r="CC50" s="229"/>
      <c r="CD50" s="234"/>
      <c r="CE50" s="229"/>
      <c r="CF50" s="229"/>
      <c r="CG50" s="229"/>
      <c r="CH50" s="234"/>
      <c r="CI50" s="229"/>
      <c r="CJ50" s="229"/>
      <c r="CK50" s="229"/>
      <c r="CL50" s="158">
        <f t="shared" si="42"/>
        <v>1602</v>
      </c>
      <c r="CM50" s="158">
        <f t="shared" si="43"/>
        <v>1188.5519999999999</v>
      </c>
      <c r="CN50" s="159">
        <f t="shared" si="7"/>
        <v>-25.8</v>
      </c>
      <c r="DB50" s="235"/>
    </row>
    <row r="51" spans="1:106" s="110" customFormat="1" ht="20.100000000000001" customHeight="1">
      <c r="A51" s="85" t="s">
        <v>331</v>
      </c>
      <c r="B51" s="234"/>
      <c r="C51" s="234"/>
      <c r="D51" s="85"/>
      <c r="E51" s="85"/>
      <c r="F51" s="234"/>
      <c r="G51" s="234">
        <v>14552.067999999999</v>
      </c>
      <c r="H51" s="655" t="str">
        <f>IF(F51=0, "    ---- ", IF(ABS(ROUND(100/F51*G51-100,1))&lt;999,ROUND(100/F51*G51-100,1),IF(ROUND(100/F51*G51-100,1)&gt;999,999,-999)))</f>
        <v xml:space="preserve">    ---- </v>
      </c>
      <c r="I51" s="636">
        <f>100/$CM51*G51</f>
        <v>2.910871151103628</v>
      </c>
      <c r="J51" s="158">
        <v>125863</v>
      </c>
      <c r="K51" s="234">
        <v>233435</v>
      </c>
      <c r="L51" s="234">
        <f>IF(J51=0, "    ---- ", IF(ABS(ROUND(100/J51*K51-100,1))&lt;999,ROUND(100/J51*K51-100,1),IF(ROUND(100/J51*K51-100,1)&gt;999,999,-999)))</f>
        <v>85.5</v>
      </c>
      <c r="M51" s="537">
        <f>100/$CM51*K51</f>
        <v>46.694339743181203</v>
      </c>
      <c r="N51" s="234"/>
      <c r="O51" s="234"/>
      <c r="P51" s="85"/>
      <c r="Q51" s="85"/>
      <c r="R51" s="234"/>
      <c r="S51" s="234"/>
      <c r="T51" s="655"/>
      <c r="U51" s="636"/>
      <c r="V51" s="234"/>
      <c r="W51" s="234"/>
      <c r="X51" s="85"/>
      <c r="Y51" s="85"/>
      <c r="Z51" s="234"/>
      <c r="AA51" s="234"/>
      <c r="AB51" s="655"/>
      <c r="AC51" s="537"/>
      <c r="AD51" s="234">
        <v>221656.86274000001</v>
      </c>
      <c r="AE51" s="234">
        <v>208274.337</v>
      </c>
      <c r="AF51" s="85">
        <f>IF(AD51=0, "    ---- ", IF(ABS(ROUND(100/AD51*AE51-100,1))&lt;999,ROUND(100/AD51*AE51-100,1),IF(ROUND(100/AD51*AE51-100,1)&gt;999,999,-999)))</f>
        <v>-6</v>
      </c>
      <c r="AG51" s="537">
        <f>100/$CM51*AE51</f>
        <v>41.661416033001977</v>
      </c>
      <c r="AH51" s="234"/>
      <c r="AI51" s="234"/>
      <c r="AJ51" s="85"/>
      <c r="AK51" s="85"/>
      <c r="AL51" s="234"/>
      <c r="AM51" s="234"/>
      <c r="AN51" s="655"/>
      <c r="AO51" s="636"/>
      <c r="AP51" s="234"/>
      <c r="AQ51" s="234"/>
      <c r="AR51" s="655"/>
      <c r="AS51" s="537"/>
      <c r="AT51" s="234"/>
      <c r="AU51" s="234"/>
      <c r="AV51" s="655"/>
      <c r="AW51" s="537"/>
      <c r="AX51" s="234"/>
      <c r="AY51" s="234"/>
      <c r="AZ51" s="85"/>
      <c r="BA51" s="85"/>
      <c r="BB51" s="234"/>
      <c r="BC51" s="234"/>
      <c r="BD51" s="85"/>
      <c r="BE51" s="85"/>
      <c r="BF51" s="234"/>
      <c r="BG51" s="234"/>
      <c r="BH51" s="85"/>
      <c r="BI51" s="85"/>
      <c r="BJ51" s="234">
        <v>18126</v>
      </c>
      <c r="BK51" s="234">
        <v>8067.5690000000004</v>
      </c>
      <c r="BL51" s="655">
        <f>IF(BJ51=0, "    ---- ", IF(ABS(ROUND(100/BJ51*BK51-100,1))&lt;999,ROUND(100/BJ51*BK51-100,1),IF(ROUND(100/BJ51*BK51-100,1)&gt;999,999,-999)))</f>
        <v>-55.5</v>
      </c>
      <c r="BM51" s="537">
        <f>100/$CM51*BK51</f>
        <v>1.6137674632662482</v>
      </c>
      <c r="BN51" s="234"/>
      <c r="BO51" s="234"/>
      <c r="BP51" s="85"/>
      <c r="BQ51" s="85"/>
      <c r="BR51" s="234">
        <v>93641.401180000001</v>
      </c>
      <c r="BS51" s="234">
        <v>13597.029500000001</v>
      </c>
      <c r="BT51" s="655">
        <f>IF(BR51=0, "    ---- ", IF(ABS(ROUND(100/BR51*BS51-100,1))&lt;999,ROUND(100/BR51*BS51-100,1),IF(ROUND(100/BR51*BS51-100,1)&gt;999,999,-999)))</f>
        <v>-85.5</v>
      </c>
      <c r="BU51" s="537">
        <f>100/$CM51*BS51</f>
        <v>2.7198334224561753</v>
      </c>
      <c r="BV51" s="234">
        <v>27898.98964</v>
      </c>
      <c r="BW51" s="234">
        <v>21995.402999999995</v>
      </c>
      <c r="BX51" s="234">
        <f>IF(BV51=0, "    ---- ", IF(ABS(ROUND(100/BV51*BW51-100,1))&lt;999,ROUND(100/BV51*BW51-100,1),IF(ROUND(100/BV51*BW51-100,1)&gt;999,999,-999)))</f>
        <v>-21.2</v>
      </c>
      <c r="BY51" s="537">
        <f>100/$CM51*BW51</f>
        <v>4.3997721869907549</v>
      </c>
      <c r="BZ51" s="234">
        <v>151067.77759000001</v>
      </c>
      <c r="CA51" s="234">
        <v>0</v>
      </c>
      <c r="CB51" s="234">
        <f>IF(BZ51=0, "    ---- ", IF(ABS(ROUND(100/BZ51*CA51-100,1))&lt;999,ROUND(100/BZ51*CA51-100,1),IF(ROUND(100/BZ51*CA51-100,1)&gt;999,999,-999)))</f>
        <v>-100</v>
      </c>
      <c r="CC51" s="85">
        <f>100/$CM51*CA51</f>
        <v>0</v>
      </c>
      <c r="CD51" s="234"/>
      <c r="CE51" s="234"/>
      <c r="CF51" s="85"/>
      <c r="CG51" s="85"/>
      <c r="CH51" s="234"/>
      <c r="CI51" s="234"/>
      <c r="CJ51" s="85"/>
      <c r="CK51" s="85"/>
      <c r="CL51" s="158">
        <f t="shared" ref="CL51:CL53" si="46">B51+F51+J51+N51+R51+V51+Z51+AD51+AH51+AL51+AP51+AT51+AX51+BB51+BF51+BJ51+BN51+BR51+BV51+BZ51+CD51+CH51</f>
        <v>638254.03114999994</v>
      </c>
      <c r="CM51" s="158">
        <f t="shared" ref="CM51:CM53" si="47">C51+G51+K51+O51+S51+W51+AA51+AE51+AI51+AM51+AQ51+AU51+AY51+BC51+BG51+BK51+BO51+BS51+BW51+CA51+CE51+CI51</f>
        <v>499921.40650000004</v>
      </c>
      <c r="CN51" s="159">
        <f t="shared" si="7"/>
        <v>-21.7</v>
      </c>
      <c r="DB51" s="235"/>
    </row>
    <row r="52" spans="1:106" s="110" customFormat="1" ht="20.100000000000001" customHeight="1">
      <c r="A52" s="85" t="s">
        <v>332</v>
      </c>
      <c r="B52" s="234"/>
      <c r="C52" s="234"/>
      <c r="D52" s="85"/>
      <c r="E52" s="85"/>
      <c r="F52" s="234"/>
      <c r="G52" s="234"/>
      <c r="H52" s="655"/>
      <c r="I52" s="636"/>
      <c r="J52" s="234"/>
      <c r="K52" s="234"/>
      <c r="L52" s="234"/>
      <c r="M52" s="537"/>
      <c r="N52" s="234"/>
      <c r="O52" s="234"/>
      <c r="P52" s="85"/>
      <c r="Q52" s="85"/>
      <c r="R52" s="234"/>
      <c r="S52" s="234"/>
      <c r="T52" s="655"/>
      <c r="U52" s="636"/>
      <c r="V52" s="234"/>
      <c r="W52" s="234"/>
      <c r="X52" s="85"/>
      <c r="Y52" s="85"/>
      <c r="Z52" s="234"/>
      <c r="AA52" s="234"/>
      <c r="AB52" s="655"/>
      <c r="AC52" s="537"/>
      <c r="AD52" s="234"/>
      <c r="AE52" s="234"/>
      <c r="AF52" s="85"/>
      <c r="AG52" s="537"/>
      <c r="AH52" s="234"/>
      <c r="AI52" s="234"/>
      <c r="AJ52" s="85"/>
      <c r="AK52" s="85"/>
      <c r="AL52" s="234"/>
      <c r="AM52" s="234"/>
      <c r="AN52" s="655"/>
      <c r="AO52" s="636"/>
      <c r="AP52" s="234"/>
      <c r="AQ52" s="234"/>
      <c r="AR52" s="655"/>
      <c r="AS52" s="537"/>
      <c r="AT52" s="234"/>
      <c r="AU52" s="234"/>
      <c r="AV52" s="655"/>
      <c r="AW52" s="537"/>
      <c r="AX52" s="234"/>
      <c r="AY52" s="234"/>
      <c r="AZ52" s="85"/>
      <c r="BA52" s="85"/>
      <c r="BB52" s="234"/>
      <c r="BC52" s="234"/>
      <c r="BD52" s="85"/>
      <c r="BE52" s="85"/>
      <c r="BF52" s="234"/>
      <c r="BG52" s="234"/>
      <c r="BH52" s="85"/>
      <c r="BI52" s="85"/>
      <c r="BJ52" s="234"/>
      <c r="BK52" s="234"/>
      <c r="BL52" s="655"/>
      <c r="BM52" s="537"/>
      <c r="BN52" s="234"/>
      <c r="BO52" s="234"/>
      <c r="BP52" s="85"/>
      <c r="BQ52" s="85"/>
      <c r="BR52" s="234"/>
      <c r="BS52" s="234"/>
      <c r="BT52" s="655"/>
      <c r="BU52" s="537"/>
      <c r="BV52" s="234">
        <v>87</v>
      </c>
      <c r="BW52" s="234">
        <v>262</v>
      </c>
      <c r="BX52" s="234">
        <f>IF(BV52=0, "    ---- ", IF(ABS(ROUND(100/BV52*BW52-100,1))&lt;999,ROUND(100/BV52*BW52-100,1),IF(ROUND(100/BV52*BW52-100,1)&gt;999,999,-999)))</f>
        <v>201.1</v>
      </c>
      <c r="BY52" s="537">
        <f>100/$CM52*BW52</f>
        <v>100</v>
      </c>
      <c r="BZ52" s="234"/>
      <c r="CA52" s="234"/>
      <c r="CB52" s="234"/>
      <c r="CC52" s="85"/>
      <c r="CD52" s="234"/>
      <c r="CE52" s="234"/>
      <c r="CF52" s="85"/>
      <c r="CG52" s="85"/>
      <c r="CH52" s="234"/>
      <c r="CI52" s="234"/>
      <c r="CJ52" s="85"/>
      <c r="CK52" s="85"/>
      <c r="CL52" s="158">
        <f t="shared" si="46"/>
        <v>87</v>
      </c>
      <c r="CM52" s="158">
        <f t="shared" si="47"/>
        <v>262</v>
      </c>
      <c r="CN52" s="159">
        <f t="shared" si="7"/>
        <v>201.1</v>
      </c>
      <c r="DB52" s="235"/>
    </row>
    <row r="53" spans="1:106" s="110" customFormat="1" ht="20.100000000000001" customHeight="1">
      <c r="A53" s="583" t="s">
        <v>472</v>
      </c>
      <c r="B53" s="234"/>
      <c r="C53" s="234"/>
      <c r="D53" s="85"/>
      <c r="E53" s="85"/>
      <c r="F53" s="234"/>
      <c r="G53" s="234"/>
      <c r="H53" s="655"/>
      <c r="I53" s="636"/>
      <c r="J53" s="234"/>
      <c r="K53" s="234"/>
      <c r="L53" s="234"/>
      <c r="M53" s="537"/>
      <c r="N53" s="234"/>
      <c r="O53" s="234"/>
      <c r="P53" s="85"/>
      <c r="Q53" s="85"/>
      <c r="R53" s="234"/>
      <c r="S53" s="234"/>
      <c r="T53" s="655"/>
      <c r="U53" s="636"/>
      <c r="V53" s="234"/>
      <c r="W53" s="234"/>
      <c r="X53" s="85"/>
      <c r="Y53" s="85"/>
      <c r="Z53" s="234"/>
      <c r="AA53" s="234"/>
      <c r="AB53" s="655"/>
      <c r="AC53" s="537"/>
      <c r="AD53" s="234"/>
      <c r="AE53" s="234"/>
      <c r="AF53" s="85"/>
      <c r="AG53" s="537"/>
      <c r="AH53" s="234"/>
      <c r="AI53" s="234"/>
      <c r="AJ53" s="85"/>
      <c r="AK53" s="85"/>
      <c r="AL53" s="234"/>
      <c r="AM53" s="234"/>
      <c r="AN53" s="655"/>
      <c r="AO53" s="636"/>
      <c r="AP53" s="234"/>
      <c r="AQ53" s="234"/>
      <c r="AR53" s="655"/>
      <c r="AS53" s="537"/>
      <c r="AT53" s="234"/>
      <c r="AU53" s="234"/>
      <c r="AV53" s="655"/>
      <c r="AW53" s="537"/>
      <c r="AX53" s="234"/>
      <c r="AY53" s="234"/>
      <c r="AZ53" s="85"/>
      <c r="BA53" s="85"/>
      <c r="BB53" s="234"/>
      <c r="BC53" s="234"/>
      <c r="BD53" s="85"/>
      <c r="BE53" s="85"/>
      <c r="BF53" s="234"/>
      <c r="BG53" s="234"/>
      <c r="BH53" s="85"/>
      <c r="BI53" s="85"/>
      <c r="BJ53" s="234"/>
      <c r="BK53" s="234"/>
      <c r="BL53" s="655"/>
      <c r="BM53" s="537"/>
      <c r="BN53" s="234"/>
      <c r="BO53" s="234"/>
      <c r="BP53" s="85"/>
      <c r="BQ53" s="85"/>
      <c r="BR53" s="234"/>
      <c r="BS53" s="234"/>
      <c r="BT53" s="655"/>
      <c r="BU53" s="537"/>
      <c r="BV53" s="234"/>
      <c r="BW53" s="234"/>
      <c r="BX53" s="234"/>
      <c r="BY53" s="537"/>
      <c r="BZ53" s="234"/>
      <c r="CA53" s="234"/>
      <c r="CB53" s="234"/>
      <c r="CC53" s="85"/>
      <c r="CD53" s="234"/>
      <c r="CE53" s="234"/>
      <c r="CF53" s="85"/>
      <c r="CG53" s="85"/>
      <c r="CH53" s="234"/>
      <c r="CI53" s="234"/>
      <c r="CJ53" s="85"/>
      <c r="CK53" s="85"/>
      <c r="CL53" s="158">
        <f t="shared" si="46"/>
        <v>0</v>
      </c>
      <c r="CM53" s="158">
        <f t="shared" si="47"/>
        <v>0</v>
      </c>
      <c r="CN53" s="159" t="str">
        <f t="shared" si="7"/>
        <v xml:space="preserve">    ---- </v>
      </c>
      <c r="DB53" s="235"/>
    </row>
    <row r="54" spans="1:106" s="263" customFormat="1" ht="20.100000000000001" customHeight="1">
      <c r="A54" s="261" t="s">
        <v>342</v>
      </c>
      <c r="B54" s="559"/>
      <c r="C54" s="559"/>
      <c r="D54" s="261"/>
      <c r="E54" s="261"/>
      <c r="F54" s="559"/>
      <c r="G54" s="559"/>
      <c r="H54" s="658"/>
      <c r="I54" s="638"/>
      <c r="J54" s="134">
        <v>100364</v>
      </c>
      <c r="K54" s="559">
        <v>0</v>
      </c>
      <c r="L54" s="559">
        <f>IF(J54=0, "    ---- ", IF(ABS(ROUND(100/J54*K54-100,1))&lt;999,ROUND(100/J54*K54-100,1),IF(ROUND(100/J54*K54-100,1)&gt;999,999,-999)))</f>
        <v>-100</v>
      </c>
      <c r="M54" s="646">
        <f>100/$CM54*K54</f>
        <v>0</v>
      </c>
      <c r="N54" s="559"/>
      <c r="O54" s="559"/>
      <c r="P54" s="261"/>
      <c r="Q54" s="261"/>
      <c r="R54" s="559"/>
      <c r="S54" s="559"/>
      <c r="T54" s="658"/>
      <c r="U54" s="638"/>
      <c r="V54" s="559"/>
      <c r="W54" s="559"/>
      <c r="X54" s="261"/>
      <c r="Y54" s="261"/>
      <c r="Z54" s="559"/>
      <c r="AA54" s="559"/>
      <c r="AB54" s="658"/>
      <c r="AC54" s="646"/>
      <c r="AD54" s="559"/>
      <c r="AE54" s="559"/>
      <c r="AF54" s="261"/>
      <c r="AG54" s="646"/>
      <c r="AH54" s="559"/>
      <c r="AI54" s="559"/>
      <c r="AJ54" s="261"/>
      <c r="AK54" s="261"/>
      <c r="AL54" s="559"/>
      <c r="AM54" s="559"/>
      <c r="AN54" s="658"/>
      <c r="AO54" s="638"/>
      <c r="AP54" s="559">
        <v>30179599.75643</v>
      </c>
      <c r="AQ54" s="559">
        <v>9256097.6998799983</v>
      </c>
      <c r="AR54" s="655">
        <f>IF(AP54=0, "    ---- ", IF(ABS(ROUND(100/AP54*AQ54-100,1))&lt;999,ROUND(100/AP54*AQ54-100,1),IF(ROUND(100/AP54*AQ54-100,1)&gt;999,999,-999)))</f>
        <v>-69.3</v>
      </c>
      <c r="AS54" s="537">
        <f>100/$CM54*AQ54</f>
        <v>99.890405259044456</v>
      </c>
      <c r="AT54" s="559"/>
      <c r="AU54" s="559"/>
      <c r="AV54" s="658"/>
      <c r="AW54" s="646"/>
      <c r="AX54" s="559"/>
      <c r="AY54" s="559"/>
      <c r="AZ54" s="261"/>
      <c r="BA54" s="261"/>
      <c r="BB54" s="559"/>
      <c r="BC54" s="559"/>
      <c r="BD54" s="261"/>
      <c r="BE54" s="261"/>
      <c r="BF54" s="559"/>
      <c r="BG54" s="559"/>
      <c r="BH54" s="261"/>
      <c r="BI54" s="261"/>
      <c r="BJ54" s="559"/>
      <c r="BK54" s="559"/>
      <c r="BL54" s="658"/>
      <c r="BM54" s="646"/>
      <c r="BN54" s="559">
        <v>3413568</v>
      </c>
      <c r="BO54" s="559">
        <v>9898</v>
      </c>
      <c r="BP54" s="655">
        <f>IF(BN54=0, "    ---- ", IF(ABS(ROUND(100/BN54*BO54-100,1))&lt;999,ROUND(100/BN54*BO54-100,1),IF(ROUND(100/BN54*BO54-100,1)&gt;999,999,-999)))</f>
        <v>-99.7</v>
      </c>
      <c r="BQ54" s="537">
        <f>100/$CM54*BO54</f>
        <v>0.1068177177156244</v>
      </c>
      <c r="BR54" s="559"/>
      <c r="BS54" s="559"/>
      <c r="BT54" s="658"/>
      <c r="BU54" s="646"/>
      <c r="BV54" s="559"/>
      <c r="BW54" s="559"/>
      <c r="BX54" s="559"/>
      <c r="BY54" s="646"/>
      <c r="BZ54" s="559">
        <v>3753.2429999999999</v>
      </c>
      <c r="CA54" s="559">
        <v>257.32600000000002</v>
      </c>
      <c r="CB54" s="234">
        <f>IF(BZ54=0, "    ---- ", IF(ABS(ROUND(100/BZ54*CA54-100,1))&lt;999,ROUND(100/BZ54*CA54-100,1),IF(ROUND(100/BZ54*CA54-100,1)&gt;999,999,-999)))</f>
        <v>-93.1</v>
      </c>
      <c r="CC54" s="537">
        <f>100/$CM54*CA54</f>
        <v>2.7770232399364284E-3</v>
      </c>
      <c r="CD54" s="559"/>
      <c r="CE54" s="559"/>
      <c r="CF54" s="261"/>
      <c r="CG54" s="261"/>
      <c r="CH54" s="559"/>
      <c r="CI54" s="559"/>
      <c r="CJ54" s="261"/>
      <c r="CK54" s="261"/>
      <c r="CL54" s="134">
        <f t="shared" ref="CL54:CL55" si="48">B54+F54+J54+N54+R54+V54+Z54+AD54+AH54+AL54+AP54+AT54+AX54+BB54+BF54+BJ54+BN54+BR54+BV54+BZ54+CD54+CH54</f>
        <v>33697284.999430001</v>
      </c>
      <c r="CM54" s="134">
        <f t="shared" ref="CM54:CM55" si="49">C54+G54+K54+O54+S54+W54+AA54+AE54+AI54+AM54+AQ54+AU54+AY54+BC54+BG54+BK54+BO54+BS54+BW54+CA54+CE54+CI54</f>
        <v>9266253.0258799978</v>
      </c>
      <c r="CN54" s="154">
        <f t="shared" si="7"/>
        <v>-72.5</v>
      </c>
      <c r="DB54" s="281"/>
    </row>
    <row r="55" spans="1:106" s="263" customFormat="1" ht="20.100000000000001" customHeight="1">
      <c r="A55" s="205" t="s">
        <v>16</v>
      </c>
      <c r="B55" s="97"/>
      <c r="C55" s="97"/>
      <c r="D55" s="205"/>
      <c r="E55" s="205"/>
      <c r="F55" s="97"/>
      <c r="G55" s="97"/>
      <c r="H55" s="659"/>
      <c r="I55" s="635"/>
      <c r="J55" s="97">
        <v>343</v>
      </c>
      <c r="K55" s="97">
        <v>412</v>
      </c>
      <c r="L55" s="97">
        <f>IF(J55=0, "    ---- ", IF(ABS(ROUND(100/J55*K55-100,1))&lt;999,ROUND(100/J55*K55-100,1),IF(ROUND(100/J55*K55-100,1)&gt;999,999,-999)))</f>
        <v>20.100000000000001</v>
      </c>
      <c r="M55" s="644">
        <v>0</v>
      </c>
      <c r="N55" s="97"/>
      <c r="O55" s="97"/>
      <c r="P55" s="205"/>
      <c r="Q55" s="205"/>
      <c r="R55" s="97"/>
      <c r="S55" s="97"/>
      <c r="T55" s="659"/>
      <c r="U55" s="635"/>
      <c r="V55" s="97"/>
      <c r="W55" s="97"/>
      <c r="X55" s="205"/>
      <c r="Y55" s="205"/>
      <c r="Z55" s="97"/>
      <c r="AA55" s="97"/>
      <c r="AB55" s="659"/>
      <c r="AC55" s="644"/>
      <c r="AD55" s="97"/>
      <c r="AE55" s="97"/>
      <c r="AF55" s="205"/>
      <c r="AG55" s="644"/>
      <c r="AH55" s="97"/>
      <c r="AI55" s="97"/>
      <c r="AJ55" s="205"/>
      <c r="AK55" s="205"/>
      <c r="AL55" s="97"/>
      <c r="AM55" s="97"/>
      <c r="AN55" s="659"/>
      <c r="AO55" s="635"/>
      <c r="AP55" s="97"/>
      <c r="AQ55" s="97"/>
      <c r="AR55" s="659"/>
      <c r="AS55" s="644"/>
      <c r="AT55" s="97"/>
      <c r="AU55" s="97"/>
      <c r="AV55" s="659"/>
      <c r="AW55" s="644"/>
      <c r="AX55" s="97"/>
      <c r="AY55" s="97"/>
      <c r="AZ55" s="205"/>
      <c r="BA55" s="205"/>
      <c r="BB55" s="97"/>
      <c r="BC55" s="97"/>
      <c r="BD55" s="205"/>
      <c r="BE55" s="205"/>
      <c r="BF55" s="97"/>
      <c r="BG55" s="97"/>
      <c r="BH55" s="205"/>
      <c r="BI55" s="205"/>
      <c r="BJ55" s="97"/>
      <c r="BK55" s="97"/>
      <c r="BL55" s="659"/>
      <c r="BM55" s="644"/>
      <c r="BN55" s="97"/>
      <c r="BO55" s="97"/>
      <c r="BP55" s="205"/>
      <c r="BQ55" s="205"/>
      <c r="BR55" s="97"/>
      <c r="BS55" s="97"/>
      <c r="BT55" s="659"/>
      <c r="BU55" s="644"/>
      <c r="BV55" s="97"/>
      <c r="BW55" s="97"/>
      <c r="BX55" s="97"/>
      <c r="BY55" s="644"/>
      <c r="BZ55" s="97">
        <v>-39.728999999999999</v>
      </c>
      <c r="CA55" s="97"/>
      <c r="CB55" s="97"/>
      <c r="CC55" s="205"/>
      <c r="CD55" s="97"/>
      <c r="CE55" s="97"/>
      <c r="CF55" s="205"/>
      <c r="CG55" s="205"/>
      <c r="CH55" s="97"/>
      <c r="CI55" s="97"/>
      <c r="CJ55" s="205"/>
      <c r="CK55" s="205"/>
      <c r="CL55" s="134">
        <f t="shared" si="48"/>
        <v>303.27100000000002</v>
      </c>
      <c r="CM55" s="134">
        <f t="shared" si="49"/>
        <v>412</v>
      </c>
      <c r="CN55" s="154">
        <f t="shared" si="7"/>
        <v>35.9</v>
      </c>
      <c r="DB55" s="281"/>
    </row>
    <row r="56" spans="1:106" s="263" customFormat="1" ht="20.100000000000001" customHeight="1">
      <c r="A56" s="283"/>
      <c r="B56" s="562"/>
      <c r="C56" s="562"/>
      <c r="D56" s="283"/>
      <c r="E56" s="283"/>
      <c r="F56" s="562"/>
      <c r="G56" s="562"/>
      <c r="H56" s="665"/>
      <c r="I56" s="674"/>
      <c r="J56" s="562"/>
      <c r="K56" s="562"/>
      <c r="L56" s="562"/>
      <c r="M56" s="650"/>
      <c r="N56" s="562"/>
      <c r="O56" s="562"/>
      <c r="P56" s="283"/>
      <c r="Q56" s="283"/>
      <c r="R56" s="562"/>
      <c r="S56" s="562"/>
      <c r="T56" s="665"/>
      <c r="U56" s="674"/>
      <c r="V56" s="562"/>
      <c r="W56" s="562"/>
      <c r="X56" s="283"/>
      <c r="Y56" s="283"/>
      <c r="Z56" s="562"/>
      <c r="AA56" s="562"/>
      <c r="AB56" s="665"/>
      <c r="AC56" s="650"/>
      <c r="AD56" s="562"/>
      <c r="AE56" s="562"/>
      <c r="AF56" s="283"/>
      <c r="AG56" s="650"/>
      <c r="AH56" s="562"/>
      <c r="AI56" s="562"/>
      <c r="AJ56" s="283"/>
      <c r="AK56" s="283"/>
      <c r="AL56" s="562"/>
      <c r="AM56" s="562"/>
      <c r="AN56" s="665"/>
      <c r="AO56" s="674"/>
      <c r="AP56" s="562"/>
      <c r="AQ56" s="562"/>
      <c r="AR56" s="665"/>
      <c r="AS56" s="650"/>
      <c r="AT56" s="562"/>
      <c r="AU56" s="562"/>
      <c r="AV56" s="665"/>
      <c r="AW56" s="650"/>
      <c r="AX56" s="562"/>
      <c r="AY56" s="562"/>
      <c r="AZ56" s="283"/>
      <c r="BA56" s="283"/>
      <c r="BB56" s="562"/>
      <c r="BC56" s="562"/>
      <c r="BD56" s="283"/>
      <c r="BE56" s="283"/>
      <c r="BF56" s="562"/>
      <c r="BG56" s="562"/>
      <c r="BH56" s="283"/>
      <c r="BI56" s="283"/>
      <c r="BJ56" s="562"/>
      <c r="BK56" s="562"/>
      <c r="BL56" s="665"/>
      <c r="BM56" s="650"/>
      <c r="BN56" s="562"/>
      <c r="BO56" s="562"/>
      <c r="BP56" s="283"/>
      <c r="BQ56" s="283"/>
      <c r="BR56" s="562"/>
      <c r="BS56" s="562"/>
      <c r="BT56" s="665"/>
      <c r="BU56" s="650"/>
      <c r="BV56" s="562"/>
      <c r="BW56" s="562"/>
      <c r="BX56" s="562"/>
      <c r="BY56" s="650"/>
      <c r="BZ56" s="562"/>
      <c r="CA56" s="562"/>
      <c r="CB56" s="562"/>
      <c r="CC56" s="283"/>
      <c r="CD56" s="562"/>
      <c r="CE56" s="562"/>
      <c r="CF56" s="283"/>
      <c r="CG56" s="283"/>
      <c r="CH56" s="562"/>
      <c r="CI56" s="562"/>
      <c r="CJ56" s="283"/>
      <c r="CK56" s="283"/>
      <c r="CL56" s="134"/>
      <c r="CM56" s="134"/>
      <c r="CN56" s="154"/>
      <c r="DB56" s="281"/>
    </row>
    <row r="57" spans="1:106" s="263" customFormat="1" ht="20.100000000000001" customHeight="1">
      <c r="A57" s="214" t="s">
        <v>22</v>
      </c>
      <c r="B57" s="561"/>
      <c r="C57" s="561"/>
      <c r="D57" s="214"/>
      <c r="E57" s="500"/>
      <c r="F57" s="561">
        <v>11113.315000000001</v>
      </c>
      <c r="G57" s="561">
        <v>26755.959000000003</v>
      </c>
      <c r="H57" s="661">
        <f>IF(F57=0, "    ---- ", IF(ABS(ROUND(100/F57*G57-100,1))&lt;999,ROUND(100/F57*G57-100,1),IF(ROUND(100/F57*G57-100,1)&gt;999,999,-999)))</f>
        <v>140.80000000000001</v>
      </c>
      <c r="I57" s="675">
        <f>100/$CM57*G57</f>
        <v>0.25216128390415127</v>
      </c>
      <c r="J57" s="561">
        <v>803071</v>
      </c>
      <c r="K57" s="561">
        <v>745547</v>
      </c>
      <c r="L57" s="561">
        <f>IF(J57=0, "    ---- ", IF(ABS(ROUND(100/J57*K57-100,1))&lt;999,ROUND(100/J57*K57-100,1),IF(ROUND(100/J57*K57-100,1)&gt;999,999,-999)))</f>
        <v>-7.2</v>
      </c>
      <c r="M57" s="651">
        <f>100/$CM57*K57</f>
        <v>7.0264006881939176</v>
      </c>
      <c r="N57" s="561"/>
      <c r="O57" s="561"/>
      <c r="P57" s="214"/>
      <c r="Q57" s="500"/>
      <c r="R57" s="561">
        <v>657</v>
      </c>
      <c r="S57" s="561">
        <v>937</v>
      </c>
      <c r="T57" s="661">
        <f>IF(R57=0, "    ---- ", IF(ABS(ROUND(100/R57*S57-100,1))&lt;999,ROUND(100/R57*S57-100,1),IF(ROUND(100/R57*S57-100,1)&gt;999,999,-999)))</f>
        <v>42.6</v>
      </c>
      <c r="U57" s="675">
        <f>100/$CM57*S57</f>
        <v>8.8307476857095533E-3</v>
      </c>
      <c r="V57" s="561"/>
      <c r="W57" s="561"/>
      <c r="X57" s="214"/>
      <c r="Y57" s="500"/>
      <c r="Z57" s="561"/>
      <c r="AA57" s="561"/>
      <c r="AB57" s="661"/>
      <c r="AC57" s="651"/>
      <c r="AD57" s="561">
        <v>254825.38785999999</v>
      </c>
      <c r="AE57" s="561">
        <v>261021.51800000001</v>
      </c>
      <c r="AF57" s="661">
        <f>IF(AD57=0, "    ---- ", IF(ABS(ROUND(100/AD57*AE57-100,1))&lt;999,ROUND(100/AD57*AE57-100,1),IF(ROUND(100/AD57*AE57-100,1)&gt;999,999,-999)))</f>
        <v>2.4</v>
      </c>
      <c r="AG57" s="651">
        <f>100/$CM57*AE57</f>
        <v>2.4599948409806771</v>
      </c>
      <c r="AH57" s="561"/>
      <c r="AI57" s="561"/>
      <c r="AJ57" s="214"/>
      <c r="AK57" s="500"/>
      <c r="AL57" s="561"/>
      <c r="AM57" s="561"/>
      <c r="AN57" s="661"/>
      <c r="AO57" s="675"/>
      <c r="AP57" s="561">
        <v>30179599.75643</v>
      </c>
      <c r="AQ57" s="561">
        <v>9256097.6998799983</v>
      </c>
      <c r="AR57" s="663">
        <f>IF(AP57=0, "    ---- ", IF(ABS(ROUND(100/AP57*AQ57-100,1))&lt;999,ROUND(100/AP57*AQ57-100,1),IF(ROUND(100/AP57*AQ57-100,1)&gt;999,999,-999)))</f>
        <v>-69.3</v>
      </c>
      <c r="AS57" s="652">
        <f>100/$CM57*AQ57</f>
        <v>87.234005701085181</v>
      </c>
      <c r="AT57" s="561">
        <v>90139</v>
      </c>
      <c r="AU57" s="561">
        <v>3879</v>
      </c>
      <c r="AV57" s="663">
        <f>IF(AT57=0, "    ---- ", IF(ABS(ROUND(100/AT57*AU57-100,1))&lt;999,ROUND(100/AT57*AU57-100,1),IF(ROUND(100/AT57*AU57-100,1)&gt;999,999,-999)))</f>
        <v>-95.7</v>
      </c>
      <c r="AW57" s="652">
        <f>100/$CM57*AU57</f>
        <v>3.6557599010530795E-2</v>
      </c>
      <c r="AX57" s="561"/>
      <c r="AY57" s="561"/>
      <c r="AZ57" s="284"/>
      <c r="BA57" s="284"/>
      <c r="BB57" s="561"/>
      <c r="BC57" s="561"/>
      <c r="BD57" s="214"/>
      <c r="BE57" s="500"/>
      <c r="BF57" s="561"/>
      <c r="BG57" s="561"/>
      <c r="BH57" s="214"/>
      <c r="BI57" s="500"/>
      <c r="BJ57" s="561">
        <v>19151</v>
      </c>
      <c r="BK57" s="561">
        <v>9079.7889500000001</v>
      </c>
      <c r="BL57" s="663">
        <f>IF(BJ57=0, "    ---- ", IF(ABS(ROUND(100/BJ57*BK57-100,1))&lt;999,ROUND(100/BJ57*BK57-100,1),IF(ROUND(100/BJ57*BK57-100,1)&gt;999,999,-999)))</f>
        <v>-52.6</v>
      </c>
      <c r="BM57" s="652">
        <f>100/$CM57*BK57</f>
        <v>8.5572385546364649E-2</v>
      </c>
      <c r="BN57" s="561">
        <v>3413568</v>
      </c>
      <c r="BO57" s="561">
        <v>9898</v>
      </c>
      <c r="BP57" s="663">
        <f>IF(BN57=0, "    ---- ", IF(ABS(ROUND(100/BN57*BO57-100,1))&lt;999,ROUND(100/BN57*BO57-100,1),IF(ROUND(100/BN57*BO57-100,1)&gt;999,999,-999)))</f>
        <v>-99.7</v>
      </c>
      <c r="BQ57" s="652">
        <f>100/$CM57*BO57</f>
        <v>9.3283607890238165E-2</v>
      </c>
      <c r="BR57" s="561">
        <v>93641.401180000001</v>
      </c>
      <c r="BS57" s="561">
        <v>13597.029500000001</v>
      </c>
      <c r="BT57" s="661"/>
      <c r="BU57" s="651"/>
      <c r="BV57" s="561">
        <v>59047.419279999995</v>
      </c>
      <c r="BW57" s="561">
        <v>107789.76694000003</v>
      </c>
      <c r="BX57" s="563">
        <f>IF(BV57=0, "    ---- ", IF(ABS(ROUND(100/BV57*BW57-100,1))&lt;999,ROUND(100/BV57*BW57-100,1),IF(ROUND(100/BV57*BW57-100,1)&gt;999,999,-999)))</f>
        <v>82.5</v>
      </c>
      <c r="BY57" s="652">
        <f>100/$CM57*BW57</f>
        <v>1.0158636445555789</v>
      </c>
      <c r="BZ57" s="561">
        <v>238937.78059000001</v>
      </c>
      <c r="CA57" s="561">
        <v>176050.30300000001</v>
      </c>
      <c r="CB57" s="563">
        <f>IF(BZ57=0, "    ---- ", IF(ABS(ROUND(100/BZ57*CA57-100,1))&lt;999,ROUND(100/BZ57*CA57-100,1),IF(ROUND(100/BZ57*CA57-100,1)&gt;999,999,-999)))</f>
        <v>-26.3</v>
      </c>
      <c r="CC57" s="652">
        <f>100/$CM57*CA57</f>
        <v>1.6591844245311802</v>
      </c>
      <c r="CD57" s="561"/>
      <c r="CE57" s="561"/>
      <c r="CF57" s="214"/>
      <c r="CG57" s="500"/>
      <c r="CH57" s="561"/>
      <c r="CI57" s="561"/>
      <c r="CJ57" s="214"/>
      <c r="CK57" s="500"/>
      <c r="CL57" s="165">
        <f>B57+F57+J57+N57+R57+V57+Z57+AD57+AH57+AL57+AP57+AT57+AX57+BB57+BF57+BJ57+BN57+BR57+BV57+BZ57+CD57+CH57</f>
        <v>35163751.060339995</v>
      </c>
      <c r="CM57" s="165">
        <f>C57+G57+K57+O57+S57+W57+AA57+AE57+AI57+AM57+AQ57+AU57+AY57+BC57+BG57+BK57+BO57+BS57+BW57+CA57+CE57+CI57</f>
        <v>10610653.065269997</v>
      </c>
      <c r="CN57" s="165">
        <f t="shared" si="7"/>
        <v>-69.8</v>
      </c>
      <c r="DB57" s="281"/>
    </row>
    <row r="58" spans="1:106" s="263" customFormat="1" ht="20.100000000000001" customHeight="1">
      <c r="A58" s="480" t="s">
        <v>338</v>
      </c>
      <c r="B58" s="480"/>
      <c r="C58" s="480"/>
      <c r="D58" s="480"/>
      <c r="E58" s="480"/>
      <c r="F58" s="480"/>
      <c r="G58" s="480"/>
      <c r="H58" s="662"/>
      <c r="I58" s="673"/>
      <c r="J58" s="480"/>
      <c r="K58" s="480"/>
      <c r="L58" s="480"/>
      <c r="M58" s="649"/>
      <c r="N58" s="480"/>
      <c r="O58" s="480"/>
      <c r="P58" s="480"/>
      <c r="Q58" s="480"/>
      <c r="R58" s="480"/>
      <c r="S58" s="480"/>
      <c r="T58" s="662"/>
      <c r="U58" s="673"/>
      <c r="V58" s="480"/>
      <c r="W58" s="480"/>
      <c r="X58" s="480"/>
      <c r="Y58" s="480"/>
      <c r="Z58" s="480"/>
      <c r="AA58" s="480"/>
      <c r="AB58" s="662"/>
      <c r="AC58" s="649"/>
      <c r="AD58" s="480"/>
      <c r="AE58" s="480"/>
      <c r="AF58" s="662"/>
      <c r="AG58" s="649"/>
      <c r="AH58" s="480"/>
      <c r="AI58" s="480"/>
      <c r="AJ58" s="480"/>
      <c r="AK58" s="480"/>
      <c r="AL58" s="480"/>
      <c r="AM58" s="480"/>
      <c r="AN58" s="662"/>
      <c r="AO58" s="673"/>
      <c r="AP58" s="480"/>
      <c r="AQ58" s="480"/>
      <c r="AR58" s="662"/>
      <c r="AS58" s="649"/>
      <c r="AT58" s="480"/>
      <c r="AU58" s="480"/>
      <c r="AV58" s="662"/>
      <c r="AW58" s="649"/>
      <c r="AX58" s="480"/>
      <c r="AY58" s="480"/>
      <c r="AZ58" s="480"/>
      <c r="BA58" s="480"/>
      <c r="BB58" s="480"/>
      <c r="BC58" s="480"/>
      <c r="BD58" s="480"/>
      <c r="BE58" s="480"/>
      <c r="BF58" s="480"/>
      <c r="BG58" s="480"/>
      <c r="BH58" s="480"/>
      <c r="BI58" s="480"/>
      <c r="BJ58" s="480"/>
      <c r="BK58" s="480"/>
      <c r="BL58" s="662"/>
      <c r="BM58" s="649"/>
      <c r="BN58" s="480"/>
      <c r="BO58" s="480"/>
      <c r="BP58" s="480"/>
      <c r="BQ58" s="480"/>
      <c r="BR58" s="480"/>
      <c r="BS58" s="480"/>
      <c r="BT58" s="662"/>
      <c r="BU58" s="649"/>
      <c r="BV58" s="480"/>
      <c r="BW58" s="480"/>
      <c r="BX58" s="480"/>
      <c r="BY58" s="649"/>
      <c r="BZ58" s="480"/>
      <c r="CA58" s="480"/>
      <c r="CB58" s="480"/>
      <c r="CC58" s="649"/>
      <c r="CD58" s="480"/>
      <c r="CE58" s="480"/>
      <c r="CF58" s="480"/>
      <c r="CG58" s="480"/>
      <c r="CH58" s="480"/>
      <c r="CI58" s="480"/>
      <c r="CJ58" s="480"/>
      <c r="CK58" s="480"/>
      <c r="CL58" s="134"/>
      <c r="CM58" s="134"/>
      <c r="CN58" s="154"/>
      <c r="DB58" s="281"/>
    </row>
    <row r="59" spans="1:106" s="263" customFormat="1" ht="20.100000000000001" customHeight="1">
      <c r="A59" s="205" t="s">
        <v>23</v>
      </c>
      <c r="B59" s="97"/>
      <c r="C59" s="97"/>
      <c r="D59" s="205"/>
      <c r="E59" s="205"/>
      <c r="F59" s="97"/>
      <c r="G59" s="97"/>
      <c r="H59" s="659"/>
      <c r="I59" s="635"/>
      <c r="J59" s="97">
        <v>36197</v>
      </c>
      <c r="K59" s="97">
        <v>16638</v>
      </c>
      <c r="L59" s="97">
        <f>IF(J59=0, "    ---- ", IF(ABS(ROUND(100/J59*K59-100,1))&lt;999,ROUND(100/J59*K59-100,1),IF(ROUND(100/J59*K59-100,1)&gt;999,999,-999)))</f>
        <v>-54</v>
      </c>
      <c r="M59" s="644">
        <f>100/$CM59*K59</f>
        <v>7.2764589418260091</v>
      </c>
      <c r="N59" s="97"/>
      <c r="O59" s="97"/>
      <c r="P59" s="205"/>
      <c r="Q59" s="205"/>
      <c r="R59" s="97"/>
      <c r="S59" s="97"/>
      <c r="T59" s="659"/>
      <c r="U59" s="635"/>
      <c r="V59" s="97"/>
      <c r="W59" s="97"/>
      <c r="X59" s="205"/>
      <c r="Y59" s="205">
        <f>100/$CM59*W59</f>
        <v>0</v>
      </c>
      <c r="Z59" s="97">
        <v>87882</v>
      </c>
      <c r="AA59" s="97">
        <v>30284</v>
      </c>
      <c r="AB59" s="659">
        <f>IF(Z59=0, "    ---- ", IF(ABS(ROUND(100/Z59*AA59-100,1))&lt;999,ROUND(100/Z59*AA59-100,1),IF(ROUND(100/Z59*AA59-100,1)&gt;999,999,-999)))</f>
        <v>-65.5</v>
      </c>
      <c r="AC59" s="644">
        <f>100/$CM59*AA59</f>
        <v>13.244397319044289</v>
      </c>
      <c r="AD59" s="97"/>
      <c r="AE59" s="97"/>
      <c r="AF59" s="659"/>
      <c r="AG59" s="644"/>
      <c r="AH59" s="97"/>
      <c r="AI59" s="97"/>
      <c r="AJ59" s="205"/>
      <c r="AK59" s="205"/>
      <c r="AL59" s="97">
        <v>4840.4070000000002</v>
      </c>
      <c r="AM59" s="97">
        <v>3696.1619999999998</v>
      </c>
      <c r="AN59" s="659">
        <f>IF(AL59=0, "    ---- ", IF(ABS(ROUND(100/AL59*AM59-100,1))&lt;999,ROUND(100/AL59*AM59-100,1),IF(ROUND(100/AL59*AM59-100,1)&gt;999,999,-999)))</f>
        <v>-23.6</v>
      </c>
      <c r="AO59" s="635">
        <f>100/$CM59*AM59</f>
        <v>1.6164786053214031</v>
      </c>
      <c r="AP59" s="97"/>
      <c r="AQ59" s="97"/>
      <c r="AR59" s="659"/>
      <c r="AS59" s="644"/>
      <c r="AT59" s="97"/>
      <c r="AU59" s="97"/>
      <c r="AV59" s="659"/>
      <c r="AW59" s="644"/>
      <c r="AX59" s="97"/>
      <c r="AY59" s="97"/>
      <c r="AZ59" s="205"/>
      <c r="BA59" s="205"/>
      <c r="BB59" s="97"/>
      <c r="BC59" s="97"/>
      <c r="BD59" s="205"/>
      <c r="BE59" s="205"/>
      <c r="BF59" s="97"/>
      <c r="BG59" s="97"/>
      <c r="BH59" s="205"/>
      <c r="BI59" s="205"/>
      <c r="BJ59" s="97"/>
      <c r="BK59" s="97"/>
      <c r="BL59" s="659"/>
      <c r="BM59" s="644"/>
      <c r="BN59" s="97"/>
      <c r="BO59" s="97"/>
      <c r="BP59" s="205"/>
      <c r="BQ59" s="205"/>
      <c r="BR59" s="97"/>
      <c r="BS59" s="97"/>
      <c r="BT59" s="659"/>
      <c r="BU59" s="644"/>
      <c r="BV59" s="97">
        <v>6119.1020000000008</v>
      </c>
      <c r="BW59" s="97">
        <v>5171.0690000000004</v>
      </c>
      <c r="BX59" s="234">
        <f>IF(BV59=0, "    ---- ", IF(ABS(ROUND(100/BV59*BW59-100,1))&lt;999,ROUND(100/BV59*BW59-100,1),IF(ROUND(100/BV59*BW59-100,1)&gt;999,999,-999)))</f>
        <v>-15.5</v>
      </c>
      <c r="BY59" s="537">
        <f>100/$CM59*BW59</f>
        <v>2.2615140800486406</v>
      </c>
      <c r="BZ59" s="97">
        <v>17463.999</v>
      </c>
      <c r="CA59" s="97">
        <v>149957.641</v>
      </c>
      <c r="CB59" s="234">
        <f>IF(BZ59=0, "    ---- ", IF(ABS(ROUND(100/BZ59*CA59-100,1))&lt;999,ROUND(100/BZ59*CA59-100,1),IF(ROUND(100/BZ59*CA59-100,1)&gt;999,999,-999)))</f>
        <v>758.7</v>
      </c>
      <c r="CC59" s="537">
        <f>100/$CM59*CA59</f>
        <v>65.582438859813962</v>
      </c>
      <c r="CD59" s="97"/>
      <c r="CE59" s="97"/>
      <c r="CF59" s="205"/>
      <c r="CG59" s="205"/>
      <c r="CH59" s="97">
        <v>36914.700000000004</v>
      </c>
      <c r="CI59" s="97">
        <v>22908.304</v>
      </c>
      <c r="CJ59" s="655">
        <f>IF(CH59=0, "    ---- ", IF(ABS(ROUND(100/CH59*CI59-100,1))&lt;999,ROUND(100/CH59*CI59-100,1),IF(ROUND(100/CH59*CI59-100,1)&gt;999,999,-999)))</f>
        <v>-37.9</v>
      </c>
      <c r="CK59" s="537">
        <f>100/$CM59*CI59</f>
        <v>10.018712193945699</v>
      </c>
      <c r="CL59" s="134">
        <f t="shared" ref="CL59:CL61" si="50">B59+F59+J59+N59+R59+V59+Z59+AD59+AH59+AL59+AP59+AT59+AX59+BB59+BF59+BJ59+BN59+BR59+BV59+BZ59+CD59+CH59</f>
        <v>189417.20800000004</v>
      </c>
      <c r="CM59" s="134">
        <f t="shared" ref="CM59:CM61" si="51">C59+G59+K59+O59+S59+W59+AA59+AE59+AI59+AM59+AQ59+AU59+AY59+BC59+BG59+BK59+BO59+BS59+BW59+CA59+CE59+CI59</f>
        <v>228655.17600000001</v>
      </c>
      <c r="CN59" s="154">
        <f t="shared" si="7"/>
        <v>20.7</v>
      </c>
      <c r="DB59" s="281"/>
    </row>
    <row r="60" spans="1:106" s="110" customFormat="1" ht="20.100000000000001" customHeight="1">
      <c r="A60" s="85" t="s">
        <v>42</v>
      </c>
      <c r="B60" s="234"/>
      <c r="C60" s="234"/>
      <c r="D60" s="85"/>
      <c r="E60" s="85"/>
      <c r="F60" s="234"/>
      <c r="G60" s="234"/>
      <c r="H60" s="655"/>
      <c r="I60" s="636"/>
      <c r="J60" s="158">
        <v>23600</v>
      </c>
      <c r="K60" s="234">
        <v>16638</v>
      </c>
      <c r="L60" s="234">
        <f>IF(J60=0, "    ---- ", IF(ABS(ROUND(100/J60*K60-100,1))&lt;999,ROUND(100/J60*K60-100,1),IF(ROUND(100/J60*K60-100,1)&gt;999,999,-999)))</f>
        <v>-29.5</v>
      </c>
      <c r="M60" s="537">
        <f>100/$CM60*K60</f>
        <v>19.3813441853329</v>
      </c>
      <c r="N60" s="234"/>
      <c r="O60" s="234"/>
      <c r="P60" s="85"/>
      <c r="Q60" s="85"/>
      <c r="R60" s="234"/>
      <c r="S60" s="234"/>
      <c r="T60" s="655"/>
      <c r="U60" s="636"/>
      <c r="V60" s="234"/>
      <c r="W60" s="234"/>
      <c r="X60" s="85"/>
      <c r="Y60" s="85">
        <f>100/$CM60*W60</f>
        <v>0</v>
      </c>
      <c r="Z60" s="234">
        <v>87882</v>
      </c>
      <c r="AA60" s="234">
        <v>30284</v>
      </c>
      <c r="AB60" s="655">
        <f>IF(Z60=0, "    ---- ", IF(ABS(ROUND(100/Z60*AA60-100,1))&lt;999,ROUND(100/Z60*AA60-100,1),IF(ROUND(100/Z60*AA60-100,1)&gt;999,999,-999)))</f>
        <v>-65.5</v>
      </c>
      <c r="AC60" s="537">
        <f>100/$CM60*AA60</f>
        <v>35.277354688581653</v>
      </c>
      <c r="AD60" s="234"/>
      <c r="AE60" s="234"/>
      <c r="AF60" s="655"/>
      <c r="AG60" s="537"/>
      <c r="AH60" s="234"/>
      <c r="AI60" s="234"/>
      <c r="AJ60" s="85"/>
      <c r="AK60" s="85"/>
      <c r="AL60" s="234">
        <v>4840.4070000000002</v>
      </c>
      <c r="AM60" s="234">
        <v>3696.1619999999998</v>
      </c>
      <c r="AN60" s="655">
        <f>IF(AL60=0, "    ---- ", IF(ABS(ROUND(100/AL60*AM60-100,1))&lt;999,ROUND(100/AL60*AM60-100,1),IF(ROUND(100/AL60*AM60-100,1)&gt;999,999,-999)))</f>
        <v>-23.6</v>
      </c>
      <c r="AO60" s="636">
        <f>100/$CM60*AM60</f>
        <v>4.30560090676454</v>
      </c>
      <c r="AP60" s="234"/>
      <c r="AQ60" s="234"/>
      <c r="AR60" s="655"/>
      <c r="AS60" s="537"/>
      <c r="AT60" s="234"/>
      <c r="AU60" s="234"/>
      <c r="AV60" s="655"/>
      <c r="AW60" s="537"/>
      <c r="AX60" s="234"/>
      <c r="AY60" s="234"/>
      <c r="AZ60" s="85"/>
      <c r="BA60" s="85"/>
      <c r="BB60" s="234"/>
      <c r="BC60" s="234"/>
      <c r="BD60" s="85"/>
      <c r="BE60" s="85"/>
      <c r="BF60" s="234"/>
      <c r="BG60" s="234"/>
      <c r="BH60" s="85"/>
      <c r="BI60" s="85"/>
      <c r="BJ60" s="234"/>
      <c r="BK60" s="234"/>
      <c r="BL60" s="655"/>
      <c r="BM60" s="537"/>
      <c r="BN60" s="234"/>
      <c r="BO60" s="234"/>
      <c r="BP60" s="85"/>
      <c r="BQ60" s="85"/>
      <c r="BR60" s="234"/>
      <c r="BS60" s="234"/>
      <c r="BT60" s="655"/>
      <c r="BU60" s="537"/>
      <c r="BV60" s="234">
        <v>4671.5690000000004</v>
      </c>
      <c r="BW60" s="234">
        <v>5171.0690000000004</v>
      </c>
      <c r="BX60" s="234">
        <f>IF(BV60=0, "    ---- ", IF(ABS(ROUND(100/BV60*BW60-100,1))&lt;999,ROUND(100/BV60*BW60-100,1),IF(ROUND(100/BV60*BW60-100,1)&gt;999,999,-999)))</f>
        <v>10.7</v>
      </c>
      <c r="BY60" s="537">
        <f>100/$CM60*BW60</f>
        <v>6.0236968442784722</v>
      </c>
      <c r="BZ60" s="234">
        <v>17463.999</v>
      </c>
      <c r="CA60" s="234">
        <v>7147.9040000000005</v>
      </c>
      <c r="CB60" s="234">
        <f>IF(BZ60=0, "    ---- ", IF(ABS(ROUND(100/BZ60*CA60-100,1))&lt;999,ROUND(100/BZ60*CA60-100,1),IF(ROUND(100/BZ60*CA60-100,1)&gt;999,999,-999)))</f>
        <v>-59.1</v>
      </c>
      <c r="CC60" s="537">
        <f>100/$CM60*CA60</f>
        <v>8.3264808046470602</v>
      </c>
      <c r="CD60" s="234"/>
      <c r="CE60" s="234"/>
      <c r="CF60" s="85"/>
      <c r="CG60" s="85"/>
      <c r="CH60" s="234">
        <v>34931.800000000003</v>
      </c>
      <c r="CI60" s="234">
        <v>22908.304</v>
      </c>
      <c r="CJ60" s="655">
        <f>IF(CH60=0, "    ---- ", IF(ABS(ROUND(100/CH60*CI60-100,1))&lt;999,ROUND(100/CH60*CI60-100,1),IF(ROUND(100/CH60*CI60-100,1)&gt;999,999,-999)))</f>
        <v>-34.4</v>
      </c>
      <c r="CK60" s="537">
        <f>100/$CM60*CI60</f>
        <v>26.685522570395385</v>
      </c>
      <c r="CL60" s="158">
        <f t="shared" si="50"/>
        <v>173389.77500000002</v>
      </c>
      <c r="CM60" s="158">
        <f t="shared" si="51"/>
        <v>85845.438999999998</v>
      </c>
      <c r="CN60" s="159">
        <f t="shared" si="7"/>
        <v>-50.5</v>
      </c>
      <c r="DB60" s="235"/>
    </row>
    <row r="61" spans="1:106" s="110" customFormat="1" ht="20.100000000000001" customHeight="1">
      <c r="A61" s="284" t="s">
        <v>43</v>
      </c>
      <c r="B61" s="563"/>
      <c r="C61" s="563"/>
      <c r="D61" s="284"/>
      <c r="E61" s="284"/>
      <c r="F61" s="563"/>
      <c r="G61" s="563"/>
      <c r="H61" s="663"/>
      <c r="I61" s="676"/>
      <c r="J61" s="181">
        <v>12597</v>
      </c>
      <c r="K61" s="563"/>
      <c r="L61" s="563"/>
      <c r="M61" s="652"/>
      <c r="N61" s="563"/>
      <c r="O61" s="563"/>
      <c r="P61" s="284"/>
      <c r="Q61" s="284"/>
      <c r="R61" s="563"/>
      <c r="S61" s="563"/>
      <c r="T61" s="663"/>
      <c r="U61" s="676"/>
      <c r="V61" s="563"/>
      <c r="W61" s="563"/>
      <c r="X61" s="284"/>
      <c r="Y61" s="284"/>
      <c r="Z61" s="563"/>
      <c r="AA61" s="563"/>
      <c r="AB61" s="284"/>
      <c r="AC61" s="652"/>
      <c r="AD61" s="563"/>
      <c r="AE61" s="563"/>
      <c r="AF61" s="663"/>
      <c r="AG61" s="652"/>
      <c r="AH61" s="563"/>
      <c r="AI61" s="563"/>
      <c r="AJ61" s="284"/>
      <c r="AK61" s="284"/>
      <c r="AL61" s="563"/>
      <c r="AM61" s="563"/>
      <c r="AN61" s="663"/>
      <c r="AO61" s="676"/>
      <c r="AP61" s="563"/>
      <c r="AQ61" s="563"/>
      <c r="AR61" s="663"/>
      <c r="AS61" s="652"/>
      <c r="AT61" s="563"/>
      <c r="AU61" s="563"/>
      <c r="AV61" s="663"/>
      <c r="AW61" s="652"/>
      <c r="AX61" s="563"/>
      <c r="AY61" s="563"/>
      <c r="AZ61" s="284"/>
      <c r="BA61" s="284"/>
      <c r="BB61" s="563"/>
      <c r="BC61" s="563"/>
      <c r="BD61" s="284"/>
      <c r="BE61" s="284"/>
      <c r="BF61" s="563"/>
      <c r="BG61" s="563"/>
      <c r="BH61" s="284"/>
      <c r="BI61" s="284"/>
      <c r="BJ61" s="563"/>
      <c r="BK61" s="563"/>
      <c r="BL61" s="663"/>
      <c r="BM61" s="652"/>
      <c r="BN61" s="563"/>
      <c r="BO61" s="563"/>
      <c r="BP61" s="284"/>
      <c r="BQ61" s="284"/>
      <c r="BR61" s="563"/>
      <c r="BS61" s="563"/>
      <c r="BT61" s="663"/>
      <c r="BU61" s="652"/>
      <c r="BV61" s="563">
        <v>1447.5329999999999</v>
      </c>
      <c r="BW61" s="563">
        <v>0</v>
      </c>
      <c r="BX61" s="563">
        <f>IF(BV61=0, "    ---- ", IF(ABS(ROUND(100/BV61*BW61-100,1))&lt;999,ROUND(100/BV61*BW61-100,1),IF(ROUND(100/BV61*BW61-100,1)&gt;999,999,-999)))</f>
        <v>-100</v>
      </c>
      <c r="BY61" s="652">
        <f>100/$CM61*BW61</f>
        <v>0</v>
      </c>
      <c r="BZ61" s="563"/>
      <c r="CA61" s="563">
        <v>142809.73699999999</v>
      </c>
      <c r="CB61" s="563" t="str">
        <f>IF(BZ61=0, "    ---- ", IF(ABS(ROUND(100/BZ61*CA61-100,1))&lt;999,ROUND(100/BZ61*CA61-100,1),IF(ROUND(100/BZ61*CA61-100,1)&gt;999,999,-999)))</f>
        <v xml:space="preserve">    ---- </v>
      </c>
      <c r="CC61" s="299">
        <f>100/$CM61*CA61</f>
        <v>100</v>
      </c>
      <c r="CD61" s="563"/>
      <c r="CE61" s="563"/>
      <c r="CF61" s="284"/>
      <c r="CG61" s="284"/>
      <c r="CH61" s="563">
        <v>1982.9</v>
      </c>
      <c r="CI61" s="563">
        <v>0</v>
      </c>
      <c r="CJ61" s="663">
        <f>IF(CH61=0, "    ---- ", IF(ABS(ROUND(100/CH61*CI61-100,1))&lt;999,ROUND(100/CH61*CI61-100,1),IF(ROUND(100/CH61*CI61-100,1)&gt;999,999,-999)))</f>
        <v>-100</v>
      </c>
      <c r="CK61" s="652">
        <f>100/$CM61*CI61</f>
        <v>0</v>
      </c>
      <c r="CL61" s="180">
        <f t="shared" si="50"/>
        <v>16027.432999999999</v>
      </c>
      <c r="CM61" s="180">
        <f t="shared" si="51"/>
        <v>142809.73699999999</v>
      </c>
      <c r="CN61" s="180">
        <f t="shared" si="7"/>
        <v>791</v>
      </c>
      <c r="DB61" s="235"/>
    </row>
    <row r="62" spans="1:106" s="263" customFormat="1" ht="20.100000000000001" customHeight="1">
      <c r="A62" s="480" t="s">
        <v>339</v>
      </c>
      <c r="B62" s="480"/>
      <c r="C62" s="480"/>
      <c r="D62" s="480"/>
      <c r="E62" s="480"/>
      <c r="F62" s="480"/>
      <c r="G62" s="480"/>
      <c r="H62" s="662"/>
      <c r="I62" s="673"/>
      <c r="J62" s="134"/>
      <c r="K62" s="480"/>
      <c r="L62" s="480"/>
      <c r="M62" s="649"/>
      <c r="N62" s="480"/>
      <c r="O62" s="480"/>
      <c r="P62" s="480"/>
      <c r="Q62" s="480"/>
      <c r="R62" s="480"/>
      <c r="S62" s="480"/>
      <c r="T62" s="662"/>
      <c r="U62" s="673"/>
      <c r="V62" s="480"/>
      <c r="W62" s="480"/>
      <c r="X62" s="480"/>
      <c r="Y62" s="480"/>
      <c r="Z62" s="480"/>
      <c r="AA62" s="480"/>
      <c r="AB62" s="480"/>
      <c r="AC62" s="480"/>
      <c r="AD62" s="480"/>
      <c r="AE62" s="480"/>
      <c r="AF62" s="662"/>
      <c r="AG62" s="649"/>
      <c r="AH62" s="480"/>
      <c r="AI62" s="480"/>
      <c r="AJ62" s="480"/>
      <c r="AK62" s="480"/>
      <c r="AL62" s="480"/>
      <c r="AM62" s="480"/>
      <c r="AN62" s="662"/>
      <c r="AO62" s="673"/>
      <c r="AP62" s="480"/>
      <c r="AQ62" s="480"/>
      <c r="AR62" s="662"/>
      <c r="AS62" s="649"/>
      <c r="AT62" s="480"/>
      <c r="AU62" s="480"/>
      <c r="AV62" s="662"/>
      <c r="AW62" s="649"/>
      <c r="AX62" s="480"/>
      <c r="AY62" s="480"/>
      <c r="AZ62" s="480"/>
      <c r="BA62" s="480"/>
      <c r="BB62" s="480"/>
      <c r="BC62" s="480"/>
      <c r="BD62" s="480"/>
      <c r="BE62" s="480"/>
      <c r="BF62" s="480"/>
      <c r="BG62" s="480"/>
      <c r="BH62" s="480"/>
      <c r="BI62" s="480"/>
      <c r="BJ62" s="480"/>
      <c r="BK62" s="480"/>
      <c r="BL62" s="662"/>
      <c r="BM62" s="649"/>
      <c r="BN62" s="480"/>
      <c r="BO62" s="480"/>
      <c r="BP62" s="480"/>
      <c r="BQ62" s="480"/>
      <c r="BR62" s="480"/>
      <c r="BS62" s="480"/>
      <c r="BT62" s="662"/>
      <c r="BU62" s="649"/>
      <c r="BV62" s="480"/>
      <c r="BW62" s="480"/>
      <c r="BX62" s="480"/>
      <c r="BY62" s="649"/>
      <c r="BZ62" s="480"/>
      <c r="CA62" s="480"/>
      <c r="CB62" s="480"/>
      <c r="CC62" s="480"/>
      <c r="CD62" s="480"/>
      <c r="CE62" s="480"/>
      <c r="CF62" s="480"/>
      <c r="CG62" s="480"/>
      <c r="CH62" s="480"/>
      <c r="CI62" s="480"/>
      <c r="CJ62" s="662"/>
      <c r="CK62" s="649"/>
      <c r="CL62" s="134"/>
      <c r="CM62" s="134"/>
      <c r="CN62" s="154"/>
      <c r="DB62" s="281"/>
    </row>
    <row r="63" spans="1:106" s="263" customFormat="1" ht="20.100000000000001" customHeight="1">
      <c r="A63" s="205" t="s">
        <v>9</v>
      </c>
      <c r="B63" s="97"/>
      <c r="C63" s="97"/>
      <c r="D63" s="205"/>
      <c r="E63" s="205"/>
      <c r="F63" s="97"/>
      <c r="G63" s="97"/>
      <c r="H63" s="659"/>
      <c r="I63" s="635"/>
      <c r="J63" s="134">
        <v>87986</v>
      </c>
      <c r="K63" s="97">
        <v>50951</v>
      </c>
      <c r="L63" s="97">
        <f>IF(J63=0, "    ---- ", IF(ABS(ROUND(100/J63*K63-100,1))&lt;999,ROUND(100/J63*K63-100,1),IF(ROUND(100/J63*K63-100,1)&gt;999,999,-999)))</f>
        <v>-42.1</v>
      </c>
      <c r="M63" s="644">
        <f>100/$CM63*K63</f>
        <v>99.993047430482619</v>
      </c>
      <c r="N63" s="97"/>
      <c r="O63" s="97"/>
      <c r="P63" s="205"/>
      <c r="Q63" s="205"/>
      <c r="R63" s="97"/>
      <c r="S63" s="97"/>
      <c r="T63" s="659"/>
      <c r="U63" s="635"/>
      <c r="V63" s="97"/>
      <c r="W63" s="97"/>
      <c r="X63" s="205"/>
      <c r="Y63" s="205"/>
      <c r="Z63" s="97"/>
      <c r="AA63" s="97"/>
      <c r="AB63" s="205"/>
      <c r="AC63" s="205"/>
      <c r="AD63" s="97"/>
      <c r="AE63" s="97"/>
      <c r="AF63" s="659"/>
      <c r="AG63" s="644"/>
      <c r="AH63" s="97"/>
      <c r="AI63" s="97"/>
      <c r="AJ63" s="205"/>
      <c r="AK63" s="205"/>
      <c r="AL63" s="97"/>
      <c r="AM63" s="97"/>
      <c r="AN63" s="659"/>
      <c r="AO63" s="635"/>
      <c r="AP63" s="97"/>
      <c r="AQ63" s="97"/>
      <c r="AR63" s="659"/>
      <c r="AS63" s="644"/>
      <c r="AT63" s="97"/>
      <c r="AU63" s="97"/>
      <c r="AV63" s="659"/>
      <c r="AW63" s="644"/>
      <c r="AX63" s="97"/>
      <c r="AY63" s="97"/>
      <c r="AZ63" s="205"/>
      <c r="BA63" s="205"/>
      <c r="BB63" s="97"/>
      <c r="BC63" s="97"/>
      <c r="BD63" s="205"/>
      <c r="BE63" s="205"/>
      <c r="BF63" s="97"/>
      <c r="BG63" s="97"/>
      <c r="BH63" s="205"/>
      <c r="BI63" s="205"/>
      <c r="BJ63" s="97"/>
      <c r="BK63" s="97">
        <v>3.5426500000000014</v>
      </c>
      <c r="BL63" s="655" t="str">
        <f>IF(BJ63=0, "    ---- ", IF(ABS(ROUND(100/BJ63*BK63-100,1))&lt;999,ROUND(100/BJ63*BK63-100,1),IF(ROUND(100/BJ63*BK63-100,1)&gt;999,999,-999)))</f>
        <v xml:space="preserve">    ---- </v>
      </c>
      <c r="BM63" s="537">
        <f>100/$CM63*BK63</f>
        <v>6.9525695173715801E-3</v>
      </c>
      <c r="BN63" s="97"/>
      <c r="BO63" s="97"/>
      <c r="BP63" s="205"/>
      <c r="BQ63" s="205"/>
      <c r="BR63" s="97"/>
      <c r="BS63" s="97"/>
      <c r="BT63" s="659"/>
      <c r="BU63" s="644"/>
      <c r="BV63" s="97"/>
      <c r="BW63" s="97"/>
      <c r="BX63" s="97"/>
      <c r="BY63" s="644"/>
      <c r="BZ63" s="97"/>
      <c r="CA63" s="97"/>
      <c r="CB63" s="97"/>
      <c r="CC63" s="205"/>
      <c r="CD63" s="97"/>
      <c r="CE63" s="97"/>
      <c r="CF63" s="205"/>
      <c r="CG63" s="205"/>
      <c r="CH63" s="97"/>
      <c r="CI63" s="97"/>
      <c r="CJ63" s="659"/>
      <c r="CK63" s="644"/>
      <c r="CL63" s="134">
        <f t="shared" ref="CL63:CL68" si="52">B63+F63+J63+N63+R63+V63+Z63+AD63+AH63+AL63+AP63+AT63+AX63+BB63+BF63+BJ63+BN63+BR63+BV63+BZ63+CD63+CH63</f>
        <v>87986</v>
      </c>
      <c r="CM63" s="134">
        <f t="shared" ref="CM63:CM68" si="53">C63+G63+K63+O63+S63+W63+AA63+AE63+AI63+AM63+AQ63+AU63+AY63+BC63+BG63+BK63+BO63+BS63+BW63+CA63+CE63+CI63</f>
        <v>50954.542650000003</v>
      </c>
      <c r="CN63" s="154">
        <f>IF(CL63=0, "    ---- ", IF(ABS(ROUND(100/CL63*CM63-100,1))&lt;999,ROUND(100/CL63*CM63-100,1),IF(ROUND(100/CL63*CM63-100,1)&gt;999,999,-999)))</f>
        <v>-42.1</v>
      </c>
      <c r="DB63" s="281"/>
    </row>
    <row r="64" spans="1:106" s="263" customFormat="1" ht="20.100000000000001" customHeight="1">
      <c r="A64" s="205" t="s">
        <v>10</v>
      </c>
      <c r="B64" s="97"/>
      <c r="C64" s="97"/>
      <c r="D64" s="205"/>
      <c r="E64" s="205"/>
      <c r="F64" s="97"/>
      <c r="G64" s="97"/>
      <c r="H64" s="659"/>
      <c r="I64" s="635"/>
      <c r="J64" s="134">
        <v>33031</v>
      </c>
      <c r="K64" s="97">
        <v>-98934</v>
      </c>
      <c r="L64" s="97">
        <f>IF(J64=0, "    ---- ", IF(ABS(ROUND(100/J64*K64-100,1))&lt;999,ROUND(100/J64*K64-100,1),IF(ROUND(100/J64*K64-100,1)&gt;999,999,-999)))</f>
        <v>-399.5</v>
      </c>
      <c r="M64" s="644">
        <f>100/$CM64*K64</f>
        <v>116.40931511900224</v>
      </c>
      <c r="N64" s="97"/>
      <c r="O64" s="97"/>
      <c r="P64" s="205"/>
      <c r="Q64" s="205"/>
      <c r="R64" s="97"/>
      <c r="S64" s="97"/>
      <c r="T64" s="659"/>
      <c r="U64" s="635"/>
      <c r="V64" s="97"/>
      <c r="W64" s="97"/>
      <c r="X64" s="205"/>
      <c r="Y64" s="205"/>
      <c r="Z64" s="97"/>
      <c r="AA64" s="97"/>
      <c r="AB64" s="205"/>
      <c r="AC64" s="205"/>
      <c r="AD64" s="97"/>
      <c r="AE64" s="97"/>
      <c r="AF64" s="659"/>
      <c r="AG64" s="644"/>
      <c r="AH64" s="97"/>
      <c r="AI64" s="97"/>
      <c r="AJ64" s="205"/>
      <c r="AK64" s="205"/>
      <c r="AL64" s="97"/>
      <c r="AM64" s="97"/>
      <c r="AN64" s="659"/>
      <c r="AO64" s="635"/>
      <c r="AP64" s="97"/>
      <c r="AQ64" s="97"/>
      <c r="AR64" s="659"/>
      <c r="AS64" s="644"/>
      <c r="AT64" s="97"/>
      <c r="AU64" s="97"/>
      <c r="AV64" s="659"/>
      <c r="AW64" s="644"/>
      <c r="AX64" s="97"/>
      <c r="AY64" s="97"/>
      <c r="AZ64" s="205"/>
      <c r="BA64" s="205"/>
      <c r="BB64" s="97"/>
      <c r="BC64" s="97"/>
      <c r="BD64" s="205"/>
      <c r="BE64" s="205"/>
      <c r="BF64" s="97"/>
      <c r="BG64" s="97"/>
      <c r="BH64" s="205"/>
      <c r="BI64" s="205"/>
      <c r="BJ64" s="97">
        <v>23303</v>
      </c>
      <c r="BK64" s="97">
        <v>3604.6746400000006</v>
      </c>
      <c r="BL64" s="655">
        <f>IF(BJ64=0, "    ---- ", IF(ABS(ROUND(100/BJ64*BK64-100,1))&lt;999,ROUND(100/BJ64*BK64-100,1),IF(ROUND(100/BJ64*BK64-100,1)&gt;999,999,-999)))</f>
        <v>-84.5</v>
      </c>
      <c r="BM64" s="537">
        <f>100/$CM64*BK64</f>
        <v>-4.2413902810887665</v>
      </c>
      <c r="BN64" s="97"/>
      <c r="BO64" s="97"/>
      <c r="BP64" s="205"/>
      <c r="BQ64" s="205"/>
      <c r="BR64" s="97"/>
      <c r="BS64" s="97"/>
      <c r="BT64" s="659"/>
      <c r="BU64" s="644"/>
      <c r="BV64" s="97">
        <v>4688.6871900000006</v>
      </c>
      <c r="BW64" s="97">
        <v>2040.1133200000004</v>
      </c>
      <c r="BX64" s="234">
        <f>IF(BV64=0, "    ---- ", IF(ABS(ROUND(100/BV64*BW64-100,1))&lt;999,ROUND(100/BV64*BW64-100,1),IF(ROUND(100/BV64*BW64-100,1)&gt;999,999,-999)))</f>
        <v>-56.5</v>
      </c>
      <c r="BY64" s="537">
        <f>100/$CM64*BW64</f>
        <v>-2.4004709639391302</v>
      </c>
      <c r="BZ64" s="97">
        <v>13638.20271</v>
      </c>
      <c r="CA64" s="97">
        <v>8301.1679999999997</v>
      </c>
      <c r="CB64" s="234">
        <f>IF(BZ64=0, "    ---- ", IF(ABS(ROUND(100/BZ64*CA64-100,1))&lt;999,ROUND(100/BZ64*CA64-100,1),IF(ROUND(100/BZ64*CA64-100,1)&gt;999,999,-999)))</f>
        <v>-39.1</v>
      </c>
      <c r="CC64" s="537">
        <f>100/$CM64*CA64</f>
        <v>-9.7674538739743415</v>
      </c>
      <c r="CD64" s="97"/>
      <c r="CE64" s="97"/>
      <c r="CF64" s="205"/>
      <c r="CG64" s="205"/>
      <c r="CH64" s="97"/>
      <c r="CI64" s="97"/>
      <c r="CJ64" s="659"/>
      <c r="CK64" s="644"/>
      <c r="CL64" s="134">
        <f t="shared" si="52"/>
        <v>74660.889899999995</v>
      </c>
      <c r="CM64" s="134">
        <f t="shared" si="53"/>
        <v>-84988.044039999993</v>
      </c>
      <c r="CN64" s="154">
        <f t="shared" si="7"/>
        <v>-213.8</v>
      </c>
      <c r="DB64" s="281"/>
    </row>
    <row r="65" spans="1:106" s="263" customFormat="1" ht="20.100000000000001" customHeight="1">
      <c r="A65" s="205" t="s">
        <v>52</v>
      </c>
      <c r="B65" s="97"/>
      <c r="C65" s="97"/>
      <c r="D65" s="205"/>
      <c r="E65" s="205"/>
      <c r="F65" s="97">
        <v>28266.075000000001</v>
      </c>
      <c r="G65" s="97">
        <v>31113.226999999999</v>
      </c>
      <c r="H65" s="659">
        <f>IF(F65=0, "    ---- ", IF(ABS(ROUND(100/F65*G65-100,1))&lt;999,ROUND(100/F65*G65-100,1),IF(ROUND(100/F65*G65-100,1)&gt;999,999,-999)))</f>
        <v>10.1</v>
      </c>
      <c r="I65" s="635">
        <f>100/$CM65*G65</f>
        <v>4.4941524404942337</v>
      </c>
      <c r="J65" s="97">
        <v>297001</v>
      </c>
      <c r="K65" s="97">
        <v>131292</v>
      </c>
      <c r="L65" s="97">
        <f>IF(J65=0, "    ---- ", IF(ABS(ROUND(100/J65*K65-100,1))&lt;999,ROUND(100/J65*K65-100,1),IF(ROUND(100/J65*K65-100,1)&gt;999,999,-999)))</f>
        <v>-55.8</v>
      </c>
      <c r="M65" s="644">
        <f>100/$CM65*K65</f>
        <v>18.964482926099855</v>
      </c>
      <c r="N65" s="97"/>
      <c r="O65" s="97"/>
      <c r="P65" s="205"/>
      <c r="Q65" s="205"/>
      <c r="R65" s="97">
        <v>4953</v>
      </c>
      <c r="S65" s="97">
        <v>6087</v>
      </c>
      <c r="T65" s="659">
        <f>IF(R65=0, "    ---- ", IF(ABS(ROUND(100/R65*S65-100,1))&lt;999,ROUND(100/R65*S65-100,1),IF(ROUND(100/R65*S65-100,1)&gt;999,999,-999)))</f>
        <v>22.9</v>
      </c>
      <c r="U65" s="635">
        <f>100/$CM65*S65</f>
        <v>0.87923717797862644</v>
      </c>
      <c r="V65" s="97"/>
      <c r="W65" s="97"/>
      <c r="X65" s="205"/>
      <c r="Y65" s="205"/>
      <c r="Z65" s="97"/>
      <c r="AA65" s="97"/>
      <c r="AB65" s="205"/>
      <c r="AC65" s="205"/>
      <c r="AD65" s="97">
        <v>29231.171969999999</v>
      </c>
      <c r="AE65" s="97">
        <v>41981.103000000003</v>
      </c>
      <c r="AF65" s="659">
        <f>IF(AD65=0, "    ---- ", IF(ABS(ROUND(100/AD65*AE65-100,1))&lt;999,ROUND(100/AD65*AE65-100,1),IF(ROUND(100/AD65*AE65-100,1)&gt;999,999,-999)))</f>
        <v>43.6</v>
      </c>
      <c r="AG65" s="644">
        <f>100/$CM65*AE65</f>
        <v>6.0639636159273946</v>
      </c>
      <c r="AH65" s="97"/>
      <c r="AI65" s="97"/>
      <c r="AJ65" s="205"/>
      <c r="AK65" s="205"/>
      <c r="AL65" s="97"/>
      <c r="AM65" s="97"/>
      <c r="AN65" s="659"/>
      <c r="AO65" s="635"/>
      <c r="AP65" s="97"/>
      <c r="AQ65" s="97"/>
      <c r="AR65" s="659"/>
      <c r="AS65" s="644"/>
      <c r="AT65" s="97">
        <v>1187</v>
      </c>
      <c r="AU65" s="97">
        <v>1072</v>
      </c>
      <c r="AV65" s="655">
        <f>IF(AT65=0, "    ---- ", IF(ABS(ROUND(100/AT65*AU65-100,1))&lt;999,ROUND(100/AT65*AU65-100,1),IF(ROUND(100/AT65*AU65-100,1)&gt;999,999,-999)))</f>
        <v>-9.6999999999999993</v>
      </c>
      <c r="AW65" s="537">
        <f>100/$CM65*AU65</f>
        <v>0.15484512153656768</v>
      </c>
      <c r="AX65" s="97"/>
      <c r="AY65" s="97"/>
      <c r="AZ65" s="85"/>
      <c r="BA65" s="85"/>
      <c r="BB65" s="97"/>
      <c r="BC65" s="97"/>
      <c r="BD65" s="205"/>
      <c r="BE65" s="205"/>
      <c r="BF65" s="97"/>
      <c r="BG65" s="97"/>
      <c r="BH65" s="205"/>
      <c r="BI65" s="205"/>
      <c r="BJ65" s="97">
        <v>88068</v>
      </c>
      <c r="BK65" s="97">
        <v>279442.43499999976</v>
      </c>
      <c r="BL65" s="655">
        <f>IF(BJ65=0, "    ---- ", IF(ABS(ROUND(100/BJ65*BK65-100,1))&lt;999,ROUND(100/BJ65*BK65-100,1),IF(ROUND(100/BJ65*BK65-100,1)&gt;999,999,-999)))</f>
        <v>217.3</v>
      </c>
      <c r="BM65" s="537">
        <f>100/$CM65*BK65</f>
        <v>40.364083778031137</v>
      </c>
      <c r="BN65" s="97"/>
      <c r="BO65" s="97">
        <v>0</v>
      </c>
      <c r="BP65" s="205"/>
      <c r="BQ65" s="205"/>
      <c r="BR65" s="97">
        <v>8097.9158799999996</v>
      </c>
      <c r="BS65" s="97">
        <v>40125.22696</v>
      </c>
      <c r="BT65" s="659"/>
      <c r="BU65" s="644"/>
      <c r="BV65" s="97">
        <v>175520.16341000001</v>
      </c>
      <c r="BW65" s="97">
        <v>49383.775090000003</v>
      </c>
      <c r="BX65" s="234">
        <f>IF(BV65=0, "    ---- ", IF(ABS(ROUND(100/BV65*BW65-100,1))&lt;999,ROUND(100/BV65*BW65-100,1),IF(ROUND(100/BV65*BW65-100,1)&gt;999,999,-999)))</f>
        <v>-71.900000000000006</v>
      </c>
      <c r="BY65" s="537">
        <f>100/$CM65*BW65</f>
        <v>7.1332431490163941</v>
      </c>
      <c r="BZ65" s="97">
        <v>261831.17199999999</v>
      </c>
      <c r="CA65" s="97">
        <v>111807.898</v>
      </c>
      <c r="CB65" s="234">
        <f>IF(BZ65=0, "    ---- ", IF(ABS(ROUND(100/BZ65*CA65-100,1))&lt;999,ROUND(100/BZ65*CA65-100,1),IF(ROUND(100/BZ65*CA65-100,1)&gt;999,999,-999)))</f>
        <v>-57.3</v>
      </c>
      <c r="CC65" s="537">
        <f>100/$CM65*CA65</f>
        <v>16.150100330744554</v>
      </c>
      <c r="CD65" s="97"/>
      <c r="CE65" s="97"/>
      <c r="CF65" s="205"/>
      <c r="CG65" s="205"/>
      <c r="CH65" s="97"/>
      <c r="CI65" s="97"/>
      <c r="CJ65" s="659"/>
      <c r="CK65" s="644"/>
      <c r="CL65" s="134">
        <f t="shared" si="52"/>
        <v>894155.49826000002</v>
      </c>
      <c r="CM65" s="134">
        <f t="shared" si="53"/>
        <v>692304.66504999984</v>
      </c>
      <c r="CN65" s="154">
        <f t="shared" si="7"/>
        <v>-22.6</v>
      </c>
      <c r="DB65" s="281"/>
    </row>
    <row r="66" spans="1:106" s="110" customFormat="1" ht="20.100000000000001" customHeight="1">
      <c r="A66" s="85" t="s">
        <v>15</v>
      </c>
      <c r="B66" s="234"/>
      <c r="C66" s="234"/>
      <c r="D66" s="85"/>
      <c r="E66" s="85"/>
      <c r="F66" s="158">
        <v>28266.075000000001</v>
      </c>
      <c r="G66" s="234">
        <v>31113.226999999999</v>
      </c>
      <c r="H66" s="655">
        <f>IF(F66=0, "    ---- ", IF(ABS(ROUND(100/F66*G66-100,1))&lt;999,ROUND(100/F66*G66-100,1),IF(ROUND(100/F66*G66-100,1)&gt;999,999,-999)))</f>
        <v>10.1</v>
      </c>
      <c r="I66" s="636">
        <f>100/$CM66*G66</f>
        <v>4.905304221272103</v>
      </c>
      <c r="J66" s="158">
        <v>297001</v>
      </c>
      <c r="K66" s="234">
        <v>131292</v>
      </c>
      <c r="L66" s="234">
        <f>IF(J66=0, "    ---- ", IF(ABS(ROUND(100/J66*K66-100,1))&lt;999,ROUND(100/J66*K66-100,1),IF(ROUND(100/J66*K66-100,1)&gt;999,999,-999)))</f>
        <v>-55.8</v>
      </c>
      <c r="M66" s="537">
        <f>100/$CM66*K66</f>
        <v>20.699466558684414</v>
      </c>
      <c r="N66" s="234"/>
      <c r="O66" s="234"/>
      <c r="P66" s="85"/>
      <c r="Q66" s="85"/>
      <c r="R66" s="234"/>
      <c r="S66" s="234"/>
      <c r="T66" s="655"/>
      <c r="U66" s="636"/>
      <c r="V66" s="234"/>
      <c r="W66" s="234"/>
      <c r="X66" s="85"/>
      <c r="Y66" s="85"/>
      <c r="Z66" s="234"/>
      <c r="AA66" s="234"/>
      <c r="AB66" s="85"/>
      <c r="AC66" s="85"/>
      <c r="AD66" s="234">
        <v>29231.171969999999</v>
      </c>
      <c r="AE66" s="234">
        <v>41981.103000000003</v>
      </c>
      <c r="AF66" s="655">
        <f>IF(AD66=0, "    ---- ", IF(ABS(ROUND(100/AD66*AE66-100,1))&lt;999,ROUND(100/AD66*AE66-100,1),IF(ROUND(100/AD66*AE66-100,1)&gt;999,999,-999)))</f>
        <v>43.6</v>
      </c>
      <c r="AG66" s="537">
        <f>100/$CM66*AE66</f>
        <v>6.6187310547876939</v>
      </c>
      <c r="AH66" s="234"/>
      <c r="AI66" s="234"/>
      <c r="AJ66" s="85"/>
      <c r="AK66" s="85"/>
      <c r="AL66" s="234"/>
      <c r="AM66" s="234"/>
      <c r="AN66" s="655"/>
      <c r="AO66" s="636"/>
      <c r="AP66" s="234"/>
      <c r="AQ66" s="234"/>
      <c r="AR66" s="655"/>
      <c r="AS66" s="537"/>
      <c r="AT66" s="234">
        <v>1187</v>
      </c>
      <c r="AU66" s="234">
        <v>1072</v>
      </c>
      <c r="AV66" s="655">
        <f>IF(AT66=0, "    ---- ", IF(ABS(ROUND(100/AT66*AU66-100,1))&lt;999,ROUND(100/AT66*AU66-100,1),IF(ROUND(100/AT66*AU66-100,1)&gt;999,999,-999)))</f>
        <v>-9.6999999999999993</v>
      </c>
      <c r="AW66" s="537">
        <f>100/$CM66*AU66</f>
        <v>0.16901127373266986</v>
      </c>
      <c r="AX66" s="234"/>
      <c r="AY66" s="234"/>
      <c r="AZ66" s="85"/>
      <c r="BA66" s="85"/>
      <c r="BB66" s="234"/>
      <c r="BC66" s="234"/>
      <c r="BD66" s="85"/>
      <c r="BE66" s="85"/>
      <c r="BF66" s="234"/>
      <c r="BG66" s="234"/>
      <c r="BH66" s="85"/>
      <c r="BI66" s="85"/>
      <c r="BJ66" s="234">
        <v>86393</v>
      </c>
      <c r="BK66" s="234">
        <v>276885.75999999978</v>
      </c>
      <c r="BL66" s="655">
        <f>IF(BJ66=0, "    ---- ", IF(ABS(ROUND(100/BJ66*BK66-100,1))&lt;999,ROUND(100/BJ66*BK66-100,1),IF(ROUND(100/BJ66*BK66-100,1)&gt;999,999,-999)))</f>
        <v>220.5</v>
      </c>
      <c r="BM66" s="537">
        <f>100/$CM66*BK66</f>
        <v>43.653745313468555</v>
      </c>
      <c r="BN66" s="234"/>
      <c r="BO66" s="234"/>
      <c r="BP66" s="85"/>
      <c r="BQ66" s="85"/>
      <c r="BR66" s="234">
        <v>8097.9158799999996</v>
      </c>
      <c r="BS66" s="234">
        <v>40125.22696</v>
      </c>
      <c r="BT66" s="655"/>
      <c r="BU66" s="537"/>
      <c r="BV66" s="234">
        <v>8595.9360299999989</v>
      </c>
      <c r="BW66" s="234"/>
      <c r="BX66" s="234">
        <f>IF(BV66=0, "    ---- ", IF(ABS(ROUND(100/BV66*BW66-100,1))&lt;999,ROUND(100/BV66*BW66-100,1),IF(ROUND(100/BV66*BW66-100,1)&gt;999,999,-999)))</f>
        <v>-100</v>
      </c>
      <c r="BY66" s="537">
        <f>100/$CM66*BW66</f>
        <v>0</v>
      </c>
      <c r="BZ66" s="234">
        <v>261831.17199999999</v>
      </c>
      <c r="CA66" s="234">
        <v>111807.898</v>
      </c>
      <c r="CB66" s="234">
        <f>IF(BZ66=0, "    ---- ", IF(ABS(ROUND(100/BZ66*CA66-100,1))&lt;999,ROUND(100/BZ66*CA66-100,1),IF(ROUND(100/BZ66*CA66-100,1)&gt;999,999,-999)))</f>
        <v>-57.3</v>
      </c>
      <c r="CC66" s="537">
        <f>100/$CM66*CA66</f>
        <v>17.627607513388462</v>
      </c>
      <c r="CD66" s="234"/>
      <c r="CE66" s="234"/>
      <c r="CF66" s="85"/>
      <c r="CG66" s="85"/>
      <c r="CH66" s="234"/>
      <c r="CI66" s="234"/>
      <c r="CJ66" s="655"/>
      <c r="CK66" s="537"/>
      <c r="CL66" s="158">
        <f t="shared" si="52"/>
        <v>720603.27087999997</v>
      </c>
      <c r="CM66" s="158">
        <f t="shared" si="53"/>
        <v>634277.21495999978</v>
      </c>
      <c r="CN66" s="159">
        <f t="shared" si="7"/>
        <v>-12</v>
      </c>
      <c r="DB66" s="235"/>
    </row>
    <row r="67" spans="1:106" s="110" customFormat="1" ht="20.100000000000001" customHeight="1">
      <c r="A67" s="265" t="s">
        <v>158</v>
      </c>
      <c r="B67" s="558"/>
      <c r="C67" s="558"/>
      <c r="D67" s="265"/>
      <c r="E67" s="265"/>
      <c r="F67" s="558"/>
      <c r="G67" s="558"/>
      <c r="H67" s="656"/>
      <c r="I67" s="634"/>
      <c r="J67" s="558"/>
      <c r="K67" s="558"/>
      <c r="L67" s="558"/>
      <c r="M67" s="552"/>
      <c r="N67" s="558"/>
      <c r="O67" s="558"/>
      <c r="P67" s="265"/>
      <c r="Q67" s="265"/>
      <c r="R67" s="558">
        <v>4953</v>
      </c>
      <c r="S67" s="558">
        <v>6087</v>
      </c>
      <c r="T67" s="656">
        <f>IF(R67=0, "    ---- ", IF(ABS(ROUND(100/R67*S67-100,1))&lt;999,ROUND(100/R67*S67-100,1),IF(ROUND(100/R67*S67-100,1)&gt;999,999,-999)))</f>
        <v>22.9</v>
      </c>
      <c r="U67" s="634">
        <f>100/$CM67*S67</f>
        <v>10.489862970988943</v>
      </c>
      <c r="V67" s="558"/>
      <c r="W67" s="558"/>
      <c r="X67" s="265"/>
      <c r="Y67" s="265"/>
      <c r="Z67" s="558"/>
      <c r="AA67" s="558"/>
      <c r="AB67" s="265"/>
      <c r="AC67" s="265"/>
      <c r="AD67" s="558"/>
      <c r="AE67" s="558"/>
      <c r="AF67" s="265"/>
      <c r="AG67" s="265"/>
      <c r="AH67" s="558"/>
      <c r="AI67" s="558"/>
      <c r="AJ67" s="265"/>
      <c r="AK67" s="265"/>
      <c r="AL67" s="558"/>
      <c r="AM67" s="558"/>
      <c r="AN67" s="656"/>
      <c r="AO67" s="634"/>
      <c r="AP67" s="558"/>
      <c r="AQ67" s="558"/>
      <c r="AR67" s="656"/>
      <c r="AS67" s="552"/>
      <c r="AT67" s="558"/>
      <c r="AU67" s="558"/>
      <c r="AV67" s="656"/>
      <c r="AW67" s="552"/>
      <c r="AX67" s="558"/>
      <c r="AY67" s="558"/>
      <c r="AZ67" s="265"/>
      <c r="BA67" s="265"/>
      <c r="BB67" s="558"/>
      <c r="BC67" s="558"/>
      <c r="BD67" s="265"/>
      <c r="BE67" s="265"/>
      <c r="BF67" s="558"/>
      <c r="BG67" s="558"/>
      <c r="BH67" s="265"/>
      <c r="BI67" s="265"/>
      <c r="BJ67" s="558">
        <v>1675</v>
      </c>
      <c r="BK67" s="558">
        <v>2556.6750000000002</v>
      </c>
      <c r="BL67" s="655">
        <f>IF(BJ67=0, "    ---- ", IF(ABS(ROUND(100/BJ67*BK67-100,1))&lt;999,ROUND(100/BJ67*BK67-100,1),IF(ROUND(100/BJ67*BK67-100,1)&gt;999,999,-999)))</f>
        <v>52.6</v>
      </c>
      <c r="BM67" s="537">
        <f>100/$CM67*BK67</f>
        <v>4.4059750963287589</v>
      </c>
      <c r="BN67" s="558"/>
      <c r="BO67" s="558"/>
      <c r="BP67" s="265"/>
      <c r="BQ67" s="265"/>
      <c r="BR67" s="558"/>
      <c r="BS67" s="558"/>
      <c r="BT67" s="656"/>
      <c r="BU67" s="552"/>
      <c r="BV67" s="558">
        <v>166924.22738</v>
      </c>
      <c r="BW67" s="558">
        <v>49383.775090000003</v>
      </c>
      <c r="BX67" s="234">
        <f>IF(BV67=0, "    ---- ", IF(ABS(ROUND(100/BV67*BW67-100,1))&lt;999,ROUND(100/BV67*BW67-100,1),IF(ROUND(100/BV67*BW67-100,1)&gt;999,999,-999)))</f>
        <v>-70.400000000000006</v>
      </c>
      <c r="BY67" s="537">
        <f>100/$CM67*BW67</f>
        <v>85.104161932682302</v>
      </c>
      <c r="BZ67" s="558"/>
      <c r="CA67" s="558"/>
      <c r="CB67" s="558"/>
      <c r="CC67" s="265"/>
      <c r="CD67" s="558"/>
      <c r="CE67" s="558"/>
      <c r="CF67" s="265"/>
      <c r="CG67" s="265"/>
      <c r="CH67" s="558"/>
      <c r="CI67" s="558"/>
      <c r="CJ67" s="656"/>
      <c r="CK67" s="552"/>
      <c r="CL67" s="158">
        <f t="shared" si="52"/>
        <v>173552.22738</v>
      </c>
      <c r="CM67" s="158">
        <f t="shared" si="53"/>
        <v>58027.450089999998</v>
      </c>
      <c r="CN67" s="159">
        <f t="shared" si="7"/>
        <v>-66.599999999999994</v>
      </c>
      <c r="DB67" s="235"/>
    </row>
    <row r="68" spans="1:106" s="110" customFormat="1" ht="20.100000000000001" customHeight="1">
      <c r="A68" s="583" t="s">
        <v>466</v>
      </c>
      <c r="B68" s="558"/>
      <c r="C68" s="558"/>
      <c r="D68" s="265"/>
      <c r="E68" s="265"/>
      <c r="F68" s="558"/>
      <c r="G68" s="558"/>
      <c r="H68" s="656"/>
      <c r="I68" s="634"/>
      <c r="J68" s="558"/>
      <c r="K68" s="558"/>
      <c r="L68" s="558"/>
      <c r="M68" s="552"/>
      <c r="N68" s="558"/>
      <c r="O68" s="558"/>
      <c r="P68" s="265"/>
      <c r="Q68" s="265"/>
      <c r="R68" s="558"/>
      <c r="S68" s="558"/>
      <c r="T68" s="656"/>
      <c r="U68" s="634"/>
      <c r="V68" s="558"/>
      <c r="W68" s="558"/>
      <c r="X68" s="265"/>
      <c r="Y68" s="265"/>
      <c r="Z68" s="558"/>
      <c r="AA68" s="558"/>
      <c r="AB68" s="265"/>
      <c r="AC68" s="265"/>
      <c r="AD68" s="558"/>
      <c r="AE68" s="558"/>
      <c r="AF68" s="265"/>
      <c r="AG68" s="265"/>
      <c r="AH68" s="558"/>
      <c r="AI68" s="558"/>
      <c r="AJ68" s="265"/>
      <c r="AK68" s="265"/>
      <c r="AL68" s="558"/>
      <c r="AM68" s="558"/>
      <c r="AN68" s="656"/>
      <c r="AO68" s="634"/>
      <c r="AP68" s="558"/>
      <c r="AQ68" s="558"/>
      <c r="AR68" s="656"/>
      <c r="AS68" s="552"/>
      <c r="AT68" s="558"/>
      <c r="AU68" s="558"/>
      <c r="AV68" s="656"/>
      <c r="AW68" s="552"/>
      <c r="AX68" s="558"/>
      <c r="AY68" s="558"/>
      <c r="AZ68" s="265"/>
      <c r="BA68" s="265"/>
      <c r="BB68" s="558"/>
      <c r="BC68" s="558"/>
      <c r="BD68" s="265"/>
      <c r="BE68" s="265"/>
      <c r="BF68" s="558"/>
      <c r="BG68" s="558"/>
      <c r="BH68" s="265"/>
      <c r="BI68" s="265"/>
      <c r="BJ68" s="558"/>
      <c r="BK68" s="558"/>
      <c r="BL68" s="656"/>
      <c r="BM68" s="552"/>
      <c r="BN68" s="558"/>
      <c r="BO68" s="558"/>
      <c r="BP68" s="265"/>
      <c r="BQ68" s="265"/>
      <c r="BR68" s="558"/>
      <c r="BS68" s="558"/>
      <c r="BT68" s="656"/>
      <c r="BU68" s="552"/>
      <c r="BV68" s="558"/>
      <c r="BW68" s="558"/>
      <c r="BX68" s="558"/>
      <c r="BY68" s="552"/>
      <c r="BZ68" s="558"/>
      <c r="CA68" s="558"/>
      <c r="CB68" s="558"/>
      <c r="CC68" s="265"/>
      <c r="CD68" s="558"/>
      <c r="CE68" s="558"/>
      <c r="CF68" s="265"/>
      <c r="CG68" s="265"/>
      <c r="CH68" s="558"/>
      <c r="CI68" s="558"/>
      <c r="CJ68" s="656"/>
      <c r="CK68" s="552"/>
      <c r="CL68" s="158">
        <f t="shared" si="52"/>
        <v>0</v>
      </c>
      <c r="CM68" s="158">
        <f t="shared" si="53"/>
        <v>0</v>
      </c>
      <c r="CN68" s="159" t="str">
        <f t="shared" si="7"/>
        <v xml:space="preserve">    ---- </v>
      </c>
      <c r="DB68" s="235"/>
    </row>
    <row r="69" spans="1:106" s="110" customFormat="1" ht="20.100000000000001" customHeight="1">
      <c r="A69" s="426" t="s">
        <v>287</v>
      </c>
      <c r="B69" s="426"/>
      <c r="C69" s="426"/>
      <c r="D69" s="426"/>
      <c r="E69" s="426"/>
      <c r="F69" s="426"/>
      <c r="G69" s="426"/>
      <c r="H69" s="671"/>
      <c r="I69" s="677"/>
      <c r="J69" s="426"/>
      <c r="K69" s="426"/>
      <c r="L69" s="641"/>
      <c r="M69" s="505"/>
      <c r="N69" s="426"/>
      <c r="O69" s="426"/>
      <c r="P69" s="426"/>
      <c r="Q69" s="426"/>
      <c r="R69" s="426"/>
      <c r="S69" s="426"/>
      <c r="T69" s="671"/>
      <c r="U69" s="677"/>
      <c r="V69" s="426"/>
      <c r="W69" s="426"/>
      <c r="X69" s="426"/>
      <c r="Y69" s="426"/>
      <c r="Z69" s="426"/>
      <c r="AA69" s="426"/>
      <c r="AB69" s="426"/>
      <c r="AC69" s="426"/>
      <c r="AD69" s="426"/>
      <c r="AE69" s="426"/>
      <c r="AF69" s="426"/>
      <c r="AG69" s="426"/>
      <c r="AH69" s="426"/>
      <c r="AI69" s="426"/>
      <c r="AJ69" s="426"/>
      <c r="AK69" s="426"/>
      <c r="AL69" s="426"/>
      <c r="AM69" s="426"/>
      <c r="AN69" s="671"/>
      <c r="AO69" s="677"/>
      <c r="AP69" s="426"/>
      <c r="AQ69" s="426"/>
      <c r="AR69" s="671"/>
      <c r="AS69" s="505"/>
      <c r="AT69" s="426"/>
      <c r="AU69" s="426"/>
      <c r="AV69" s="671"/>
      <c r="AW69" s="505"/>
      <c r="AX69" s="426"/>
      <c r="AY69" s="426"/>
      <c r="AZ69" s="426"/>
      <c r="BA69" s="426"/>
      <c r="BB69" s="426"/>
      <c r="BC69" s="426"/>
      <c r="BD69" s="426"/>
      <c r="BE69" s="426"/>
      <c r="BF69" s="426"/>
      <c r="BG69" s="426"/>
      <c r="BH69" s="426"/>
      <c r="BI69" s="426"/>
      <c r="BJ69" s="641"/>
      <c r="BK69" s="641"/>
      <c r="BL69" s="671"/>
      <c r="BM69" s="505"/>
      <c r="BN69" s="426"/>
      <c r="BO69" s="426"/>
      <c r="BP69" s="426"/>
      <c r="BQ69" s="426"/>
      <c r="BR69" s="426"/>
      <c r="BS69" s="426"/>
      <c r="BT69" s="671"/>
      <c r="BU69" s="505"/>
      <c r="BV69" s="426"/>
      <c r="BW69" s="426"/>
      <c r="BX69" s="641"/>
      <c r="BY69" s="505"/>
      <c r="BZ69" s="426"/>
      <c r="CA69" s="426"/>
      <c r="CB69" s="641"/>
      <c r="CC69" s="426"/>
      <c r="CD69" s="426"/>
      <c r="CE69" s="426"/>
      <c r="CF69" s="426"/>
      <c r="CG69" s="426"/>
      <c r="CH69" s="426"/>
      <c r="CI69" s="426"/>
      <c r="CJ69" s="671"/>
      <c r="CK69" s="505"/>
      <c r="CL69" s="426"/>
      <c r="CM69" s="426"/>
      <c r="CN69" s="426"/>
      <c r="DB69" s="235"/>
    </row>
    <row r="70" spans="1:106" s="110" customFormat="1" ht="20.100000000000001" customHeight="1">
      <c r="A70" s="85" t="s">
        <v>331</v>
      </c>
      <c r="B70" s="234"/>
      <c r="C70" s="234"/>
      <c r="D70" s="85"/>
      <c r="E70" s="85"/>
      <c r="F70" s="234"/>
      <c r="G70" s="234"/>
      <c r="H70" s="655"/>
      <c r="I70" s="636"/>
      <c r="J70" s="158">
        <v>36089</v>
      </c>
      <c r="K70" s="234">
        <v>80999</v>
      </c>
      <c r="L70" s="234">
        <f>IF(J70=0, "    ---- ", IF(ABS(ROUND(100/J70*K70-100,1))&lt;999,ROUND(100/J70*K70-100,1),IF(ROUND(100/J70*K70-100,1)&gt;999,999,-999)))</f>
        <v>124.4</v>
      </c>
      <c r="M70" s="537">
        <f>100/$CM70*K70</f>
        <v>80.142200757521508</v>
      </c>
      <c r="N70" s="234"/>
      <c r="O70" s="234"/>
      <c r="P70" s="85"/>
      <c r="Q70" s="85"/>
      <c r="R70" s="234"/>
      <c r="S70" s="234"/>
      <c r="T70" s="655"/>
      <c r="U70" s="636"/>
      <c r="V70" s="234"/>
      <c r="W70" s="234"/>
      <c r="X70" s="85"/>
      <c r="Y70" s="85"/>
      <c r="Z70" s="234"/>
      <c r="AA70" s="234"/>
      <c r="AB70" s="85"/>
      <c r="AC70" s="85"/>
      <c r="AD70" s="234">
        <v>15285.084999999999</v>
      </c>
      <c r="AE70" s="234">
        <v>0</v>
      </c>
      <c r="AF70" s="85">
        <f>IF(AD70=0, "    ---- ", IF(ABS(ROUND(100/AD70*AE70-100,1))&lt;999,ROUND(100/AD70*AE70-100,1),IF(ROUND(100/AD70*AE70-100,1)&gt;999,999,-999)))</f>
        <v>-100</v>
      </c>
      <c r="AG70" s="85">
        <f>100/$CM70*AE70</f>
        <v>0</v>
      </c>
      <c r="AH70" s="234"/>
      <c r="AI70" s="234"/>
      <c r="AJ70" s="85"/>
      <c r="AK70" s="85"/>
      <c r="AL70" s="234"/>
      <c r="AM70" s="234"/>
      <c r="AN70" s="655"/>
      <c r="AO70" s="636"/>
      <c r="AP70" s="234"/>
      <c r="AQ70" s="234"/>
      <c r="AR70" s="655"/>
      <c r="AS70" s="537"/>
      <c r="AT70" s="234"/>
      <c r="AU70" s="234"/>
      <c r="AV70" s="655"/>
      <c r="AW70" s="537"/>
      <c r="AX70" s="234"/>
      <c r="AY70" s="234"/>
      <c r="AZ70" s="85"/>
      <c r="BA70" s="85"/>
      <c r="BB70" s="234"/>
      <c r="BC70" s="234"/>
      <c r="BD70" s="85"/>
      <c r="BE70" s="85"/>
      <c r="BF70" s="234"/>
      <c r="BG70" s="234"/>
      <c r="BH70" s="85"/>
      <c r="BI70" s="85"/>
      <c r="BJ70" s="234">
        <v>10974</v>
      </c>
      <c r="BK70" s="234">
        <v>3776.5230000000001</v>
      </c>
      <c r="BL70" s="655">
        <f>IF(BJ70=0, "    ---- ", IF(ABS(ROUND(100/BJ70*BK70-100,1))&lt;999,ROUND(100/BJ70*BK70-100,1),IF(ROUND(100/BJ70*BK70-100,1)&gt;999,999,-999)))</f>
        <v>-65.599999999999994</v>
      </c>
      <c r="BM70" s="537">
        <f>100/$CM70*BK70</f>
        <v>3.7365753210705983</v>
      </c>
      <c r="BN70" s="234"/>
      <c r="BO70" s="234"/>
      <c r="BP70" s="85"/>
      <c r="BQ70" s="85"/>
      <c r="BR70" s="234">
        <v>8097.9158799999996</v>
      </c>
      <c r="BS70" s="234">
        <v>1691.54772</v>
      </c>
      <c r="BT70" s="655"/>
      <c r="BU70" s="537"/>
      <c r="BV70" s="234">
        <v>1141.4495899999999</v>
      </c>
      <c r="BW70" s="234"/>
      <c r="BX70" s="234">
        <f>IF(BV70=0, "    ---- ", IF(ABS(ROUND(100/BV70*BW70-100,1))&lt;999,ROUND(100/BV70*BW70-100,1),IF(ROUND(100/BV70*BW70-100,1)&gt;999,999,-999)))</f>
        <v>-100</v>
      </c>
      <c r="BY70" s="537">
        <f>100/$CM70*BW70</f>
        <v>0</v>
      </c>
      <c r="BZ70" s="234">
        <v>49422.38</v>
      </c>
      <c r="CA70" s="234">
        <v>14602.028</v>
      </c>
      <c r="CB70" s="234">
        <f>IF(BZ70=0, "    ---- ", IF(ABS(ROUND(100/BZ70*CA70-100,1))&lt;999,ROUND(100/BZ70*CA70-100,1),IF(ROUND(100/BZ70*CA70-100,1)&gt;999,999,-999)))</f>
        <v>-70.5</v>
      </c>
      <c r="CC70" s="537">
        <f>100/$CM70*CA70</f>
        <v>14.447569222372501</v>
      </c>
      <c r="CD70" s="234"/>
      <c r="CE70" s="234"/>
      <c r="CF70" s="85"/>
      <c r="CG70" s="85"/>
      <c r="CH70" s="234"/>
      <c r="CI70" s="234"/>
      <c r="CJ70" s="655"/>
      <c r="CK70" s="537"/>
      <c r="CL70" s="158">
        <f t="shared" ref="CL70:CL72" si="54">B70+F70+J70+N70+R70+V70+Z70+AD70+AH70+AL70+AP70+AT70+AX70+BB70+BF70+BJ70+BN70+BR70+BV70+BZ70+CD70+CH70</f>
        <v>121009.83046999999</v>
      </c>
      <c r="CM70" s="158">
        <f t="shared" ref="CM70:CM72" si="55">C70+G70+K70+O70+S70+W70+AA70+AE70+AI70+AM70+AQ70+AU70+AY70+BC70+BG70+BK70+BO70+BS70+BW70+CA70+CE70+CI70</f>
        <v>101069.09872000001</v>
      </c>
      <c r="CN70" s="159">
        <f t="shared" si="7"/>
        <v>-16.5</v>
      </c>
      <c r="DB70" s="235"/>
    </row>
    <row r="71" spans="1:106" s="110" customFormat="1" ht="20.100000000000001" customHeight="1">
      <c r="A71" s="85" t="s">
        <v>332</v>
      </c>
      <c r="B71" s="234"/>
      <c r="C71" s="234"/>
      <c r="D71" s="85"/>
      <c r="E71" s="85"/>
      <c r="F71" s="234"/>
      <c r="G71" s="234"/>
      <c r="H71" s="655"/>
      <c r="I71" s="636"/>
      <c r="J71" s="234"/>
      <c r="K71" s="234"/>
      <c r="L71" s="234"/>
      <c r="M71" s="537"/>
      <c r="N71" s="234"/>
      <c r="O71" s="234"/>
      <c r="P71" s="85"/>
      <c r="Q71" s="85"/>
      <c r="R71" s="234"/>
      <c r="S71" s="234"/>
      <c r="T71" s="655"/>
      <c r="U71" s="636"/>
      <c r="V71" s="234"/>
      <c r="W71" s="234"/>
      <c r="X71" s="85"/>
      <c r="Y71" s="85"/>
      <c r="Z71" s="234"/>
      <c r="AA71" s="234"/>
      <c r="AB71" s="85"/>
      <c r="AC71" s="85"/>
      <c r="AD71" s="234"/>
      <c r="AE71" s="234"/>
      <c r="AF71" s="85"/>
      <c r="AG71" s="85"/>
      <c r="AH71" s="234"/>
      <c r="AI71" s="234"/>
      <c r="AJ71" s="85"/>
      <c r="AK71" s="85"/>
      <c r="AL71" s="234"/>
      <c r="AM71" s="234"/>
      <c r="AN71" s="655"/>
      <c r="AO71" s="636"/>
      <c r="AP71" s="234"/>
      <c r="AQ71" s="234"/>
      <c r="AR71" s="655"/>
      <c r="AS71" s="537"/>
      <c r="AT71" s="234"/>
      <c r="AU71" s="234"/>
      <c r="AV71" s="655"/>
      <c r="AW71" s="537"/>
      <c r="AX71" s="234"/>
      <c r="AY71" s="234"/>
      <c r="AZ71" s="85"/>
      <c r="BA71" s="85"/>
      <c r="BB71" s="234"/>
      <c r="BC71" s="234"/>
      <c r="BD71" s="85"/>
      <c r="BE71" s="85"/>
      <c r="BF71" s="234"/>
      <c r="BG71" s="234"/>
      <c r="BH71" s="85"/>
      <c r="BI71" s="85"/>
      <c r="BJ71" s="234">
        <v>1675</v>
      </c>
      <c r="BK71" s="234">
        <v>2556.6750000000002</v>
      </c>
      <c r="BL71" s="655">
        <f>IF(BJ71=0, "    ---- ", IF(ABS(ROUND(100/BJ71*BK71-100,1))&lt;999,ROUND(100/BJ71*BK71-100,1),IF(ROUND(100/BJ71*BK71-100,1)&gt;999,999,-999)))</f>
        <v>52.6</v>
      </c>
      <c r="BM71" s="537">
        <f>100/$CM71*BK71</f>
        <v>45.173530282215857</v>
      </c>
      <c r="BN71" s="234"/>
      <c r="BO71" s="234"/>
      <c r="BP71" s="85"/>
      <c r="BQ71" s="85"/>
      <c r="BR71" s="234"/>
      <c r="BS71" s="234"/>
      <c r="BT71" s="655"/>
      <c r="BU71" s="537"/>
      <c r="BV71" s="234">
        <v>3413</v>
      </c>
      <c r="BW71" s="234">
        <v>3103</v>
      </c>
      <c r="BX71" s="234">
        <f>IF(BV71=0, "    ---- ", IF(ABS(ROUND(100/BV71*BW71-100,1))&lt;999,ROUND(100/BV71*BW71-100,1),IF(ROUND(100/BV71*BW71-100,1)&gt;999,999,-999)))</f>
        <v>-9.1</v>
      </c>
      <c r="BY71" s="537">
        <f>100/$CM71*BW71</f>
        <v>54.82646971778415</v>
      </c>
      <c r="BZ71" s="234"/>
      <c r="CA71" s="234"/>
      <c r="CB71" s="234"/>
      <c r="CC71" s="537"/>
      <c r="CD71" s="234"/>
      <c r="CE71" s="234"/>
      <c r="CF71" s="85"/>
      <c r="CG71" s="85"/>
      <c r="CH71" s="234"/>
      <c r="CI71" s="234"/>
      <c r="CJ71" s="655"/>
      <c r="CK71" s="537"/>
      <c r="CL71" s="158">
        <f t="shared" si="54"/>
        <v>5088</v>
      </c>
      <c r="CM71" s="158">
        <f t="shared" si="55"/>
        <v>5659.6750000000002</v>
      </c>
      <c r="CN71" s="159">
        <f t="shared" si="7"/>
        <v>11.2</v>
      </c>
      <c r="DB71" s="235"/>
    </row>
    <row r="72" spans="1:106" s="110" customFormat="1" ht="20.100000000000001" customHeight="1">
      <c r="A72" s="583" t="s">
        <v>472</v>
      </c>
      <c r="B72" s="234"/>
      <c r="C72" s="234"/>
      <c r="D72" s="85"/>
      <c r="E72" s="85"/>
      <c r="F72" s="234"/>
      <c r="G72" s="234"/>
      <c r="H72" s="655"/>
      <c r="I72" s="636"/>
      <c r="J72" s="234"/>
      <c r="K72" s="234"/>
      <c r="L72" s="234"/>
      <c r="M72" s="537"/>
      <c r="N72" s="234"/>
      <c r="O72" s="234"/>
      <c r="P72" s="85"/>
      <c r="Q72" s="85"/>
      <c r="R72" s="234"/>
      <c r="S72" s="234"/>
      <c r="T72" s="655"/>
      <c r="U72" s="636"/>
      <c r="V72" s="234"/>
      <c r="W72" s="234"/>
      <c r="X72" s="85"/>
      <c r="Y72" s="85"/>
      <c r="Z72" s="234"/>
      <c r="AA72" s="234"/>
      <c r="AB72" s="85"/>
      <c r="AC72" s="85"/>
      <c r="AD72" s="234"/>
      <c r="AE72" s="234"/>
      <c r="AF72" s="85"/>
      <c r="AG72" s="85"/>
      <c r="AH72" s="234"/>
      <c r="AI72" s="234"/>
      <c r="AJ72" s="85"/>
      <c r="AK72" s="85"/>
      <c r="AL72" s="234"/>
      <c r="AM72" s="234"/>
      <c r="AN72" s="655"/>
      <c r="AO72" s="636"/>
      <c r="AP72" s="234"/>
      <c r="AQ72" s="234"/>
      <c r="AR72" s="655"/>
      <c r="AS72" s="537"/>
      <c r="AT72" s="234"/>
      <c r="AU72" s="234"/>
      <c r="AV72" s="655"/>
      <c r="AW72" s="537"/>
      <c r="AX72" s="234"/>
      <c r="AY72" s="234"/>
      <c r="AZ72" s="85"/>
      <c r="BA72" s="85"/>
      <c r="BB72" s="234"/>
      <c r="BC72" s="234"/>
      <c r="BD72" s="85"/>
      <c r="BE72" s="85"/>
      <c r="BF72" s="234"/>
      <c r="BG72" s="234"/>
      <c r="BH72" s="85"/>
      <c r="BI72" s="85"/>
      <c r="BJ72" s="234"/>
      <c r="BK72" s="234"/>
      <c r="BL72" s="655"/>
      <c r="BM72" s="537"/>
      <c r="BN72" s="234"/>
      <c r="BO72" s="234"/>
      <c r="BP72" s="85"/>
      <c r="BQ72" s="85"/>
      <c r="BR72" s="234"/>
      <c r="BS72" s="234">
        <v>38433.679240000005</v>
      </c>
      <c r="BT72" s="655"/>
      <c r="BU72" s="537"/>
      <c r="BV72" s="234"/>
      <c r="BW72" s="234"/>
      <c r="BX72" s="234"/>
      <c r="BY72" s="537"/>
      <c r="BZ72" s="234"/>
      <c r="CA72" s="234"/>
      <c r="CB72" s="234"/>
      <c r="CC72" s="537"/>
      <c r="CD72" s="234"/>
      <c r="CE72" s="234"/>
      <c r="CF72" s="85"/>
      <c r="CG72" s="85"/>
      <c r="CH72" s="234"/>
      <c r="CI72" s="234"/>
      <c r="CJ72" s="655"/>
      <c r="CK72" s="537"/>
      <c r="CL72" s="158">
        <f t="shared" si="54"/>
        <v>0</v>
      </c>
      <c r="CM72" s="158">
        <f t="shared" si="55"/>
        <v>38433.679240000005</v>
      </c>
      <c r="CN72" s="159" t="str">
        <f t="shared" si="7"/>
        <v xml:space="preserve">    ---- </v>
      </c>
      <c r="DB72" s="235"/>
    </row>
    <row r="73" spans="1:106" s="263" customFormat="1" ht="20.100000000000001" customHeight="1">
      <c r="A73" s="261" t="s">
        <v>342</v>
      </c>
      <c r="B73" s="559"/>
      <c r="C73" s="559"/>
      <c r="D73" s="261"/>
      <c r="E73" s="261"/>
      <c r="F73" s="559"/>
      <c r="G73" s="559"/>
      <c r="H73" s="658"/>
      <c r="I73" s="638"/>
      <c r="J73" s="134">
        <v>24330047</v>
      </c>
      <c r="K73" s="559">
        <v>13885808</v>
      </c>
      <c r="L73" s="559">
        <f>IF(J73=0, "    ---- ", IF(ABS(ROUND(100/J73*K73-100,1))&lt;999,ROUND(100/J73*K73-100,1),IF(ROUND(100/J73*K73-100,1)&gt;999,999,-999)))</f>
        <v>-42.9</v>
      </c>
      <c r="M73" s="646">
        <f>100/$CM73*K73</f>
        <v>78.753745161223179</v>
      </c>
      <c r="N73" s="559"/>
      <c r="O73" s="559"/>
      <c r="P73" s="261"/>
      <c r="Q73" s="261"/>
      <c r="R73" s="559"/>
      <c r="S73" s="559"/>
      <c r="T73" s="658"/>
      <c r="U73" s="638"/>
      <c r="V73" s="559"/>
      <c r="W73" s="559"/>
      <c r="X73" s="261"/>
      <c r="Y73" s="261"/>
      <c r="Z73" s="559"/>
      <c r="AA73" s="559"/>
      <c r="AB73" s="261"/>
      <c r="AC73" s="261"/>
      <c r="AD73" s="559"/>
      <c r="AE73" s="559"/>
      <c r="AF73" s="261"/>
      <c r="AG73" s="261"/>
      <c r="AH73" s="559"/>
      <c r="AI73" s="559"/>
      <c r="AJ73" s="261"/>
      <c r="AK73" s="261"/>
      <c r="AL73" s="559"/>
      <c r="AM73" s="559"/>
      <c r="AN73" s="658"/>
      <c r="AO73" s="638"/>
      <c r="AP73" s="559">
        <v>4363830.2769999998</v>
      </c>
      <c r="AQ73" s="559">
        <v>147404.84700000001</v>
      </c>
      <c r="AR73" s="655">
        <f>IF(AP73=0, "    ---- ", IF(ABS(ROUND(100/AP73*AQ73-100,1))&lt;999,ROUND(100/AP73*AQ73-100,1),IF(ROUND(100/AP73*AQ73-100,1)&gt;999,999,-999)))</f>
        <v>-96.6</v>
      </c>
      <c r="AS73" s="537">
        <f>100/$CM73*AQ73</f>
        <v>0.83601067767659565</v>
      </c>
      <c r="AT73" s="559"/>
      <c r="AU73" s="559"/>
      <c r="AV73" s="658"/>
      <c r="AW73" s="646"/>
      <c r="AX73" s="559"/>
      <c r="AY73" s="559"/>
      <c r="AZ73" s="261"/>
      <c r="BA73" s="261"/>
      <c r="BB73" s="559"/>
      <c r="BC73" s="559"/>
      <c r="BD73" s="261"/>
      <c r="BE73" s="261"/>
      <c r="BF73" s="559"/>
      <c r="BG73" s="559"/>
      <c r="BH73" s="261"/>
      <c r="BI73" s="261"/>
      <c r="BJ73" s="559"/>
      <c r="BK73" s="559"/>
      <c r="BL73" s="658"/>
      <c r="BM73" s="646"/>
      <c r="BN73" s="559">
        <v>-9451</v>
      </c>
      <c r="BO73" s="559">
        <v>0</v>
      </c>
      <c r="BP73" s="261"/>
      <c r="BQ73" s="261"/>
      <c r="BR73" s="559"/>
      <c r="BS73" s="559"/>
      <c r="BT73" s="658"/>
      <c r="BU73" s="646"/>
      <c r="BV73" s="559"/>
      <c r="BW73" s="559"/>
      <c r="BX73" s="559"/>
      <c r="BY73" s="646"/>
      <c r="BZ73" s="559">
        <v>11050920.378</v>
      </c>
      <c r="CA73" s="559">
        <v>3598720.6839999999</v>
      </c>
      <c r="CB73" s="234">
        <f>IF(BZ73=0, "    ---- ", IF(ABS(ROUND(100/BZ73*CA73-100,1))&lt;999,ROUND(100/BZ73*CA73-100,1),IF(ROUND(100/BZ73*CA73-100,1)&gt;999,999,-999)))</f>
        <v>-67.400000000000006</v>
      </c>
      <c r="CC73" s="537">
        <f>100/$CM73*CA73</f>
        <v>20.410244161100223</v>
      </c>
      <c r="CD73" s="559"/>
      <c r="CE73" s="559"/>
      <c r="CF73" s="261"/>
      <c r="CG73" s="261"/>
      <c r="CH73" s="559"/>
      <c r="CI73" s="559"/>
      <c r="CJ73" s="658"/>
      <c r="CK73" s="646"/>
      <c r="CL73" s="134">
        <f t="shared" ref="CL73:CL74" si="56">B73+F73+J73+N73+R73+V73+Z73+AD73+AH73+AL73+AP73+AT73+AX73+BB73+BF73+BJ73+BN73+BR73+BV73+BZ73+CD73+CH73</f>
        <v>39735346.655000001</v>
      </c>
      <c r="CM73" s="134">
        <f t="shared" ref="CM73:CM74" si="57">C73+G73+K73+O73+S73+W73+AA73+AE73+AI73+AM73+AQ73+AU73+AY73+BC73+BG73+BK73+BO73+BS73+BW73+CA73+CE73+CI73</f>
        <v>17631933.530999999</v>
      </c>
      <c r="CN73" s="154">
        <f>IF(CL73=0, "    ---- ", IF(ABS(ROUND(100/CL73*CM73-100,1))&lt;999,ROUND(100/CL73*CM73-100,1),IF(ROUND(100/CL73*CM73-100,1)&gt;999,999,-999)))</f>
        <v>-55.6</v>
      </c>
      <c r="DB73" s="281"/>
    </row>
    <row r="74" spans="1:106" s="263" customFormat="1" ht="20.100000000000001" customHeight="1">
      <c r="A74" s="205" t="s">
        <v>16</v>
      </c>
      <c r="B74" s="97"/>
      <c r="C74" s="97"/>
      <c r="D74" s="205"/>
      <c r="E74" s="205"/>
      <c r="F74" s="97"/>
      <c r="G74" s="97"/>
      <c r="H74" s="659"/>
      <c r="I74" s="635"/>
      <c r="J74" s="97">
        <v>2</v>
      </c>
      <c r="K74" s="97"/>
      <c r="L74" s="97">
        <f>IF(J74=0, "    ---- ", IF(ABS(ROUND(100/J74*K74-100,1))&lt;999,ROUND(100/J74*K74-100,1),IF(ROUND(100/J74*K74-100,1)&gt;999,999,-999)))</f>
        <v>-100</v>
      </c>
      <c r="M74" s="644">
        <v>0</v>
      </c>
      <c r="N74" s="97"/>
      <c r="O74" s="97"/>
      <c r="P74" s="205"/>
      <c r="Q74" s="205"/>
      <c r="R74" s="97"/>
      <c r="S74" s="97"/>
      <c r="T74" s="659"/>
      <c r="U74" s="635"/>
      <c r="V74" s="97"/>
      <c r="W74" s="97"/>
      <c r="X74" s="205"/>
      <c r="Y74" s="205"/>
      <c r="Z74" s="97"/>
      <c r="AA74" s="97"/>
      <c r="AB74" s="205"/>
      <c r="AC74" s="205"/>
      <c r="AD74" s="97"/>
      <c r="AE74" s="97"/>
      <c r="AF74" s="205"/>
      <c r="AG74" s="205"/>
      <c r="AH74" s="97"/>
      <c r="AI74" s="97"/>
      <c r="AJ74" s="205"/>
      <c r="AK74" s="205"/>
      <c r="AL74" s="97"/>
      <c r="AM74" s="97"/>
      <c r="AN74" s="659"/>
      <c r="AO74" s="635"/>
      <c r="AP74" s="97"/>
      <c r="AQ74" s="97"/>
      <c r="AR74" s="659"/>
      <c r="AS74" s="644"/>
      <c r="AT74" s="97"/>
      <c r="AU74" s="97"/>
      <c r="AV74" s="659"/>
      <c r="AW74" s="644"/>
      <c r="AX74" s="97"/>
      <c r="AY74" s="97"/>
      <c r="AZ74" s="205"/>
      <c r="BA74" s="205"/>
      <c r="BB74" s="97"/>
      <c r="BC74" s="97"/>
      <c r="BD74" s="205"/>
      <c r="BE74" s="205"/>
      <c r="BF74" s="97"/>
      <c r="BG74" s="97"/>
      <c r="BH74" s="205"/>
      <c r="BI74" s="205"/>
      <c r="BJ74" s="97"/>
      <c r="BK74" s="97"/>
      <c r="BL74" s="659"/>
      <c r="BM74" s="644"/>
      <c r="BN74" s="97"/>
      <c r="BO74" s="97"/>
      <c r="BP74" s="205"/>
      <c r="BQ74" s="205"/>
      <c r="BR74" s="97"/>
      <c r="BS74" s="97"/>
      <c r="BT74" s="659"/>
      <c r="BU74" s="644"/>
      <c r="BV74" s="97"/>
      <c r="BW74" s="97"/>
      <c r="BX74" s="97"/>
      <c r="BY74" s="644"/>
      <c r="BZ74" s="97"/>
      <c r="CA74" s="97"/>
      <c r="CB74" s="97"/>
      <c r="CC74" s="644"/>
      <c r="CD74" s="97"/>
      <c r="CE74" s="97"/>
      <c r="CF74" s="205"/>
      <c r="CG74" s="205"/>
      <c r="CH74" s="97"/>
      <c r="CI74" s="97"/>
      <c r="CJ74" s="659"/>
      <c r="CK74" s="644"/>
      <c r="CL74" s="134">
        <f t="shared" si="56"/>
        <v>2</v>
      </c>
      <c r="CM74" s="134">
        <f t="shared" si="57"/>
        <v>0</v>
      </c>
      <c r="CN74" s="154">
        <f>IF(CL74=0, "    ---- ", IF(ABS(ROUND(100/CL74*CM74-100,1))&lt;999,ROUND(100/CL74*CM74-100,1),IF(ROUND(100/CL74*CM74-100,1)&gt;999,999,-999)))</f>
        <v>-100</v>
      </c>
      <c r="DB74" s="281"/>
    </row>
    <row r="75" spans="1:106" s="263" customFormat="1" ht="20.100000000000001" customHeight="1">
      <c r="A75" s="283"/>
      <c r="B75" s="562"/>
      <c r="C75" s="562"/>
      <c r="D75" s="283"/>
      <c r="E75" s="283"/>
      <c r="F75" s="562"/>
      <c r="G75" s="562"/>
      <c r="H75" s="665"/>
      <c r="I75" s="674"/>
      <c r="J75" s="562"/>
      <c r="K75" s="562"/>
      <c r="L75" s="562"/>
      <c r="M75" s="650"/>
      <c r="N75" s="562"/>
      <c r="O75" s="562"/>
      <c r="P75" s="283"/>
      <c r="Q75" s="283"/>
      <c r="R75" s="562"/>
      <c r="S75" s="562"/>
      <c r="T75" s="665"/>
      <c r="U75" s="674"/>
      <c r="V75" s="562"/>
      <c r="W75" s="562"/>
      <c r="X75" s="283"/>
      <c r="Y75" s="283"/>
      <c r="Z75" s="562"/>
      <c r="AA75" s="562"/>
      <c r="AB75" s="283"/>
      <c r="AC75" s="283"/>
      <c r="AD75" s="562"/>
      <c r="AE75" s="562"/>
      <c r="AF75" s="283"/>
      <c r="AG75" s="283"/>
      <c r="AH75" s="562"/>
      <c r="AI75" s="562"/>
      <c r="AJ75" s="283"/>
      <c r="AK75" s="283"/>
      <c r="AL75" s="562"/>
      <c r="AM75" s="562"/>
      <c r="AN75" s="665"/>
      <c r="AO75" s="674"/>
      <c r="AP75" s="562"/>
      <c r="AQ75" s="562"/>
      <c r="AR75" s="665"/>
      <c r="AS75" s="650"/>
      <c r="AT75" s="562"/>
      <c r="AU75" s="562"/>
      <c r="AV75" s="665"/>
      <c r="AW75" s="650"/>
      <c r="AX75" s="562"/>
      <c r="AY75" s="562"/>
      <c r="AZ75" s="283"/>
      <c r="BA75" s="283"/>
      <c r="BB75" s="562"/>
      <c r="BC75" s="562"/>
      <c r="BD75" s="283"/>
      <c r="BE75" s="283"/>
      <c r="BF75" s="562"/>
      <c r="BG75" s="562"/>
      <c r="BH75" s="283"/>
      <c r="BI75" s="283"/>
      <c r="BJ75" s="562"/>
      <c r="BK75" s="562"/>
      <c r="BL75" s="665"/>
      <c r="BM75" s="650"/>
      <c r="BN75" s="562"/>
      <c r="BO75" s="562"/>
      <c r="BP75" s="283"/>
      <c r="BQ75" s="283"/>
      <c r="BR75" s="562"/>
      <c r="BS75" s="562"/>
      <c r="BT75" s="283"/>
      <c r="BU75" s="650"/>
      <c r="BV75" s="562"/>
      <c r="BW75" s="562"/>
      <c r="BX75" s="562"/>
      <c r="BY75" s="650"/>
      <c r="BZ75" s="562"/>
      <c r="CA75" s="562"/>
      <c r="CB75" s="562"/>
      <c r="CC75" s="650"/>
      <c r="CD75" s="562"/>
      <c r="CE75" s="562"/>
      <c r="CF75" s="283"/>
      <c r="CG75" s="283"/>
      <c r="CH75" s="562"/>
      <c r="CI75" s="562"/>
      <c r="CJ75" s="665"/>
      <c r="CK75" s="650"/>
      <c r="CL75" s="134"/>
      <c r="CM75" s="134"/>
      <c r="CN75" s="154"/>
      <c r="DB75" s="281"/>
    </row>
    <row r="76" spans="1:106" s="263" customFormat="1" ht="20.100000000000001" customHeight="1">
      <c r="A76" s="214" t="s">
        <v>22</v>
      </c>
      <c r="B76" s="561"/>
      <c r="C76" s="561"/>
      <c r="D76" s="214"/>
      <c r="E76" s="214"/>
      <c r="F76" s="561">
        <v>28266.075000000001</v>
      </c>
      <c r="G76" s="561">
        <v>31113.226999999999</v>
      </c>
      <c r="H76" s="661">
        <f>IF(F76=0, "    ---- ", IF(ABS(ROUND(100/F76*G76-100,1))&lt;999,ROUND(100/F76*G76-100,1),IF(ROUND(100/F76*G76-100,1)&gt;999,999,-999)))</f>
        <v>10.1</v>
      </c>
      <c r="I76" s="640">
        <f>100/$CM76*G76</f>
        <v>0.17010868669547369</v>
      </c>
      <c r="J76" s="561">
        <v>24748067</v>
      </c>
      <c r="K76" s="561">
        <v>13969117</v>
      </c>
      <c r="L76" s="561">
        <f>IF(J76=0, "    ---- ", IF(ABS(ROUND(100/J76*K76-100,1))&lt;999,ROUND(100/J76*K76-100,1),IF(ROUND(100/J76*K76-100,1)&gt;999,999,-999)))</f>
        <v>-43.6</v>
      </c>
      <c r="M76" s="648">
        <f>100/$CM76*K76</f>
        <v>76.374853279134797</v>
      </c>
      <c r="N76" s="561"/>
      <c r="O76" s="561"/>
      <c r="P76" s="214"/>
      <c r="Q76" s="214"/>
      <c r="R76" s="561">
        <v>4953</v>
      </c>
      <c r="S76" s="561">
        <v>6087</v>
      </c>
      <c r="T76" s="661">
        <f>IF(R76=0, "    ---- ", IF(ABS(ROUND(100/R76*S76-100,1))&lt;999,ROUND(100/R76*S76-100,1),IF(ROUND(100/R76*S76-100,1)&gt;999,999,-999)))</f>
        <v>22.9</v>
      </c>
      <c r="U76" s="640">
        <f>100/$CM76*S76</f>
        <v>3.3280108679030571E-2</v>
      </c>
      <c r="V76" s="561"/>
      <c r="W76" s="561"/>
      <c r="X76" s="214"/>
      <c r="Y76" s="214"/>
      <c r="Z76" s="561"/>
      <c r="AA76" s="561"/>
      <c r="AB76" s="214"/>
      <c r="AC76" s="214"/>
      <c r="AD76" s="561">
        <v>29231.171969999999</v>
      </c>
      <c r="AE76" s="561">
        <v>41981.103000000003</v>
      </c>
      <c r="AF76" s="661">
        <f>IF(AD76=0, "    ---- ", IF(ABS(ROUND(100/AD76*AE76-100,1))&lt;999,ROUND(100/AD76*AE76-100,1),IF(ROUND(100/AD76*AE76-100,1)&gt;999,999,-999)))</f>
        <v>43.6</v>
      </c>
      <c r="AG76" s="648">
        <f>100/$CM76*AE76</f>
        <v>0.22952779206597282</v>
      </c>
      <c r="AH76" s="561"/>
      <c r="AI76" s="561"/>
      <c r="AJ76" s="214"/>
      <c r="AK76" s="214"/>
      <c r="AL76" s="561"/>
      <c r="AM76" s="561"/>
      <c r="AN76" s="661"/>
      <c r="AO76" s="640"/>
      <c r="AP76" s="561">
        <v>4363830.2769999998</v>
      </c>
      <c r="AQ76" s="561">
        <v>147404.84700000001</v>
      </c>
      <c r="AR76" s="663">
        <f>IF(AP76=0, "    ---- ", IF(ABS(ROUND(100/AP76*AQ76-100,1))&lt;999,ROUND(100/AP76*AQ76-100,1),IF(ROUND(100/AP76*AQ76-100,1)&gt;999,999,-999)))</f>
        <v>-96.6</v>
      </c>
      <c r="AS76" s="652">
        <f>100/$CM76*AQ76</f>
        <v>0.80592234729355572</v>
      </c>
      <c r="AT76" s="561">
        <v>1187</v>
      </c>
      <c r="AU76" s="561">
        <v>1072</v>
      </c>
      <c r="AV76" s="663">
        <f>IF(AT76=0, "    ---- ", IF(ABS(ROUND(100/AT76*AU76-100,1))&lt;999,ROUND(100/AT76*AU76-100,1),IF(ROUND(100/AT76*AU76-100,1)&gt;999,999,-999)))</f>
        <v>-9.6999999999999993</v>
      </c>
      <c r="AW76" s="652">
        <f>100/$CM76*AU76</f>
        <v>5.8610607037819576E-3</v>
      </c>
      <c r="AX76" s="561"/>
      <c r="AY76" s="561"/>
      <c r="AZ76" s="284"/>
      <c r="BA76" s="284"/>
      <c r="BB76" s="561"/>
      <c r="BC76" s="561"/>
      <c r="BD76" s="214"/>
      <c r="BE76" s="214"/>
      <c r="BF76" s="561"/>
      <c r="BG76" s="561"/>
      <c r="BH76" s="214"/>
      <c r="BI76" s="214"/>
      <c r="BJ76" s="561">
        <v>111371</v>
      </c>
      <c r="BK76" s="561">
        <v>283050.65228999977</v>
      </c>
      <c r="BL76" s="663">
        <f>IF(BJ76=0, "    ---- ", IF(ABS(ROUND(100/BJ76*BK76-100,1))&lt;999,ROUND(100/BJ76*BK76-100,1),IF(ROUND(100/BJ76*BK76-100,1)&gt;999,999,-999)))</f>
        <v>154.19999999999999</v>
      </c>
      <c r="BM76" s="652">
        <f>100/$CM76*BK76</f>
        <v>1.5475532232432538</v>
      </c>
      <c r="BN76" s="561">
        <v>-9451</v>
      </c>
      <c r="BO76" s="561">
        <v>0</v>
      </c>
      <c r="BP76" s="214"/>
      <c r="BQ76" s="214"/>
      <c r="BR76" s="561">
        <v>8097.9158799999996</v>
      </c>
      <c r="BS76" s="561">
        <v>40125.22696</v>
      </c>
      <c r="BT76" s="214"/>
      <c r="BU76" s="214"/>
      <c r="BV76" s="561">
        <v>180208.85060000001</v>
      </c>
      <c r="BW76" s="561">
        <v>51423.88841</v>
      </c>
      <c r="BX76" s="563">
        <f>IF(BV76=0, "    ---- ", IF(ABS(ROUND(100/BV76*BW76-100,1))&lt;999,ROUND(100/BV76*BW76-100,1),IF(ROUND(100/BV76*BW76-100,1)&gt;999,999,-999)))</f>
        <v>-71.5</v>
      </c>
      <c r="BY76" s="652">
        <f>100/$CM76*BW76</f>
        <v>0.28115534663761144</v>
      </c>
      <c r="BZ76" s="561">
        <v>11326389.75271</v>
      </c>
      <c r="CA76" s="561">
        <v>3718829.75</v>
      </c>
      <c r="CB76" s="563">
        <f>IF(BZ76=0, "    ---- ", IF(ABS(ROUND(100/BZ76*CA76-100,1))&lt;999,ROUND(100/BZ76*CA76-100,1),IF(ROUND(100/BZ76*CA76-100,1)&gt;999,999,-999)))</f>
        <v>-67.2</v>
      </c>
      <c r="CC76" s="652">
        <f>100/$CM76*CA76</f>
        <v>20.332357193824887</v>
      </c>
      <c r="CD76" s="561"/>
      <c r="CE76" s="561"/>
      <c r="CF76" s="214"/>
      <c r="CG76" s="214"/>
      <c r="CH76" s="561"/>
      <c r="CI76" s="561"/>
      <c r="CJ76" s="661"/>
      <c r="CK76" s="648"/>
      <c r="CL76" s="165">
        <f>B76+F76+J76+N76+R76+V76+Z76+AD76+AH76+AL76+AP76+AT76+AX76+BB76+BF76+BJ76+BN76+BR76+BV76+BZ76+CD76+CH76</f>
        <v>40792151.043159992</v>
      </c>
      <c r="CM76" s="165">
        <f>C76+G76+K76+O76+S76+W76+AA76+AE76+AI76+AM76+AQ76+AU76+AY76+BC76+BG76+BK76+BO76+BS76+BW76+CA76+CE76+CI76</f>
        <v>18290204.694660001</v>
      </c>
      <c r="CN76" s="165">
        <f>IF(CL76=0, "    ---- ", IF(ABS(ROUND(100/CL76*CM76-100,1))&lt;999,ROUND(100/CL76*CM76-100,1),IF(ROUND(100/CL76*CM76-100,1)&gt;999,999,-999)))</f>
        <v>-55.2</v>
      </c>
      <c r="DB76" s="281"/>
    </row>
    <row r="77" spans="1:106" s="28" customFormat="1" ht="20.100000000000001" customHeight="1">
      <c r="A77" s="479" t="s">
        <v>340</v>
      </c>
      <c r="B77" s="479"/>
      <c r="C77" s="479"/>
      <c r="D77" s="479"/>
      <c r="E77" s="479"/>
      <c r="F77" s="479"/>
      <c r="G77" s="479"/>
      <c r="H77" s="479"/>
      <c r="I77" s="633"/>
      <c r="J77" s="479"/>
      <c r="K77" s="479"/>
      <c r="L77" s="479"/>
      <c r="M77" s="643"/>
      <c r="N77" s="479"/>
      <c r="O77" s="479"/>
      <c r="P77" s="479"/>
      <c r="Q77" s="479"/>
      <c r="R77" s="479"/>
      <c r="S77" s="479"/>
      <c r="T77" s="479"/>
      <c r="U77" s="633"/>
      <c r="V77" s="479"/>
      <c r="W77" s="479"/>
      <c r="X77" s="479"/>
      <c r="Y77" s="479"/>
      <c r="Z77" s="479"/>
      <c r="AA77" s="479"/>
      <c r="AB77" s="479"/>
      <c r="AC77" s="479"/>
      <c r="AD77" s="479"/>
      <c r="AE77" s="479"/>
      <c r="AF77" s="479"/>
      <c r="AG77" s="479"/>
      <c r="AH77" s="479"/>
      <c r="AI77" s="479"/>
      <c r="AJ77" s="479"/>
      <c r="AK77" s="479"/>
      <c r="AL77" s="479"/>
      <c r="AM77" s="479"/>
      <c r="AN77" s="672"/>
      <c r="AO77" s="633"/>
      <c r="AP77" s="479"/>
      <c r="AQ77" s="479"/>
      <c r="AR77" s="672"/>
      <c r="AS77" s="479"/>
      <c r="AT77" s="479"/>
      <c r="AU77" s="479"/>
      <c r="AV77" s="479"/>
      <c r="AW77" s="643"/>
      <c r="AX77" s="480"/>
      <c r="AY77" s="480"/>
      <c r="AZ77" s="480"/>
      <c r="BA77" s="480"/>
      <c r="BB77" s="479"/>
      <c r="BC77" s="479"/>
      <c r="BD77" s="479"/>
      <c r="BE77" s="479"/>
      <c r="BF77" s="479"/>
      <c r="BG77" s="479"/>
      <c r="BH77" s="479"/>
      <c r="BI77" s="479"/>
      <c r="BJ77" s="479"/>
      <c r="BK77" s="479"/>
      <c r="BL77" s="479"/>
      <c r="BM77" s="479"/>
      <c r="BN77" s="479"/>
      <c r="BO77" s="479"/>
      <c r="BP77" s="479"/>
      <c r="BQ77" s="479"/>
      <c r="BR77" s="479"/>
      <c r="BS77" s="479"/>
      <c r="BT77" s="479"/>
      <c r="BU77" s="479"/>
      <c r="BV77" s="479"/>
      <c r="BW77" s="479"/>
      <c r="BX77" s="479"/>
      <c r="BY77" s="643"/>
      <c r="BZ77" s="479"/>
      <c r="CA77" s="479"/>
      <c r="CB77" s="479"/>
      <c r="CC77" s="643"/>
      <c r="CD77" s="479"/>
      <c r="CE77" s="479"/>
      <c r="CF77" s="479"/>
      <c r="CG77" s="479"/>
      <c r="CH77" s="479"/>
      <c r="CI77" s="479"/>
      <c r="CJ77" s="672"/>
      <c r="CK77" s="643"/>
      <c r="CL77" s="70"/>
      <c r="CM77" s="70"/>
      <c r="CN77" s="155"/>
      <c r="DB77" s="67"/>
    </row>
    <row r="78" spans="1:106" s="28" customFormat="1" ht="20.100000000000001" customHeight="1">
      <c r="A78" s="84" t="s">
        <v>23</v>
      </c>
      <c r="B78" s="10"/>
      <c r="C78" s="10"/>
      <c r="D78" s="84"/>
      <c r="E78" s="84"/>
      <c r="F78" s="10"/>
      <c r="G78" s="10"/>
      <c r="H78" s="84"/>
      <c r="I78" s="37"/>
      <c r="J78" s="10">
        <v>36000</v>
      </c>
      <c r="K78" s="10">
        <v>200136.94899999999</v>
      </c>
      <c r="L78" s="10">
        <f>IF(J78=0, "    ---- ", IF(ABS(ROUND(100/J78*K78-100,1))&lt;999,ROUND(100/J78*K78-100,1),IF(ROUND(100/J78*K78-100,1)&gt;999,999,-999)))</f>
        <v>455.9</v>
      </c>
      <c r="M78" s="47">
        <f>100/$CM78*K78</f>
        <v>65.753725644031817</v>
      </c>
      <c r="N78" s="10"/>
      <c r="O78" s="10"/>
      <c r="P78" s="84"/>
      <c r="Q78" s="84"/>
      <c r="R78" s="10"/>
      <c r="S78" s="10"/>
      <c r="T78" s="84"/>
      <c r="U78" s="37"/>
      <c r="V78" s="10"/>
      <c r="W78" s="10"/>
      <c r="X78" s="84"/>
      <c r="Y78" s="84"/>
      <c r="Z78" s="10">
        <v>57767</v>
      </c>
      <c r="AA78" s="10">
        <v>36904</v>
      </c>
      <c r="AB78" s="664">
        <f>IF(Z78=0, "    ---- ", IF(ABS(ROUND(100/Z78*AA78-100,1))&lt;999,ROUND(100/Z78*AA78-100,1),IF(ROUND(100/Z78*AA78-100,1)&gt;999,999,-999)))</f>
        <v>-36.1</v>
      </c>
      <c r="AC78" s="47">
        <f>100/$CM78*AA78</f>
        <v>12.124575213582126</v>
      </c>
      <c r="AD78" s="10"/>
      <c r="AE78" s="10"/>
      <c r="AF78" s="84"/>
      <c r="AG78" s="84"/>
      <c r="AH78" s="10"/>
      <c r="AI78" s="10"/>
      <c r="AJ78" s="84"/>
      <c r="AK78" s="84"/>
      <c r="AL78" s="10">
        <v>6498</v>
      </c>
      <c r="AM78" s="10">
        <v>4469.6660000000002</v>
      </c>
      <c r="AN78" s="664">
        <f>IF(AL78=0, "    ---- ", IF(ABS(ROUND(100/AL78*AM78-100,1))&lt;999,ROUND(100/AL78*AM78-100,1),IF(ROUND(100/AL78*AM78-100,1)&gt;999,999,-999)))</f>
        <v>-31.2</v>
      </c>
      <c r="AO78" s="37">
        <f>100/$CM78*AM78</f>
        <v>1.4684804247938104</v>
      </c>
      <c r="AP78" s="10"/>
      <c r="AQ78" s="10"/>
      <c r="AR78" s="664"/>
      <c r="AS78" s="84"/>
      <c r="AT78" s="10"/>
      <c r="AU78" s="10"/>
      <c r="AV78" s="84"/>
      <c r="AW78" s="47"/>
      <c r="AX78" s="97"/>
      <c r="AY78" s="97"/>
      <c r="AZ78" s="205"/>
      <c r="BA78" s="205"/>
      <c r="BB78" s="10">
        <v>270</v>
      </c>
      <c r="BC78" s="10">
        <v>928</v>
      </c>
      <c r="BD78" s="84"/>
      <c r="BE78" s="84"/>
      <c r="BF78" s="10"/>
      <c r="BG78" s="10"/>
      <c r="BH78" s="85"/>
      <c r="BI78" s="85"/>
      <c r="BJ78" s="10"/>
      <c r="BK78" s="10"/>
      <c r="BL78" s="84"/>
      <c r="BM78" s="84"/>
      <c r="BN78" s="10"/>
      <c r="BO78" s="10">
        <v>0</v>
      </c>
      <c r="BP78" s="84"/>
      <c r="BQ78" s="84"/>
      <c r="BR78" s="10"/>
      <c r="BS78" s="10"/>
      <c r="BT78" s="84"/>
      <c r="BU78" s="84"/>
      <c r="BV78" s="10">
        <v>5663.643</v>
      </c>
      <c r="BW78" s="10">
        <v>6451.9259999999995</v>
      </c>
      <c r="BX78" s="234">
        <f>IF(BV78=0, "    ---- ", IF(ABS(ROUND(100/BV78*BW78-100,1))&lt;999,ROUND(100/BV78*BW78-100,1),IF(ROUND(100/BV78*BW78-100,1)&gt;999,999,-999)))</f>
        <v>13.9</v>
      </c>
      <c r="BY78" s="537">
        <f>100/$CM78*BW78</f>
        <v>2.119739379456592</v>
      </c>
      <c r="BZ78" s="10">
        <v>87937.562999999995</v>
      </c>
      <c r="CA78" s="10">
        <v>27341.764999999999</v>
      </c>
      <c r="CB78" s="234">
        <f>IF(BZ78=0, "    ---- ", IF(ABS(ROUND(100/BZ78*CA78-100,1))&lt;999,ROUND(100/BZ78*CA78-100,1),IF(ROUND(100/BZ78*CA78-100,1)&gt;999,999,-999)))</f>
        <v>-68.900000000000006</v>
      </c>
      <c r="CC78" s="537">
        <f>100/$CM78*CA78</f>
        <v>8.982963532803689</v>
      </c>
      <c r="CD78" s="10"/>
      <c r="CE78" s="10"/>
      <c r="CF78" s="84"/>
      <c r="CG78" s="84"/>
      <c r="CH78" s="10">
        <v>78662.200000000012</v>
      </c>
      <c r="CI78" s="10">
        <v>28141.244000000002</v>
      </c>
      <c r="CJ78" s="655">
        <f>IF(CH78=0, "    ---- ", IF(ABS(ROUND(100/CH78*CI78-100,1))&lt;999,ROUND(100/CH78*CI78-100,1),IF(ROUND(100/CH78*CI78-100,1)&gt;999,999,-999)))</f>
        <v>-64.2</v>
      </c>
      <c r="CK78" s="537">
        <f>100/$CM78*CI78</f>
        <v>9.2456272892306188</v>
      </c>
      <c r="CL78" s="70">
        <f t="shared" ref="CL78:CL80" si="58">B78+F78+J78+N78+R78+V78+Z78+AD78+AH78+AL78+AP78+AT78+AX78+BB78+BF78+BJ78+BN78+BR78+BV78+BZ78+CD78+CH78</f>
        <v>272798.40600000002</v>
      </c>
      <c r="CM78" s="70">
        <f t="shared" ref="CM78:CM80" si="59">C78+G78+K78+O78+S78+W78+AA78+AE78+AI78+AM78+AQ78+AU78+AY78+BC78+BG78+BK78+BO78+BS78+BW78+CA78+CE78+CI78</f>
        <v>304373.55</v>
      </c>
      <c r="CN78" s="155">
        <f>IF(CL78=0, "    ---- ", IF(ABS(ROUND(100/CL78*CM78-100,1))&lt;999,ROUND(100/CL78*CM78-100,1),IF(ROUND(100/CL78*CM78-100,1)&gt;999,999,-999)))</f>
        <v>11.6</v>
      </c>
      <c r="DB78" s="67"/>
    </row>
    <row r="79" spans="1:106" ht="20.100000000000001" customHeight="1">
      <c r="A79" s="21" t="s">
        <v>42</v>
      </c>
      <c r="B79" s="11"/>
      <c r="C79" s="11"/>
      <c r="D79" s="21"/>
      <c r="E79" s="21"/>
      <c r="F79" s="11"/>
      <c r="G79" s="11"/>
      <c r="H79" s="21"/>
      <c r="I79" s="536"/>
      <c r="J79" s="71">
        <v>36000</v>
      </c>
      <c r="K79" s="11">
        <v>37416</v>
      </c>
      <c r="L79" s="11">
        <f>IF(J79=0, "    ---- ", IF(ABS(ROUND(100/J79*K79-100,1))&lt;999,ROUND(100/J79*K79-100,1),IF(ROUND(100/J79*K79-100,1)&gt;999,999,-999)))</f>
        <v>3.9</v>
      </c>
      <c r="M79" s="36">
        <f>100/$CM79*K79</f>
        <v>26.686624480650014</v>
      </c>
      <c r="N79" s="11"/>
      <c r="O79" s="11"/>
      <c r="P79" s="21"/>
      <c r="Q79" s="21"/>
      <c r="R79" s="11"/>
      <c r="S79" s="11"/>
      <c r="T79" s="21"/>
      <c r="U79" s="536"/>
      <c r="V79" s="11"/>
      <c r="W79" s="11"/>
      <c r="X79" s="21"/>
      <c r="Y79" s="21"/>
      <c r="Z79" s="11">
        <v>57767</v>
      </c>
      <c r="AA79" s="11">
        <v>36904</v>
      </c>
      <c r="AB79" s="666">
        <f>IF(Z79=0, "    ---- ", IF(ABS(ROUND(100/Z79*AA79-100,1))&lt;999,ROUND(100/Z79*AA79-100,1),IF(ROUND(100/Z79*AA79-100,1)&gt;999,999,-999)))</f>
        <v>-36.1</v>
      </c>
      <c r="AC79" s="36">
        <f>100/$CM79*AA79</f>
        <v>26.321445099259893</v>
      </c>
      <c r="AD79" s="11"/>
      <c r="AE79" s="11"/>
      <c r="AF79" s="21"/>
      <c r="AG79" s="21"/>
      <c r="AH79" s="11"/>
      <c r="AI79" s="11"/>
      <c r="AJ79" s="21"/>
      <c r="AK79" s="21"/>
      <c r="AL79" s="11">
        <v>6498</v>
      </c>
      <c r="AM79" s="11">
        <v>4469.6660000000002</v>
      </c>
      <c r="AN79" s="666">
        <f>IF(AL79=0, "    ---- ", IF(ABS(ROUND(100/AL79*AM79-100,1))&lt;999,ROUND(100/AL79*AM79-100,1),IF(ROUND(100/AL79*AM79-100,1)&gt;999,999,-999)))</f>
        <v>-31.2</v>
      </c>
      <c r="AO79" s="536">
        <f>100/$CM79*AM79</f>
        <v>3.1879489548837139</v>
      </c>
      <c r="AP79" s="11"/>
      <c r="AQ79" s="11"/>
      <c r="AR79" s="666"/>
      <c r="AS79" s="21"/>
      <c r="AT79" s="11"/>
      <c r="AU79" s="11"/>
      <c r="AV79" s="21"/>
      <c r="AW79" s="36"/>
      <c r="AX79" s="234"/>
      <c r="AY79" s="234"/>
      <c r="AZ79" s="85"/>
      <c r="BA79" s="85"/>
      <c r="BB79" s="11">
        <v>270</v>
      </c>
      <c r="BC79" s="158">
        <v>928</v>
      </c>
      <c r="BD79" s="21"/>
      <c r="BE79" s="21"/>
      <c r="BF79" s="11"/>
      <c r="BG79" s="158"/>
      <c r="BH79" s="85"/>
      <c r="BI79" s="85"/>
      <c r="BJ79" s="11"/>
      <c r="BK79" s="11"/>
      <c r="BL79" s="21"/>
      <c r="BM79" s="21"/>
      <c r="BN79" s="11"/>
      <c r="BO79" s="11"/>
      <c r="BP79" s="21"/>
      <c r="BQ79" s="21"/>
      <c r="BR79" s="11"/>
      <c r="BS79" s="11"/>
      <c r="BT79" s="21"/>
      <c r="BU79" s="21"/>
      <c r="BV79" s="11">
        <v>4907.4750000000004</v>
      </c>
      <c r="BW79" s="11">
        <v>5004.393</v>
      </c>
      <c r="BX79" s="234">
        <f>IF(BV79=0, "    ---- ", IF(ABS(ROUND(100/BV79*BW79-100,1))&lt;999,ROUND(100/BV79*BW79-100,1),IF(ROUND(100/BV79*BW79-100,1)&gt;999,999,-999)))</f>
        <v>2</v>
      </c>
      <c r="BY79" s="537">
        <f>100/$CM79*BW79</f>
        <v>3.5693381640098774</v>
      </c>
      <c r="BZ79" s="11">
        <v>87937.562999999995</v>
      </c>
      <c r="CA79" s="11">
        <v>27341.764999999999</v>
      </c>
      <c r="CB79" s="234">
        <f>IF(BZ79=0, "    ---- ", IF(ABS(ROUND(100/BZ79*CA79-100,1))&lt;999,ROUND(100/BZ79*CA79-100,1),IF(ROUND(100/BZ79*CA79-100,1)&gt;999,999,-999)))</f>
        <v>-68.900000000000006</v>
      </c>
      <c r="CC79" s="537">
        <f>100/$CM79*CA79</f>
        <v>19.501267243777519</v>
      </c>
      <c r="CD79" s="11"/>
      <c r="CE79" s="11"/>
      <c r="CF79" s="21"/>
      <c r="CG79" s="21"/>
      <c r="CH79" s="11">
        <v>78632.600000000006</v>
      </c>
      <c r="CI79" s="11">
        <v>28141.244000000002</v>
      </c>
      <c r="CJ79" s="655">
        <f>IF(CH79=0, "    ---- ", IF(ABS(ROUND(100/CH79*CI79-100,1))&lt;999,ROUND(100/CH79*CI79-100,1),IF(ROUND(100/CH79*CI79-100,1)&gt;999,999,-999)))</f>
        <v>-64.2</v>
      </c>
      <c r="CK79" s="537">
        <f>100/$CM79*CI79</f>
        <v>20.071488428649385</v>
      </c>
      <c r="CL79" s="71">
        <f t="shared" si="58"/>
        <v>272012.63800000004</v>
      </c>
      <c r="CM79" s="71">
        <f t="shared" si="59"/>
        <v>140205.068</v>
      </c>
      <c r="CN79" s="156">
        <f>IF(CL79=0, "    ---- ", IF(ABS(ROUND(100/CL79*CM79-100,1))&lt;999,ROUND(100/CL79*CM79-100,1),IF(ROUND(100/CL79*CM79-100,1)&gt;999,999,-999)))</f>
        <v>-48.5</v>
      </c>
      <c r="DB79" s="69"/>
    </row>
    <row r="80" spans="1:106" ht="20.100000000000001" customHeight="1">
      <c r="A80" s="284" t="s">
        <v>43</v>
      </c>
      <c r="B80" s="563"/>
      <c r="C80" s="563"/>
      <c r="D80" s="284"/>
      <c r="E80" s="284"/>
      <c r="F80" s="563"/>
      <c r="G80" s="563"/>
      <c r="H80" s="284"/>
      <c r="I80" s="676"/>
      <c r="J80" s="563"/>
      <c r="K80" s="563">
        <v>162720.94899999999</v>
      </c>
      <c r="L80" s="642" t="str">
        <f t="shared" ref="L80" si="60">IF(J80=0, "    ---- ", IF(ABS(ROUND(100/J80*K80-100,1))&lt;999,ROUND(100/J80*K80-100,1),IF(ROUND(100/J80*K80-100,1)&gt;999,999,-999)))</f>
        <v xml:space="preserve">    ---- </v>
      </c>
      <c r="M80" s="653">
        <f t="shared" ref="M80" si="61">100/$CM80*K80</f>
        <v>99.118263760275255</v>
      </c>
      <c r="N80" s="563"/>
      <c r="O80" s="563"/>
      <c r="P80" s="284"/>
      <c r="Q80" s="284"/>
      <c r="R80" s="563"/>
      <c r="S80" s="563"/>
      <c r="T80" s="284"/>
      <c r="U80" s="676"/>
      <c r="V80" s="563"/>
      <c r="W80" s="563"/>
      <c r="X80" s="284"/>
      <c r="Y80" s="284"/>
      <c r="Z80" s="563"/>
      <c r="AA80" s="563"/>
      <c r="AB80" s="284"/>
      <c r="AC80" s="284"/>
      <c r="AD80" s="563"/>
      <c r="AE80" s="563"/>
      <c r="AF80" s="284"/>
      <c r="AG80" s="284"/>
      <c r="AH80" s="563"/>
      <c r="AI80" s="563"/>
      <c r="AJ80" s="284"/>
      <c r="AK80" s="284"/>
      <c r="AL80" s="563"/>
      <c r="AM80" s="563"/>
      <c r="AN80" s="284"/>
      <c r="AO80" s="676"/>
      <c r="AP80" s="563"/>
      <c r="AQ80" s="563"/>
      <c r="AR80" s="663"/>
      <c r="AS80" s="284"/>
      <c r="AT80" s="563"/>
      <c r="AU80" s="563"/>
      <c r="AV80" s="284"/>
      <c r="AW80" s="652"/>
      <c r="AX80" s="563"/>
      <c r="AY80" s="563"/>
      <c r="AZ80" s="284"/>
      <c r="BA80" s="284"/>
      <c r="BB80" s="563"/>
      <c r="BC80" s="563"/>
      <c r="BD80" s="284"/>
      <c r="BE80" s="284"/>
      <c r="BF80" s="563"/>
      <c r="BG80" s="563"/>
      <c r="BH80" s="284"/>
      <c r="BI80" s="284"/>
      <c r="BJ80" s="563"/>
      <c r="BK80" s="563"/>
      <c r="BL80" s="284"/>
      <c r="BM80" s="284"/>
      <c r="BN80" s="563"/>
      <c r="BO80" s="563"/>
      <c r="BP80" s="284"/>
      <c r="BQ80" s="284"/>
      <c r="BR80" s="563"/>
      <c r="BS80" s="563"/>
      <c r="BT80" s="284"/>
      <c r="BU80" s="284"/>
      <c r="BV80" s="563">
        <v>756.16800000000001</v>
      </c>
      <c r="BW80" s="563">
        <v>1447.5329999999999</v>
      </c>
      <c r="BX80" s="563">
        <f>IF(BV80=0, "    ---- ", IF(ABS(ROUND(100/BV80*BW80-100,1))&lt;999,ROUND(100/BV80*BW80-100,1),IF(ROUND(100/BV80*BW80-100,1)&gt;999,999,-999)))</f>
        <v>91.4</v>
      </c>
      <c r="BY80" s="652">
        <f>100/$CM80*BW80</f>
        <v>0.88173623972474813</v>
      </c>
      <c r="BZ80" s="563"/>
      <c r="CA80" s="563"/>
      <c r="CB80" s="563"/>
      <c r="CC80" s="652"/>
      <c r="CD80" s="563"/>
      <c r="CE80" s="563"/>
      <c r="CF80" s="284"/>
      <c r="CG80" s="284"/>
      <c r="CH80" s="563">
        <v>29.6</v>
      </c>
      <c r="CI80" s="563">
        <v>0</v>
      </c>
      <c r="CJ80" s="663">
        <f>IF(CH80=0, "    ---- ", IF(ABS(ROUND(100/CH80*CI80-100,1))&lt;999,ROUND(100/CH80*CI80-100,1),IF(ROUND(100/CH80*CI80-100,1)&gt;999,999,-999)))</f>
        <v>-100</v>
      </c>
      <c r="CK80" s="284">
        <f>100/$CM80*CI80</f>
        <v>0</v>
      </c>
      <c r="CL80" s="179">
        <f t="shared" si="58"/>
        <v>785.76800000000003</v>
      </c>
      <c r="CM80" s="179">
        <f t="shared" si="59"/>
        <v>164168.48199999999</v>
      </c>
      <c r="CN80" s="179">
        <f>IF(CL80=0, "    ---- ", IF(ABS(ROUND(100/CL80*CM80-100,1))&lt;999,ROUND(100/CL80*CM80-100,1),IF(ROUND(100/CL80*CM80-100,1)&gt;999,999,-999)))</f>
        <v>999</v>
      </c>
      <c r="DB80" s="69"/>
    </row>
    <row r="81" spans="1:92" ht="20.100000000000001" customHeight="1">
      <c r="A81" s="15" t="s">
        <v>39</v>
      </c>
      <c r="B81" s="15"/>
      <c r="C81" s="15"/>
      <c r="D81" s="15"/>
      <c r="E81" s="15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604"/>
      <c r="S81" s="138"/>
      <c r="T81" s="138"/>
      <c r="U81" s="138"/>
      <c r="V81" s="138"/>
      <c r="W81" s="138"/>
      <c r="X81" s="138"/>
      <c r="Y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Q81" s="138"/>
      <c r="AR81" s="138"/>
      <c r="AS81" s="138"/>
      <c r="AT81" s="138"/>
      <c r="AU81" s="138"/>
      <c r="AV81" s="138"/>
      <c r="AW81" s="138"/>
      <c r="AX81" s="248"/>
      <c r="AY81" s="248"/>
      <c r="AZ81" s="248"/>
      <c r="BA81" s="248"/>
      <c r="BB81" s="138"/>
      <c r="BC81" s="138"/>
      <c r="BD81" s="138"/>
      <c r="BE81" s="138"/>
      <c r="BF81" s="138"/>
      <c r="BG81" s="138"/>
      <c r="BH81" s="138"/>
      <c r="BI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  <c r="BV81" s="138"/>
      <c r="BW81" s="138"/>
      <c r="BX81" s="368"/>
      <c r="BY81" s="138"/>
      <c r="CA81" s="138"/>
      <c r="CB81" s="138"/>
      <c r="CC81" s="138"/>
      <c r="CE81" s="138"/>
      <c r="CF81" s="138"/>
      <c r="CG81" s="138"/>
      <c r="CH81" s="138"/>
      <c r="CI81" s="138"/>
      <c r="CJ81" s="138"/>
      <c r="CK81" s="138"/>
      <c r="CM81" s="138"/>
      <c r="CN81" s="138"/>
    </row>
    <row r="83" spans="1:92" s="63" customFormat="1" ht="18.75" customHeight="1">
      <c r="Z83" s="469"/>
      <c r="AA83" s="469"/>
      <c r="AH83" s="469"/>
      <c r="AI83" s="469"/>
      <c r="AP83" s="469"/>
      <c r="AQ83" s="469"/>
      <c r="AX83" s="463"/>
      <c r="AY83" s="463"/>
      <c r="AZ83" s="463"/>
      <c r="BA83" s="463"/>
      <c r="BJ83" s="469"/>
      <c r="BK83" s="469"/>
      <c r="BV83" s="469"/>
      <c r="BW83" s="469"/>
      <c r="BZ83" s="469"/>
      <c r="CA83" s="469"/>
      <c r="CD83" s="469"/>
      <c r="CE83" s="469"/>
      <c r="CL83" s="469"/>
      <c r="CM83" s="469"/>
    </row>
    <row r="84" spans="1:92" s="535" customFormat="1">
      <c r="B84" s="553"/>
      <c r="C84" s="553"/>
      <c r="F84" s="553"/>
      <c r="G84" s="553"/>
      <c r="J84" s="553"/>
      <c r="K84" s="553"/>
      <c r="N84" s="553"/>
      <c r="O84" s="553"/>
      <c r="R84" s="553"/>
      <c r="S84" s="553"/>
      <c r="V84" s="553"/>
      <c r="W84" s="553"/>
      <c r="Z84" s="553"/>
      <c r="AA84" s="553"/>
      <c r="AD84" s="553"/>
      <c r="AE84" s="553"/>
      <c r="AH84" s="553"/>
      <c r="AI84" s="553"/>
      <c r="AL84" s="553"/>
      <c r="AM84" s="553"/>
      <c r="AP84" s="553"/>
      <c r="AQ84" s="553"/>
      <c r="AT84" s="553"/>
      <c r="AU84" s="553"/>
      <c r="AX84" s="371"/>
      <c r="AY84" s="371"/>
      <c r="AZ84" s="581"/>
      <c r="BA84" s="581"/>
      <c r="BB84" s="553"/>
      <c r="BC84" s="553"/>
      <c r="BF84" s="553"/>
      <c r="BG84" s="553"/>
      <c r="BJ84" s="553"/>
      <c r="BK84" s="553"/>
      <c r="BN84" s="553"/>
      <c r="BO84" s="553"/>
      <c r="BR84" s="553"/>
      <c r="BS84" s="553"/>
      <c r="BV84" s="553"/>
      <c r="BW84" s="553"/>
      <c r="BZ84" s="553"/>
      <c r="CA84" s="553"/>
      <c r="CD84" s="553"/>
      <c r="CE84" s="553"/>
      <c r="CH84" s="553"/>
      <c r="CI84" s="553"/>
      <c r="CL84" s="553"/>
      <c r="CM84" s="553"/>
    </row>
    <row r="85" spans="1:92" s="535" customFormat="1">
      <c r="B85" s="554"/>
      <c r="C85" s="554"/>
      <c r="F85" s="554"/>
      <c r="G85" s="554"/>
      <c r="J85" s="554"/>
      <c r="K85" s="554"/>
      <c r="N85" s="554"/>
      <c r="O85" s="554"/>
      <c r="R85" s="554"/>
      <c r="S85" s="554"/>
      <c r="V85" s="554"/>
      <c r="W85" s="554"/>
      <c r="Z85" s="554"/>
      <c r="AA85" s="554"/>
      <c r="AD85" s="554"/>
      <c r="AE85" s="554"/>
      <c r="AH85" s="554"/>
      <c r="AI85" s="554"/>
      <c r="AL85" s="554"/>
      <c r="AM85" s="554"/>
      <c r="AP85" s="554"/>
      <c r="AQ85" s="554"/>
      <c r="AT85" s="554"/>
      <c r="AU85" s="554"/>
      <c r="AX85" s="595"/>
      <c r="AY85" s="595"/>
      <c r="AZ85" s="581"/>
      <c r="BA85" s="581"/>
      <c r="BB85" s="554"/>
      <c r="BC85" s="554"/>
      <c r="BF85" s="554"/>
      <c r="BG85" s="554"/>
      <c r="BJ85" s="554"/>
      <c r="BK85" s="554"/>
      <c r="BN85" s="554"/>
      <c r="BO85" s="554"/>
      <c r="BR85" s="554"/>
      <c r="BS85" s="554"/>
      <c r="BV85" s="554"/>
      <c r="BW85" s="554"/>
      <c r="BZ85" s="554"/>
      <c r="CA85" s="554"/>
      <c r="CD85" s="554"/>
      <c r="CE85" s="554"/>
      <c r="CH85" s="554"/>
      <c r="CI85" s="554"/>
      <c r="CL85" s="554"/>
      <c r="CM85" s="554"/>
    </row>
    <row r="86" spans="1:92" s="535" customFormat="1" ht="18.75" customHeight="1">
      <c r="B86" s="554"/>
      <c r="C86" s="554"/>
      <c r="F86" s="554"/>
      <c r="G86" s="554"/>
      <c r="J86" s="554"/>
      <c r="K86" s="554"/>
      <c r="N86" s="554"/>
      <c r="O86" s="554"/>
      <c r="R86" s="554"/>
      <c r="S86" s="554"/>
      <c r="V86" s="554"/>
      <c r="W86" s="554"/>
      <c r="Z86" s="554"/>
      <c r="AA86" s="554"/>
      <c r="AD86" s="554"/>
      <c r="AE86" s="554"/>
      <c r="AH86" s="554"/>
      <c r="AI86" s="554"/>
      <c r="AL86" s="554"/>
      <c r="AM86" s="554"/>
      <c r="AP86" s="554"/>
      <c r="AQ86" s="554"/>
      <c r="AT86" s="554"/>
      <c r="AU86" s="554"/>
      <c r="AX86" s="595"/>
      <c r="AY86" s="595"/>
      <c r="AZ86" s="581"/>
      <c r="BA86" s="581"/>
      <c r="BB86" s="554"/>
      <c r="BC86" s="554"/>
      <c r="BF86" s="554"/>
      <c r="BG86" s="554"/>
      <c r="BJ86" s="554"/>
      <c r="BK86" s="554"/>
      <c r="BN86" s="554"/>
      <c r="BO86" s="554"/>
      <c r="BR86" s="554"/>
      <c r="BS86" s="554"/>
      <c r="BV86" s="554"/>
      <c r="BW86" s="554"/>
      <c r="BZ86" s="554"/>
      <c r="CA86" s="554"/>
      <c r="CD86" s="554"/>
      <c r="CE86" s="554"/>
      <c r="CH86" s="554"/>
      <c r="CI86" s="554"/>
      <c r="CL86" s="554"/>
      <c r="CM86" s="554"/>
    </row>
    <row r="87" spans="1:92" s="535" customFormat="1" ht="18.75" customHeight="1">
      <c r="B87" s="554"/>
      <c r="C87" s="554"/>
      <c r="F87" s="554"/>
      <c r="G87" s="554"/>
      <c r="J87" s="554"/>
      <c r="K87" s="554"/>
      <c r="N87" s="554"/>
      <c r="O87" s="554"/>
      <c r="R87" s="554"/>
      <c r="S87" s="554"/>
      <c r="V87" s="554"/>
      <c r="W87" s="554"/>
      <c r="Z87" s="554"/>
      <c r="AA87" s="554"/>
      <c r="AD87" s="554"/>
      <c r="AE87" s="554"/>
      <c r="AH87" s="554"/>
      <c r="AI87" s="554"/>
      <c r="AL87" s="554"/>
      <c r="AM87" s="554"/>
      <c r="AP87" s="554"/>
      <c r="AQ87" s="554"/>
      <c r="AT87" s="554"/>
      <c r="AU87" s="554"/>
      <c r="AX87" s="595"/>
      <c r="AY87" s="595"/>
      <c r="AZ87" s="581"/>
      <c r="BA87" s="581"/>
      <c r="BB87" s="554"/>
      <c r="BC87" s="554"/>
      <c r="BF87" s="554"/>
      <c r="BG87" s="554"/>
      <c r="BJ87" s="554"/>
      <c r="BK87" s="554"/>
      <c r="BN87" s="554"/>
      <c r="BO87" s="554"/>
      <c r="BR87" s="554"/>
      <c r="BS87" s="554"/>
      <c r="BV87" s="554"/>
      <c r="BW87" s="554"/>
      <c r="BZ87" s="554"/>
      <c r="CA87" s="554"/>
      <c r="CD87" s="554"/>
      <c r="CE87" s="554"/>
      <c r="CH87" s="554"/>
      <c r="CI87" s="554"/>
      <c r="CL87" s="554"/>
      <c r="CM87" s="554"/>
    </row>
    <row r="88" spans="1:92" s="535" customFormat="1" ht="18.75" customHeight="1">
      <c r="B88" s="554"/>
      <c r="C88" s="554"/>
      <c r="F88" s="554"/>
      <c r="G88" s="554"/>
      <c r="J88" s="554"/>
      <c r="K88" s="554"/>
      <c r="N88" s="554"/>
      <c r="O88" s="554"/>
      <c r="R88" s="554"/>
      <c r="S88" s="554"/>
      <c r="V88" s="554"/>
      <c r="W88" s="554"/>
      <c r="Z88" s="554"/>
      <c r="AA88" s="554"/>
      <c r="AD88" s="554"/>
      <c r="AE88" s="554"/>
      <c r="AH88" s="554"/>
      <c r="AI88" s="554"/>
      <c r="AL88" s="554"/>
      <c r="AM88" s="554"/>
      <c r="AP88" s="554"/>
      <c r="AQ88" s="554"/>
      <c r="AT88" s="554"/>
      <c r="AU88" s="554"/>
      <c r="AX88" s="595"/>
      <c r="AY88" s="595"/>
      <c r="AZ88" s="581"/>
      <c r="BA88" s="581"/>
      <c r="BB88" s="554"/>
      <c r="BC88" s="554"/>
      <c r="BF88" s="554"/>
      <c r="BG88" s="554"/>
      <c r="BJ88" s="554"/>
      <c r="BK88" s="554"/>
      <c r="BN88" s="554"/>
      <c r="BO88" s="554"/>
      <c r="BR88" s="554"/>
      <c r="BS88" s="554"/>
      <c r="BV88" s="554"/>
      <c r="BW88" s="554"/>
      <c r="BZ88" s="554"/>
      <c r="CA88" s="554"/>
      <c r="CD88" s="554"/>
      <c r="CE88" s="554"/>
      <c r="CH88" s="554"/>
      <c r="CI88" s="554"/>
      <c r="CL88" s="554"/>
      <c r="CM88" s="554"/>
    </row>
    <row r="89" spans="1:92" s="535" customFormat="1" ht="18.75" customHeight="1">
      <c r="B89" s="554"/>
      <c r="C89" s="554"/>
      <c r="F89" s="554"/>
      <c r="G89" s="554"/>
      <c r="J89" s="554"/>
      <c r="K89" s="554"/>
      <c r="N89" s="554"/>
      <c r="O89" s="554"/>
      <c r="R89" s="554"/>
      <c r="S89" s="554"/>
      <c r="V89" s="554"/>
      <c r="W89" s="554"/>
      <c r="Z89" s="554"/>
      <c r="AA89" s="554"/>
      <c r="AD89" s="554"/>
      <c r="AE89" s="554"/>
      <c r="AH89" s="554"/>
      <c r="AI89" s="554"/>
      <c r="AL89" s="554"/>
      <c r="AM89" s="554"/>
      <c r="AP89" s="554"/>
      <c r="AQ89" s="554"/>
      <c r="AT89" s="554"/>
      <c r="AU89" s="554"/>
      <c r="AX89" s="595"/>
      <c r="AY89" s="595"/>
      <c r="AZ89" s="581"/>
      <c r="BA89" s="581"/>
      <c r="BB89" s="554"/>
      <c r="BC89" s="554"/>
      <c r="BF89" s="554"/>
      <c r="BG89" s="554"/>
      <c r="BJ89" s="554"/>
      <c r="BK89" s="554"/>
      <c r="BN89" s="554"/>
      <c r="BO89" s="554"/>
      <c r="BR89" s="554"/>
      <c r="BS89" s="554"/>
      <c r="BV89" s="554"/>
      <c r="BW89" s="554"/>
      <c r="BZ89" s="554"/>
      <c r="CA89" s="554"/>
      <c r="CD89" s="554"/>
      <c r="CE89" s="554"/>
      <c r="CH89" s="554"/>
      <c r="CI89" s="554"/>
      <c r="CL89" s="554"/>
      <c r="CM89" s="554"/>
    </row>
    <row r="90" spans="1:92" s="535" customFormat="1">
      <c r="B90" s="554"/>
      <c r="C90" s="554"/>
      <c r="F90" s="554"/>
      <c r="G90" s="554"/>
      <c r="J90" s="554"/>
      <c r="K90" s="554"/>
      <c r="N90" s="554"/>
      <c r="O90" s="554"/>
      <c r="R90" s="554"/>
      <c r="S90" s="554"/>
      <c r="V90" s="554"/>
      <c r="W90" s="554"/>
      <c r="Z90" s="554"/>
      <c r="AA90" s="554"/>
      <c r="AD90" s="554"/>
      <c r="AE90" s="554"/>
      <c r="AH90" s="554"/>
      <c r="AI90" s="554"/>
      <c r="AL90" s="554"/>
      <c r="AM90" s="554"/>
      <c r="AP90" s="554"/>
      <c r="AQ90" s="554"/>
      <c r="AT90" s="554"/>
      <c r="AU90" s="554"/>
      <c r="AX90" s="595"/>
      <c r="AY90" s="595"/>
      <c r="AZ90" s="581"/>
      <c r="BA90" s="581"/>
      <c r="BB90" s="554"/>
      <c r="BC90" s="554"/>
      <c r="BF90" s="554"/>
      <c r="BG90" s="554"/>
      <c r="BJ90" s="554"/>
      <c r="BK90" s="554"/>
      <c r="BN90" s="554"/>
      <c r="BO90" s="554"/>
      <c r="BR90" s="554"/>
      <c r="BS90" s="554"/>
      <c r="BV90" s="554"/>
      <c r="BW90" s="554"/>
      <c r="BZ90" s="554"/>
      <c r="CA90" s="554"/>
      <c r="CD90" s="554"/>
      <c r="CE90" s="554"/>
      <c r="CH90" s="554"/>
      <c r="CI90" s="554"/>
      <c r="CL90" s="554"/>
      <c r="CM90" s="554"/>
    </row>
    <row r="91" spans="1:92" s="535" customFormat="1">
      <c r="B91" s="554"/>
      <c r="C91" s="554"/>
      <c r="F91" s="554"/>
      <c r="G91" s="554"/>
      <c r="J91" s="554"/>
      <c r="K91" s="554"/>
      <c r="N91" s="554"/>
      <c r="O91" s="554"/>
      <c r="R91" s="554"/>
      <c r="S91" s="554"/>
      <c r="V91" s="554"/>
      <c r="W91" s="554"/>
      <c r="Z91" s="554"/>
      <c r="AA91" s="554"/>
      <c r="AD91" s="554"/>
      <c r="AE91" s="554"/>
      <c r="AH91" s="554"/>
      <c r="AI91" s="554"/>
      <c r="AL91" s="554"/>
      <c r="AM91" s="554"/>
      <c r="AP91" s="554"/>
      <c r="AQ91" s="554"/>
      <c r="AT91" s="554"/>
      <c r="AU91" s="554"/>
      <c r="AX91" s="595"/>
      <c r="AY91" s="595"/>
      <c r="AZ91" s="581"/>
      <c r="BA91" s="581"/>
      <c r="BB91" s="554"/>
      <c r="BC91" s="554"/>
      <c r="BF91" s="554"/>
      <c r="BG91" s="554"/>
      <c r="BJ91" s="554"/>
      <c r="BK91" s="554"/>
      <c r="BN91" s="554"/>
      <c r="BO91" s="554"/>
      <c r="BR91" s="554"/>
      <c r="BS91" s="554"/>
      <c r="BV91" s="554"/>
      <c r="BW91" s="554"/>
      <c r="BZ91" s="554"/>
      <c r="CA91" s="554"/>
      <c r="CD91" s="554"/>
      <c r="CE91" s="554"/>
      <c r="CH91" s="554"/>
      <c r="CI91" s="554"/>
      <c r="CL91" s="554"/>
      <c r="CM91" s="554"/>
    </row>
    <row r="92" spans="1:92" s="535" customFormat="1">
      <c r="B92" s="554"/>
      <c r="C92" s="554"/>
      <c r="F92" s="554"/>
      <c r="G92" s="554"/>
      <c r="J92" s="554"/>
      <c r="K92" s="554"/>
      <c r="N92" s="554"/>
      <c r="O92" s="554"/>
      <c r="R92" s="554"/>
      <c r="S92" s="554"/>
      <c r="V92" s="554"/>
      <c r="W92" s="554"/>
      <c r="Z92" s="554"/>
      <c r="AA92" s="554"/>
      <c r="AD92" s="554"/>
      <c r="AE92" s="554"/>
      <c r="AH92" s="554"/>
      <c r="AI92" s="554"/>
      <c r="AL92" s="554"/>
      <c r="AM92" s="554"/>
      <c r="AP92" s="554"/>
      <c r="AQ92" s="554"/>
      <c r="AT92" s="554"/>
      <c r="AU92" s="554"/>
      <c r="AX92" s="595"/>
      <c r="AY92" s="595"/>
      <c r="AZ92" s="581"/>
      <c r="BA92" s="581"/>
      <c r="BB92" s="554"/>
      <c r="BC92" s="554"/>
      <c r="BF92" s="554"/>
      <c r="BG92" s="554"/>
      <c r="BJ92" s="554"/>
      <c r="BK92" s="554"/>
      <c r="BN92" s="554"/>
      <c r="BO92" s="554"/>
      <c r="BR92" s="554"/>
      <c r="BS92" s="554"/>
      <c r="BV92" s="554"/>
      <c r="BW92" s="554"/>
      <c r="BZ92" s="554"/>
      <c r="CA92" s="554"/>
      <c r="CD92" s="554"/>
      <c r="CE92" s="554"/>
      <c r="CH92" s="554"/>
      <c r="CI92" s="554"/>
      <c r="CL92" s="554"/>
      <c r="CM92" s="554"/>
    </row>
    <row r="93" spans="1:92" s="535" customFormat="1">
      <c r="B93" s="554"/>
      <c r="C93" s="554"/>
      <c r="F93" s="554"/>
      <c r="G93" s="554"/>
      <c r="J93" s="554"/>
      <c r="K93" s="554"/>
      <c r="N93" s="554"/>
      <c r="O93" s="554"/>
      <c r="R93" s="554"/>
      <c r="S93" s="554"/>
      <c r="V93" s="554"/>
      <c r="W93" s="554"/>
      <c r="Z93" s="554"/>
      <c r="AA93" s="554"/>
      <c r="AD93" s="554"/>
      <c r="AE93" s="554"/>
      <c r="AH93" s="554"/>
      <c r="AI93" s="554"/>
      <c r="AL93" s="554"/>
      <c r="AM93" s="554"/>
      <c r="AP93" s="554"/>
      <c r="AQ93" s="554"/>
      <c r="AT93" s="554"/>
      <c r="AU93" s="554"/>
      <c r="AX93" s="595"/>
      <c r="AY93" s="595"/>
      <c r="AZ93" s="581"/>
      <c r="BA93" s="581"/>
      <c r="BB93" s="554"/>
      <c r="BC93" s="554"/>
      <c r="BF93" s="554"/>
      <c r="BG93" s="554"/>
      <c r="BJ93" s="554"/>
      <c r="BK93" s="554"/>
      <c r="BN93" s="554"/>
      <c r="BO93" s="554"/>
      <c r="BR93" s="554"/>
      <c r="BS93" s="554"/>
      <c r="BV93" s="554"/>
      <c r="BW93" s="554"/>
      <c r="BZ93" s="554"/>
      <c r="CA93" s="554"/>
      <c r="CD93" s="554"/>
      <c r="CE93" s="554"/>
      <c r="CH93" s="554"/>
      <c r="CI93" s="554"/>
      <c r="CL93" s="554"/>
      <c r="CM93" s="554"/>
    </row>
    <row r="94" spans="1:92" s="535" customFormat="1">
      <c r="B94" s="554"/>
      <c r="C94" s="554"/>
      <c r="F94" s="554"/>
      <c r="G94" s="554"/>
      <c r="J94" s="554"/>
      <c r="K94" s="554"/>
      <c r="N94" s="554"/>
      <c r="O94" s="554"/>
      <c r="R94" s="554"/>
      <c r="S94" s="554"/>
      <c r="V94" s="554"/>
      <c r="W94" s="554"/>
      <c r="Z94" s="554"/>
      <c r="AA94" s="554"/>
      <c r="AD94" s="554"/>
      <c r="AE94" s="554"/>
      <c r="AH94" s="554"/>
      <c r="AI94" s="554"/>
      <c r="AL94" s="554"/>
      <c r="AM94" s="554"/>
      <c r="AP94" s="554"/>
      <c r="AQ94" s="554"/>
      <c r="AT94" s="554"/>
      <c r="AU94" s="554"/>
      <c r="AX94" s="595"/>
      <c r="AY94" s="595"/>
      <c r="AZ94" s="581"/>
      <c r="BA94" s="581"/>
      <c r="BB94" s="554"/>
      <c r="BC94" s="554"/>
      <c r="BF94" s="554"/>
      <c r="BG94" s="554"/>
      <c r="BJ94" s="554"/>
      <c r="BK94" s="554"/>
      <c r="BN94" s="554"/>
      <c r="BO94" s="554"/>
      <c r="BR94" s="554"/>
      <c r="BS94" s="554"/>
      <c r="BV94" s="554"/>
      <c r="BW94" s="554"/>
      <c r="BZ94" s="554"/>
      <c r="CA94" s="554"/>
      <c r="CD94" s="554"/>
      <c r="CE94" s="554"/>
      <c r="CH94" s="554"/>
      <c r="CI94" s="554"/>
      <c r="CL94" s="554"/>
      <c r="CM94" s="554"/>
    </row>
    <row r="95" spans="1:92" s="535" customFormat="1">
      <c r="B95" s="554"/>
      <c r="C95" s="554"/>
      <c r="F95" s="554"/>
      <c r="G95" s="554"/>
      <c r="J95" s="554"/>
      <c r="K95" s="554"/>
      <c r="N95" s="554"/>
      <c r="O95" s="554"/>
      <c r="R95" s="554"/>
      <c r="S95" s="554"/>
      <c r="V95" s="554"/>
      <c r="W95" s="554"/>
      <c r="Z95" s="554"/>
      <c r="AA95" s="554"/>
      <c r="AD95" s="554"/>
      <c r="AE95" s="554"/>
      <c r="AH95" s="554"/>
      <c r="AI95" s="554"/>
      <c r="AL95" s="554"/>
      <c r="AM95" s="554"/>
      <c r="AP95" s="554"/>
      <c r="AQ95" s="554"/>
      <c r="AT95" s="554"/>
      <c r="AU95" s="554"/>
      <c r="AX95" s="595"/>
      <c r="AY95" s="595"/>
      <c r="AZ95" s="581"/>
      <c r="BA95" s="581"/>
      <c r="BB95" s="554"/>
      <c r="BC95" s="554"/>
      <c r="BF95" s="554"/>
      <c r="BG95" s="554"/>
      <c r="BJ95" s="554"/>
      <c r="BK95" s="554"/>
      <c r="BN95" s="554"/>
      <c r="BO95" s="554"/>
      <c r="BR95" s="554"/>
      <c r="BS95" s="554"/>
      <c r="BV95" s="554"/>
      <c r="BW95" s="554"/>
      <c r="BZ95" s="554"/>
      <c r="CA95" s="554"/>
      <c r="CD95" s="554"/>
      <c r="CE95" s="554"/>
      <c r="CH95" s="554"/>
      <c r="CI95" s="554"/>
      <c r="CL95" s="554"/>
      <c r="CM95" s="554"/>
    </row>
    <row r="96" spans="1:92" s="535" customFormat="1">
      <c r="B96" s="554"/>
      <c r="C96" s="554"/>
      <c r="F96" s="554"/>
      <c r="G96" s="554"/>
      <c r="J96" s="554"/>
      <c r="K96" s="554"/>
      <c r="N96" s="554"/>
      <c r="O96" s="554"/>
      <c r="R96" s="554"/>
      <c r="S96" s="554"/>
      <c r="V96" s="554"/>
      <c r="W96" s="554"/>
      <c r="Z96" s="554"/>
      <c r="AA96" s="554"/>
      <c r="AD96" s="554"/>
      <c r="AE96" s="554"/>
      <c r="AH96" s="554"/>
      <c r="AI96" s="554"/>
      <c r="AL96" s="554"/>
      <c r="AM96" s="554"/>
      <c r="AP96" s="554"/>
      <c r="AQ96" s="554"/>
      <c r="AT96" s="554"/>
      <c r="AU96" s="554"/>
      <c r="AX96" s="595"/>
      <c r="AY96" s="595"/>
      <c r="AZ96" s="581"/>
      <c r="BA96" s="581"/>
      <c r="BB96" s="554"/>
      <c r="BC96" s="554"/>
      <c r="BF96" s="554"/>
      <c r="BG96" s="554"/>
      <c r="BJ96" s="554"/>
      <c r="BK96" s="554"/>
      <c r="BN96" s="554"/>
      <c r="BO96" s="554"/>
      <c r="BR96" s="554"/>
      <c r="BS96" s="554"/>
      <c r="BV96" s="554"/>
      <c r="BW96" s="554"/>
      <c r="BZ96" s="554"/>
      <c r="CA96" s="554"/>
      <c r="CD96" s="554"/>
      <c r="CE96" s="554"/>
      <c r="CH96" s="554"/>
      <c r="CI96" s="554"/>
      <c r="CL96" s="554"/>
      <c r="CM96" s="554"/>
    </row>
    <row r="97" spans="2:91" s="535" customFormat="1">
      <c r="B97" s="554"/>
      <c r="C97" s="554"/>
      <c r="F97" s="554"/>
      <c r="G97" s="554"/>
      <c r="J97" s="554"/>
      <c r="K97" s="554"/>
      <c r="N97" s="554"/>
      <c r="O97" s="554"/>
      <c r="R97" s="554"/>
      <c r="S97" s="554"/>
      <c r="V97" s="554"/>
      <c r="W97" s="554"/>
      <c r="Z97" s="554"/>
      <c r="AA97" s="554"/>
      <c r="AD97" s="554"/>
      <c r="AE97" s="554"/>
      <c r="AH97" s="554"/>
      <c r="AI97" s="554"/>
      <c r="AL97" s="554"/>
      <c r="AM97" s="554"/>
      <c r="AP97" s="554"/>
      <c r="AQ97" s="554"/>
      <c r="AT97" s="554"/>
      <c r="AU97" s="554"/>
      <c r="AX97" s="595"/>
      <c r="AY97" s="595"/>
      <c r="AZ97" s="581"/>
      <c r="BA97" s="581"/>
      <c r="BB97" s="554"/>
      <c r="BC97" s="554"/>
      <c r="BF97" s="554"/>
      <c r="BG97" s="554"/>
      <c r="BJ97" s="554"/>
      <c r="BK97" s="554"/>
      <c r="BN97" s="554"/>
      <c r="BO97" s="554"/>
      <c r="BR97" s="554"/>
      <c r="BS97" s="554"/>
      <c r="BV97" s="554"/>
      <c r="BW97" s="554"/>
      <c r="BZ97" s="554"/>
      <c r="CA97" s="554"/>
      <c r="CD97" s="554"/>
      <c r="CE97" s="554"/>
      <c r="CH97" s="554"/>
      <c r="CI97" s="554"/>
      <c r="CL97" s="554"/>
      <c r="CM97" s="554"/>
    </row>
    <row r="98" spans="2:91" s="535" customFormat="1">
      <c r="B98" s="554"/>
      <c r="C98" s="554"/>
      <c r="F98" s="554"/>
      <c r="G98" s="554"/>
      <c r="J98" s="554"/>
      <c r="K98" s="554"/>
      <c r="N98" s="554"/>
      <c r="O98" s="554"/>
      <c r="R98" s="554"/>
      <c r="S98" s="554"/>
      <c r="V98" s="554"/>
      <c r="W98" s="554"/>
      <c r="Z98" s="554"/>
      <c r="AA98" s="554"/>
      <c r="AD98" s="554"/>
      <c r="AE98" s="554"/>
      <c r="AH98" s="554"/>
      <c r="AI98" s="554"/>
      <c r="AL98" s="554"/>
      <c r="AM98" s="554"/>
      <c r="AP98" s="554"/>
      <c r="AQ98" s="554"/>
      <c r="AT98" s="554"/>
      <c r="AU98" s="554"/>
      <c r="AX98" s="595"/>
      <c r="AY98" s="595"/>
      <c r="AZ98" s="581"/>
      <c r="BA98" s="581"/>
      <c r="BB98" s="554"/>
      <c r="BC98" s="554"/>
      <c r="BF98" s="554"/>
      <c r="BG98" s="554"/>
      <c r="BJ98" s="554"/>
      <c r="BK98" s="554"/>
      <c r="BN98" s="554"/>
      <c r="BO98" s="554"/>
      <c r="BR98" s="554"/>
      <c r="BS98" s="554"/>
      <c r="BV98" s="554"/>
      <c r="BW98" s="554"/>
      <c r="BZ98" s="554"/>
      <c r="CA98" s="554"/>
      <c r="CD98" s="554"/>
      <c r="CE98" s="554"/>
      <c r="CH98" s="554"/>
      <c r="CI98" s="554"/>
      <c r="CL98" s="554"/>
      <c r="CM98" s="554"/>
    </row>
    <row r="99" spans="2:91" s="535" customFormat="1">
      <c r="B99" s="554"/>
      <c r="C99" s="554"/>
      <c r="F99" s="554"/>
      <c r="G99" s="554"/>
      <c r="J99" s="554"/>
      <c r="K99" s="554"/>
      <c r="N99" s="554"/>
      <c r="O99" s="554"/>
      <c r="R99" s="554"/>
      <c r="S99" s="554"/>
      <c r="V99" s="554"/>
      <c r="W99" s="554"/>
      <c r="Z99" s="554"/>
      <c r="AA99" s="554"/>
      <c r="AD99" s="554"/>
      <c r="AE99" s="554"/>
      <c r="AH99" s="554"/>
      <c r="AI99" s="554"/>
      <c r="AL99" s="554"/>
      <c r="AM99" s="554"/>
      <c r="AP99" s="554"/>
      <c r="AQ99" s="554"/>
      <c r="AT99" s="554"/>
      <c r="AU99" s="554"/>
      <c r="AX99" s="595"/>
      <c r="AY99" s="595"/>
      <c r="AZ99" s="581"/>
      <c r="BA99" s="581"/>
      <c r="BB99" s="554"/>
      <c r="BC99" s="554"/>
      <c r="BF99" s="554"/>
      <c r="BG99" s="554"/>
      <c r="BJ99" s="554"/>
      <c r="BK99" s="554"/>
      <c r="BN99" s="554"/>
      <c r="BO99" s="554"/>
      <c r="BR99" s="554"/>
      <c r="BS99" s="554"/>
      <c r="BV99" s="554"/>
      <c r="BW99" s="554"/>
      <c r="BZ99" s="554"/>
      <c r="CA99" s="554"/>
      <c r="CD99" s="554"/>
      <c r="CE99" s="554"/>
      <c r="CH99" s="554"/>
      <c r="CI99" s="554"/>
      <c r="CL99" s="554"/>
      <c r="CM99" s="554"/>
    </row>
    <row r="100" spans="2:91" s="457" customFormat="1">
      <c r="B100" s="555"/>
      <c r="C100" s="555"/>
      <c r="F100" s="555"/>
      <c r="G100" s="555"/>
      <c r="J100" s="555"/>
      <c r="K100" s="555"/>
      <c r="N100" s="555"/>
      <c r="O100" s="555"/>
      <c r="R100" s="555"/>
      <c r="S100" s="555"/>
      <c r="V100" s="555"/>
      <c r="W100" s="555"/>
      <c r="Z100" s="555"/>
      <c r="AA100" s="555"/>
      <c r="AD100" s="555"/>
      <c r="AE100" s="555"/>
      <c r="AH100" s="555"/>
      <c r="AI100" s="555"/>
      <c r="AL100" s="555"/>
      <c r="AM100" s="555"/>
      <c r="AP100" s="555"/>
      <c r="AQ100" s="555"/>
      <c r="AT100" s="555"/>
      <c r="AU100" s="555"/>
      <c r="AX100" s="596"/>
      <c r="AY100" s="596"/>
      <c r="AZ100" s="597"/>
      <c r="BA100" s="597"/>
      <c r="BB100" s="555"/>
      <c r="BC100" s="555"/>
      <c r="BF100" s="555"/>
      <c r="BG100" s="555"/>
      <c r="BJ100" s="555"/>
      <c r="BK100" s="555"/>
      <c r="BN100" s="555"/>
      <c r="BO100" s="555"/>
      <c r="BR100" s="555"/>
      <c r="BS100" s="555"/>
      <c r="BV100" s="555"/>
      <c r="BW100" s="555"/>
      <c r="BZ100" s="555"/>
      <c r="CA100" s="555"/>
      <c r="CD100" s="555"/>
      <c r="CE100" s="555"/>
      <c r="CH100" s="555"/>
      <c r="CI100" s="555"/>
      <c r="CL100" s="555"/>
      <c r="CM100" s="555"/>
    </row>
    <row r="101" spans="2:91">
      <c r="Z101" s="468"/>
      <c r="AA101" s="468"/>
      <c r="AH101" s="468"/>
      <c r="AI101" s="468"/>
      <c r="AP101" s="468"/>
      <c r="AQ101" s="468"/>
      <c r="BJ101" s="468"/>
      <c r="BK101" s="468"/>
      <c r="BV101" s="468"/>
      <c r="BW101" s="468"/>
      <c r="BZ101" s="468"/>
      <c r="CA101" s="468"/>
      <c r="CD101" s="468"/>
      <c r="CE101" s="468"/>
      <c r="CL101" s="468"/>
      <c r="CM101" s="468"/>
    </row>
    <row r="102" spans="2:91" s="15" customFormat="1">
      <c r="Z102" s="466"/>
      <c r="AA102" s="466"/>
      <c r="AH102" s="466"/>
      <c r="AI102" s="466"/>
      <c r="AP102" s="466"/>
      <c r="AQ102" s="466"/>
      <c r="AX102" s="378"/>
      <c r="AY102" s="378"/>
      <c r="AZ102" s="378"/>
      <c r="BA102" s="378"/>
      <c r="BJ102" s="466"/>
      <c r="BK102" s="466"/>
      <c r="BV102" s="466"/>
      <c r="BW102" s="466"/>
      <c r="BZ102" s="466"/>
      <c r="CA102" s="466"/>
      <c r="CD102" s="466"/>
      <c r="CE102" s="466"/>
      <c r="CL102" s="466"/>
      <c r="CM102" s="466"/>
    </row>
    <row r="103" spans="2:91">
      <c r="Z103" s="466"/>
      <c r="AA103" s="466"/>
      <c r="AH103" s="466"/>
      <c r="AI103" s="466"/>
      <c r="AP103" s="466"/>
      <c r="AQ103" s="466"/>
      <c r="BJ103" s="466"/>
      <c r="BK103" s="466"/>
      <c r="BV103" s="466"/>
      <c r="BW103" s="466"/>
      <c r="BZ103" s="466"/>
      <c r="CA103" s="466"/>
      <c r="CD103" s="466"/>
      <c r="CE103" s="466"/>
      <c r="CL103" s="466"/>
      <c r="CM103" s="466"/>
    </row>
    <row r="104" spans="2:91">
      <c r="Z104" s="466"/>
      <c r="AA104" s="466"/>
      <c r="AH104" s="466"/>
      <c r="AI104" s="466"/>
      <c r="AP104" s="466"/>
      <c r="AQ104" s="466"/>
      <c r="BJ104" s="466"/>
      <c r="BK104" s="466"/>
      <c r="BV104" s="466"/>
      <c r="BW104" s="466"/>
      <c r="BZ104" s="466"/>
      <c r="CA104" s="466"/>
      <c r="CD104" s="466"/>
      <c r="CE104" s="466"/>
      <c r="CL104" s="466"/>
      <c r="CM104" s="466"/>
    </row>
    <row r="105" spans="2:91">
      <c r="Z105" s="466"/>
      <c r="AA105" s="466"/>
      <c r="AH105" s="466"/>
      <c r="AI105" s="466"/>
      <c r="AP105" s="466"/>
      <c r="AQ105" s="466"/>
      <c r="BJ105" s="466"/>
      <c r="BK105" s="466"/>
      <c r="BV105" s="466"/>
      <c r="BW105" s="466"/>
      <c r="BZ105" s="466"/>
      <c r="CA105" s="466"/>
      <c r="CD105" s="466"/>
      <c r="CE105" s="466"/>
      <c r="CL105" s="466"/>
      <c r="CM105" s="466"/>
    </row>
    <row r="106" spans="2:91">
      <c r="Z106" s="466"/>
      <c r="AA106" s="466"/>
      <c r="AH106" s="466"/>
      <c r="AI106" s="466"/>
      <c r="AP106" s="466"/>
      <c r="AQ106" s="466"/>
      <c r="BJ106" s="466"/>
      <c r="BK106" s="466"/>
      <c r="BV106" s="466"/>
      <c r="BW106" s="466"/>
      <c r="BZ106" s="466"/>
      <c r="CA106" s="466"/>
      <c r="CD106" s="466"/>
      <c r="CE106" s="466"/>
      <c r="CL106" s="466"/>
      <c r="CM106" s="466"/>
    </row>
    <row r="107" spans="2:91">
      <c r="Z107" s="466"/>
      <c r="AA107" s="466"/>
      <c r="AH107" s="466"/>
      <c r="AI107" s="466"/>
      <c r="AP107" s="466"/>
      <c r="AQ107" s="466"/>
      <c r="BJ107" s="466"/>
      <c r="BK107" s="466"/>
      <c r="BV107" s="466"/>
      <c r="BW107" s="466"/>
      <c r="BZ107" s="466"/>
      <c r="CA107" s="466"/>
      <c r="CD107" s="466"/>
      <c r="CE107" s="466"/>
      <c r="CL107" s="466"/>
      <c r="CM107" s="466"/>
    </row>
    <row r="108" spans="2:91">
      <c r="Z108" s="466"/>
      <c r="AA108" s="466"/>
      <c r="AH108" s="466"/>
      <c r="AI108" s="466"/>
      <c r="AP108" s="466"/>
      <c r="AQ108" s="466"/>
      <c r="BJ108" s="466"/>
      <c r="BK108" s="466"/>
      <c r="BV108" s="466"/>
      <c r="BW108" s="466"/>
      <c r="BZ108" s="466"/>
      <c r="CA108" s="466"/>
      <c r="CD108" s="466"/>
      <c r="CE108" s="466"/>
      <c r="CL108" s="466"/>
      <c r="CM108" s="466"/>
    </row>
    <row r="109" spans="2:91">
      <c r="Z109" s="466"/>
      <c r="AA109" s="466"/>
      <c r="AH109" s="466"/>
      <c r="AI109" s="466"/>
      <c r="AP109" s="466"/>
      <c r="AQ109" s="466"/>
      <c r="BJ109" s="466"/>
      <c r="BK109" s="466"/>
      <c r="BV109" s="466"/>
      <c r="BW109" s="466"/>
      <c r="BZ109" s="466"/>
      <c r="CA109" s="466"/>
      <c r="CD109" s="466"/>
      <c r="CE109" s="466"/>
      <c r="CL109" s="466"/>
      <c r="CM109" s="466"/>
    </row>
    <row r="110" spans="2:91" s="15" customFormat="1">
      <c r="AX110" s="378"/>
      <c r="AY110" s="378"/>
      <c r="AZ110" s="378"/>
      <c r="BA110" s="378"/>
    </row>
  </sheetData>
  <mergeCells count="42">
    <mergeCell ref="CL7:CN7"/>
    <mergeCell ref="CL6:CN6"/>
    <mergeCell ref="Z7:AC7"/>
    <mergeCell ref="AH7:AK7"/>
    <mergeCell ref="AP7:AS7"/>
    <mergeCell ref="BJ7:BM7"/>
    <mergeCell ref="BV7:BY7"/>
    <mergeCell ref="BZ7:CC7"/>
    <mergeCell ref="BR6:BU6"/>
    <mergeCell ref="CD7:CG7"/>
    <mergeCell ref="AX6:BA6"/>
    <mergeCell ref="AX7:BA7"/>
    <mergeCell ref="BZ6:CC6"/>
    <mergeCell ref="CH6:CK6"/>
    <mergeCell ref="CH7:CK7"/>
    <mergeCell ref="AT6:AW6"/>
    <mergeCell ref="AT7:AW7"/>
    <mergeCell ref="AD7:AG7"/>
    <mergeCell ref="AD6:AG6"/>
    <mergeCell ref="CD6:CG6"/>
    <mergeCell ref="BB7:BE7"/>
    <mergeCell ref="BV6:BY6"/>
    <mergeCell ref="BF6:BI6"/>
    <mergeCell ref="BF7:BI7"/>
    <mergeCell ref="BR7:BU7"/>
    <mergeCell ref="BN6:BQ6"/>
    <mergeCell ref="BN7:BQ7"/>
    <mergeCell ref="V7:Y7"/>
    <mergeCell ref="V6:Y6"/>
    <mergeCell ref="AL6:AO6"/>
    <mergeCell ref="AL7:AO7"/>
    <mergeCell ref="Z6:AC6"/>
    <mergeCell ref="B6:E6"/>
    <mergeCell ref="B7:E7"/>
    <mergeCell ref="R6:U6"/>
    <mergeCell ref="R7:U7"/>
    <mergeCell ref="N6:Q6"/>
    <mergeCell ref="N7:Q7"/>
    <mergeCell ref="F6:I6"/>
    <mergeCell ref="F7:I7"/>
    <mergeCell ref="J6:M6"/>
    <mergeCell ref="J7:M7"/>
  </mergeCells>
  <phoneticPr fontId="29" type="noConversion"/>
  <hyperlinks>
    <hyperlink ref="B1" location="Innhold!A1" display="Tilbake"/>
  </hyperlinks>
  <pageMargins left="0.78740157480314965" right="0.78740157480314965" top="1.5748031496062993" bottom="0.98425196850393704" header="0.51181102362204722" footer="0.51181102362204722"/>
  <pageSetup paperSize="9" scale="42" fitToWidth="4" orientation="portrait" r:id="rId1"/>
  <headerFooter alignWithMargins="0"/>
  <colBreaks count="7" manualBreakCount="7">
    <brk id="13" min="1" max="74" man="1"/>
    <brk id="25" min="1" max="74" man="1"/>
    <brk id="37" min="1" max="74" man="1"/>
    <brk id="49" min="1" max="80" man="1"/>
    <brk id="61" min="1" max="80" man="1"/>
    <brk id="73" min="1" max="80" man="1"/>
    <brk id="84" min="1" max="8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tistikk" ma:contentTypeID="0x0101000C511E5DF31BAD48807550FE88829D9D0038FF55C83469DE4F9B7DCA1B89E318DA" ma:contentTypeVersion="4" ma:contentTypeDescription="" ma:contentTypeScope="" ma:versionID="ca25aed54c960d52022b61f452b943cb">
  <xsd:schema xmlns:xsd="http://www.w3.org/2001/XMLSchema" xmlns:xs="http://www.w3.org/2001/XMLSchema" xmlns:p="http://schemas.microsoft.com/office/2006/metadata/properties" xmlns:ns2="6edf9311-6556-4af2-85ff-d57844cfe120" xmlns:ns3="d35b3e2b-d440-44dd-b9dd-e54a3943adc2" targetNamespace="http://schemas.microsoft.com/office/2006/metadata/properties" ma:root="true" ma:fieldsID="6aaeb2f404abc7033daa625e0dd95337" ns2:_="" ns3:_="">
    <xsd:import namespace="6edf9311-6556-4af2-85ff-d57844cfe120"/>
    <xsd:import namespace="d35b3e2b-d440-44dd-b9dd-e54a3943adc2"/>
    <xsd:element name="properties">
      <xsd:complexType>
        <xsd:sequence>
          <xsd:element name="documentManagement">
            <xsd:complexType>
              <xsd:all>
                <xsd:element ref="ns2:a0e180d50ff4423da66c611fe0af74a4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f9311-6556-4af2-85ff-d57844cfe120" elementFormDefault="qualified">
    <xsd:import namespace="http://schemas.microsoft.com/office/2006/documentManagement/types"/>
    <xsd:import namespace="http://schemas.microsoft.com/office/infopath/2007/PartnerControls"/>
    <xsd:element name="a0e180d50ff4423da66c611fe0af74a4" ma:index="8" ma:taxonomy="true" ma:internalName="a0e180d50ff4423da66c611fe0af74a4" ma:taxonomyFieldName="Statistikk" ma:displayName="Statistikk" ma:indexed="true" ma:default="" ma:fieldId="{a0e180d5-0ff4-423d-a66c-611fe0af74a4}" ma:sspId="dab2b8ef-c951-45bf-a0d0-9b3f2fbb5ccb" ma:termSetId="11bf6401-ff6f-43ab-90c7-9959af6e77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50ebe59-b68a-4ac7-afab-48fa3cf54c5c}" ma:internalName="TaxCatchAll" ma:showField="CatchAllData" ma:web="6edf9311-6556-4af2-85ff-d57844cfe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50ebe59-b68a-4ac7-afab-48fa3cf54c5c}" ma:internalName="TaxCatchAllLabel" ma:readOnly="true" ma:showField="CatchAllDataLabel" ma:web="6edf9311-6556-4af2-85ff-d57844cfe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1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b3e2b-d440-44dd-b9dd-e54a3943ad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0e180d50ff4423da66c611fe0af74a4 xmlns="6edf9311-6556-4af2-85ff-d57844cfe120">
      <Terms xmlns="http://schemas.microsoft.com/office/infopath/2007/PartnerControls"/>
    </a0e180d50ff4423da66c611fe0af74a4>
    <TaxCatchAll xmlns="6edf9311-6556-4af2-85ff-d57844cfe120" xsi:nil="true"/>
    <_dlc_DocId xmlns="6edf9311-6556-4af2-85ff-d57844cfe120">2020-123998358-386</_dlc_DocId>
    <_dlc_DocIdUrl xmlns="6edf9311-6556-4af2-85ff-d57844cfe120">
      <Url>https://finansnorge.sharepoint.com/sites/intranett/arkiv/_layouts/15/DocIdRedir.aspx?ID=2020-123998358-386</Url>
      <Description>2020-123998358-386</Description>
    </_dlc_DocIdUrl>
  </documentManagement>
</p:properties>
</file>

<file path=customXml/itemProps1.xml><?xml version="1.0" encoding="utf-8"?>
<ds:datastoreItem xmlns:ds="http://schemas.openxmlformats.org/officeDocument/2006/customXml" ds:itemID="{0336DDF8-E646-4E92-B4A2-273737107D78}"/>
</file>

<file path=customXml/itemProps2.xml><?xml version="1.0" encoding="utf-8"?>
<ds:datastoreItem xmlns:ds="http://schemas.openxmlformats.org/officeDocument/2006/customXml" ds:itemID="{5DDE53B7-E804-4B2B-8969-70992094F706}"/>
</file>

<file path=customXml/itemProps3.xml><?xml version="1.0" encoding="utf-8"?>
<ds:datastoreItem xmlns:ds="http://schemas.openxmlformats.org/officeDocument/2006/customXml" ds:itemID="{DEA5A51F-A735-4F7A-81C5-2ECA05245D69}"/>
</file>

<file path=customXml/itemProps4.xml><?xml version="1.0" encoding="utf-8"?>
<ds:datastoreItem xmlns:ds="http://schemas.openxmlformats.org/officeDocument/2006/customXml" ds:itemID="{8B66BA94-503C-4D67-99E2-DAEF961C26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19</vt:i4>
      </vt:variant>
      <vt:variant>
        <vt:lpstr>Navngitte områder</vt:lpstr>
      </vt:variant>
      <vt:variant>
        <vt:i4>32</vt:i4>
      </vt:variant>
    </vt:vector>
  </HeadingPairs>
  <TitlesOfParts>
    <vt:vector size="51" baseType="lpstr">
      <vt:lpstr>Forside</vt:lpstr>
      <vt:lpstr>Innhold</vt:lpstr>
      <vt:lpstr>Figurer</vt:lpstr>
      <vt:lpstr>Tabell 1.1</vt:lpstr>
      <vt:lpstr>Tabell 1.2</vt:lpstr>
      <vt:lpstr>Tabell 1.3</vt:lpstr>
      <vt:lpstr>Tabell 2a</vt:lpstr>
      <vt:lpstr>Tabell 2b</vt:lpstr>
      <vt:lpstr>Tabell 3a</vt:lpstr>
      <vt:lpstr>Tabell 3b</vt:lpstr>
      <vt:lpstr>Tabell 4</vt:lpstr>
      <vt:lpstr>Tabell 5.1</vt:lpstr>
      <vt:lpstr>Tabell 5.2</vt:lpstr>
      <vt:lpstr>Tabell 5.3</vt:lpstr>
      <vt:lpstr>Tabell 6</vt:lpstr>
      <vt:lpstr>Tabell 7a</vt:lpstr>
      <vt:lpstr>Tabell 7b</vt:lpstr>
      <vt:lpstr>Tabell 8</vt:lpstr>
      <vt:lpstr>Noter og kommentarer</vt:lpstr>
      <vt:lpstr>'Tabell 2a'!OLE_LINK1</vt:lpstr>
      <vt:lpstr>Figurer!Utskriftsområde</vt:lpstr>
      <vt:lpstr>Forside!Utskriftsområde</vt:lpstr>
      <vt:lpstr>Innhold!Utskriftsområde</vt:lpstr>
      <vt:lpstr>'Noter og kommentarer'!Utskriftsområde</vt:lpstr>
      <vt:lpstr>'Tabell 1.1'!Utskriftsområde</vt:lpstr>
      <vt:lpstr>'Tabell 1.2'!Utskriftsområde</vt:lpstr>
      <vt:lpstr>'Tabell 1.3'!Utskriftsområde</vt:lpstr>
      <vt:lpstr>'Tabell 2a'!Utskriftsområde</vt:lpstr>
      <vt:lpstr>'Tabell 2b'!Utskriftsområde</vt:lpstr>
      <vt:lpstr>'Tabell 3a'!Utskriftsområde</vt:lpstr>
      <vt:lpstr>'Tabell 3b'!Utskriftsområde</vt:lpstr>
      <vt:lpstr>'Tabell 4'!Utskriftsområde</vt:lpstr>
      <vt:lpstr>'Tabell 5.1'!Utskriftsområde</vt:lpstr>
      <vt:lpstr>'Tabell 5.2'!Utskriftsområde</vt:lpstr>
      <vt:lpstr>'Tabell 5.3'!Utskriftsområde</vt:lpstr>
      <vt:lpstr>'Tabell 6'!Utskriftsområde</vt:lpstr>
      <vt:lpstr>'Tabell 7a'!Utskriftsområde</vt:lpstr>
      <vt:lpstr>'Tabell 7b'!Utskriftsområde</vt:lpstr>
      <vt:lpstr>'Tabell 8'!Utskriftsområde</vt:lpstr>
      <vt:lpstr>'Tabell 2a'!Utskriftstitler</vt:lpstr>
      <vt:lpstr>'Tabell 2b'!Utskriftstitler</vt:lpstr>
      <vt:lpstr>'Tabell 3a'!Utskriftstitler</vt:lpstr>
      <vt:lpstr>'Tabell 3b'!Utskriftstitler</vt:lpstr>
      <vt:lpstr>'Tabell 4'!Utskriftstitler</vt:lpstr>
      <vt:lpstr>'Tabell 5.1'!Utskriftstitler</vt:lpstr>
      <vt:lpstr>'Tabell 5.2'!Utskriftstitler</vt:lpstr>
      <vt:lpstr>'Tabell 5.3'!Utskriftstitler</vt:lpstr>
      <vt:lpstr>'Tabell 6'!Utskriftstitler</vt:lpstr>
      <vt:lpstr>'Tabell 7a'!Utskriftstitler</vt:lpstr>
      <vt:lpstr>'Tabell 7b'!Utskriftstitler</vt:lpstr>
      <vt:lpstr>'Tabell 8'!Utskriftstitler</vt:lpstr>
    </vt:vector>
  </TitlesOfParts>
  <Company>FNH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Sissel Rødevand</dc:creator>
  <cp:lastModifiedBy>rmork</cp:lastModifiedBy>
  <cp:lastPrinted>2016-03-17T08:57:46Z</cp:lastPrinted>
  <dcterms:created xsi:type="dcterms:W3CDTF">2002-09-21T10:38:24Z</dcterms:created>
  <dcterms:modified xsi:type="dcterms:W3CDTF">2016-03-17T08:58:08Z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0x0101000C511E5DF31BAD48807550FE88829D9D0038FF55C83469DE4F9B7DCA1B89E318DA</vt:lpwstr>
  </property>
  <property fmtid="{D5CDD505-2E9C-101B-9397-08002B2CF9AE}" pid="3" name="_dlc_DocIdItemGuid">
    <vt:lpwstr>f85cd98a-29bb-47bf-8d1a-8faa6ae8f069</vt:lpwstr>
  </property>
  <property fmtid="{D5CDD505-2E9C-101B-9397-08002B2CF9AE}" pid="4" name="Avtale">
    <vt:lpwstr/>
  </property>
  <property fmtid="{D5CDD505-2E9C-101B-9397-08002B2CF9AE}" pid="5" name="n5dc56bd60b9453d8a2d716a3ace2936">
    <vt:lpwstr/>
  </property>
  <property fmtid="{D5CDD505-2E9C-101B-9397-08002B2CF9AE}" pid="6" name="Korrespondanse_x002d_fnf">
    <vt:lpwstr/>
  </property>
  <property fmtid="{D5CDD505-2E9C-101B-9397-08002B2CF9AE}" pid="7" name="pb5e3c85e100497daa11dd5a916fed68">
    <vt:lpwstr/>
  </property>
  <property fmtid="{D5CDD505-2E9C-101B-9397-08002B2CF9AE}" pid="8" name="Korrespondanse">
    <vt:lpwstr/>
  </property>
  <property fmtid="{D5CDD505-2E9C-101B-9397-08002B2CF9AE}" pid="9" name="b42cd6bccb18471bb7f8fb6f2b7f8ea5">
    <vt:lpwstr/>
  </property>
  <property fmtid="{D5CDD505-2E9C-101B-9397-08002B2CF9AE}" pid="10" name="Statistikk">
    <vt:lpwstr/>
  </property>
  <property fmtid="{D5CDD505-2E9C-101B-9397-08002B2CF9AE}" pid="11" name="Korrespondanse-fnf">
    <vt:lpwstr/>
  </property>
</Properties>
</file>