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charts/chart8.xml" ContentType="application/vnd.openxmlformats-officedocument.drawingml.char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hart6.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sharedStrings.xml" ContentType="application/vnd.openxmlformats-officedocument.spreadsheetml.sharedStrings+xml"/>
  <Override PartName="/xl/charts/chart7.xml" ContentType="application/vnd.openxmlformats-officedocument.drawingml.chart+xml"/>
  <Override PartName="/xl/worksheets/sheet2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worksheets/sheet23.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30.xml" ContentType="application/vnd.openxmlformats-officedocument.spreadsheetml.worksheet+xml"/>
  <Override PartName="/xl/worksheets/sheet2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27.xml" ContentType="application/vnd.openxmlformats-officedocument.spreadsheetml.worksheet+xml"/>
  <Override PartName="/xl/worksheets/sheet5.xml" ContentType="application/vnd.openxmlformats-officedocument.spreadsheetml.worksheet+xml"/>
  <Override PartName="/xl/connections.xml" ContentType="application/vnd.openxmlformats-officedocument.spreadsheetml.connection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customXml/itemProps1.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24226"/>
  <mc:AlternateContent xmlns:mc="http://schemas.openxmlformats.org/markup-compatibility/2006">
    <mc:Choice Requires="x15">
      <x15ac:absPath xmlns:x15ac="http://schemas.microsoft.com/office/spreadsheetml/2010/11/ac" url="O:\SFA\Statistikk og analyse\Livstatistikk\Faste statistikker\MA\2016\Q3-16 - rettelser\Publiserings versjon\"/>
    </mc:Choice>
  </mc:AlternateContent>
  <bookViews>
    <workbookView xWindow="4275" yWindow="4305" windowWidth="10710" windowHeight="3225" tabRatio="835" activeTab="1"/>
  </bookViews>
  <sheets>
    <sheet name="Forside" sheetId="6" r:id="rId1"/>
    <sheet name="Innhold" sheetId="7" r:id="rId2"/>
    <sheet name="Figurer" sheetId="8" r:id="rId3"/>
    <sheet name="Tabel 1.1" sheetId="9" r:id="rId4"/>
    <sheet name="Tabell 1.2" sheetId="10" r:id="rId5"/>
    <sheet name="Tabell 1.3" sheetId="58" r:id="rId6"/>
    <sheet name="Skjema total MA" sheetId="4" r:id="rId7"/>
    <sheet name="ACE European Group" sheetId="16" r:id="rId8"/>
    <sheet name="Danica Pensjonsforsikring" sheetId="18" r:id="rId9"/>
    <sheet name="DNB Livsforsikring" sheetId="13" r:id="rId10"/>
    <sheet name="Eika Forsikring AS" sheetId="19" r:id="rId11"/>
    <sheet name="Frende Livsforsikring" sheetId="20" r:id="rId12"/>
    <sheet name="Frende Skadeforsikring" sheetId="21" r:id="rId13"/>
    <sheet name="Gjensidige Forsikring" sheetId="22" r:id="rId14"/>
    <sheet name="Gjensidige Pensjon" sheetId="23" r:id="rId15"/>
    <sheet name="Handelsbanken Liv" sheetId="24" r:id="rId16"/>
    <sheet name="If Skadeforsikring NUF" sheetId="25" r:id="rId17"/>
    <sheet name="KLP" sheetId="26" r:id="rId18"/>
    <sheet name="KLP Bedriftspensjon AS" sheetId="27" r:id="rId19"/>
    <sheet name="KLP Skadeforsikring AS" sheetId="51" r:id="rId20"/>
    <sheet name="Landbruksforsikring AS" sheetId="40" r:id="rId21"/>
    <sheet name="NEMI Forsikring" sheetId="41" r:id="rId22"/>
    <sheet name="Nordea Liv " sheetId="29" r:id="rId23"/>
    <sheet name="Oslo Pensjonsforsikring" sheetId="34" r:id="rId24"/>
    <sheet name="SHB Liv" sheetId="35" r:id="rId25"/>
    <sheet name="Silver Pensjonsforsikring AS" sheetId="36" r:id="rId26"/>
    <sheet name="Sparebank 1" sheetId="33" r:id="rId27"/>
    <sheet name="Storebrand Livsforsikring" sheetId="37" r:id="rId28"/>
    <sheet name="Telenor Forsikring" sheetId="38" r:id="rId29"/>
    <sheet name="Tryg Forsikring" sheetId="39" r:id="rId30"/>
    <sheet name="Tabell 4" sheetId="65" r:id="rId31"/>
    <sheet name="Tabell 6" sheetId="66" r:id="rId32"/>
    <sheet name="Tabell 8" sheetId="67" r:id="rId33"/>
    <sheet name="Noter og kommentarer" sheetId="3" r:id="rId34"/>
  </sheets>
  <externalReferences>
    <externalReference r:id="rId35"/>
  </externalReferences>
  <definedNames>
    <definedName name="Dag">#REF!</definedName>
    <definedName name="Dager">#REF!</definedName>
    <definedName name="Feilmelding">#REF!</definedName>
    <definedName name="FilNavn">[1]Oppslagstabeller!$N$5</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7">'ACE European Group'!$A$1:$M$169</definedName>
    <definedName name="_xlnm.Print_Area" localSheetId="21">'NEMI Forsikring'!$A$1:$M$169</definedName>
    <definedName name="_xlnm.Print_Area" localSheetId="33">'Noter og kommentarer'!$A$1:$L$43</definedName>
    <definedName name="_xlnm.Print_Area" localSheetId="6">'Skjema total MA'!$A$1:$J$170</definedName>
    <definedName name="år">#REF!</definedName>
    <definedName name="ÅrFratrekk">#REF!</definedName>
  </definedNames>
  <calcPr calcId="171027"/>
</workbook>
</file>

<file path=xl/calcChain.xml><?xml version="1.0" encoding="utf-8"?>
<calcChain xmlns="http://schemas.openxmlformats.org/spreadsheetml/2006/main">
  <c r="L30" i="37" l="1"/>
  <c r="K30" i="37"/>
  <c r="E30" i="37"/>
  <c r="E9" i="37"/>
  <c r="E8" i="37"/>
  <c r="D30" i="37"/>
  <c r="I30" i="4"/>
  <c r="M30" i="37" s="1"/>
  <c r="B30" i="4"/>
  <c r="H30" i="4" s="1"/>
  <c r="J30" i="4" l="1"/>
  <c r="D30" i="4"/>
  <c r="D9" i="4"/>
  <c r="D8" i="4"/>
  <c r="D9" i="37"/>
  <c r="D8" i="37"/>
  <c r="K8" i="37" l="1"/>
  <c r="K9" i="37"/>
  <c r="J9" i="37"/>
  <c r="J8" i="37"/>
  <c r="H9" i="4"/>
  <c r="H8" i="4"/>
  <c r="B8" i="4"/>
  <c r="B9" i="4"/>
  <c r="I9" i="4"/>
  <c r="I8" i="4"/>
  <c r="M8" i="37" l="1"/>
  <c r="J8" i="4"/>
  <c r="M9" i="37"/>
  <c r="J9" i="4"/>
  <c r="AK20" i="67"/>
  <c r="AJ20" i="67"/>
  <c r="AI20" i="67"/>
  <c r="AH20" i="67"/>
  <c r="AE20" i="67"/>
  <c r="Y20" i="67"/>
  <c r="V20" i="67"/>
  <c r="S20" i="67"/>
  <c r="P20" i="67"/>
  <c r="G20" i="67"/>
  <c r="AK18" i="67"/>
  <c r="AJ18" i="67"/>
  <c r="AI18" i="67"/>
  <c r="AH18" i="67"/>
  <c r="AE18" i="67"/>
  <c r="AB18" i="67"/>
  <c r="Y18" i="67"/>
  <c r="V18" i="67"/>
  <c r="S18" i="67"/>
  <c r="P18" i="67"/>
  <c r="M18" i="67"/>
  <c r="G18" i="67"/>
  <c r="D18" i="67"/>
  <c r="AH16" i="67"/>
  <c r="AE16" i="67"/>
  <c r="Y16" i="67"/>
  <c r="V16" i="67"/>
  <c r="S16" i="67"/>
  <c r="P16" i="67"/>
  <c r="M16" i="67"/>
  <c r="G16" i="67"/>
  <c r="D16" i="67"/>
  <c r="AS110" i="66"/>
  <c r="AR110" i="66"/>
  <c r="AP110" i="66"/>
  <c r="AO110" i="66"/>
  <c r="AM110" i="66"/>
  <c r="AL110" i="66"/>
  <c r="AJ110" i="66"/>
  <c r="AI110" i="66"/>
  <c r="AG110" i="66"/>
  <c r="AF110" i="66"/>
  <c r="AD110" i="66"/>
  <c r="AC110" i="66"/>
  <c r="AA110" i="66"/>
  <c r="Z110" i="66"/>
  <c r="X110" i="66"/>
  <c r="W110" i="66"/>
  <c r="U110" i="66"/>
  <c r="T110" i="66"/>
  <c r="R110" i="66"/>
  <c r="Q110" i="66"/>
  <c r="O110" i="66"/>
  <c r="N110" i="66"/>
  <c r="L110" i="66"/>
  <c r="K110" i="66"/>
  <c r="I110" i="66"/>
  <c r="H110" i="66"/>
  <c r="F110" i="66"/>
  <c r="E110" i="66"/>
  <c r="C110" i="66"/>
  <c r="B110" i="66"/>
  <c r="AR109" i="66"/>
  <c r="AM109" i="66"/>
  <c r="AL109" i="66"/>
  <c r="AJ109" i="66"/>
  <c r="AI109" i="66"/>
  <c r="AG109" i="66"/>
  <c r="AF109" i="66"/>
  <c r="AD109" i="66"/>
  <c r="AC109" i="66"/>
  <c r="AA109" i="66"/>
  <c r="Z109" i="66"/>
  <c r="X109" i="66"/>
  <c r="W109" i="66"/>
  <c r="U109" i="66"/>
  <c r="T109" i="66"/>
  <c r="R109" i="66"/>
  <c r="Q109" i="66"/>
  <c r="O109" i="66"/>
  <c r="N109" i="66"/>
  <c r="L109" i="66"/>
  <c r="K109" i="66"/>
  <c r="I109" i="66"/>
  <c r="H109" i="66"/>
  <c r="F109" i="66"/>
  <c r="E109" i="66"/>
  <c r="C109" i="66"/>
  <c r="B109" i="66"/>
  <c r="AS108" i="66"/>
  <c r="AR108" i="66"/>
  <c r="AP108" i="66"/>
  <c r="AO108" i="66"/>
  <c r="AM108" i="66"/>
  <c r="AL108" i="66"/>
  <c r="AJ108" i="66"/>
  <c r="AI108" i="66"/>
  <c r="AG108" i="66"/>
  <c r="AF108" i="66"/>
  <c r="AD108" i="66"/>
  <c r="AC108" i="66"/>
  <c r="AA108" i="66"/>
  <c r="Z108" i="66"/>
  <c r="X108" i="66"/>
  <c r="W108" i="66"/>
  <c r="U108" i="66"/>
  <c r="T108" i="66"/>
  <c r="R108" i="66"/>
  <c r="Q108" i="66"/>
  <c r="O108" i="66"/>
  <c r="N108" i="66"/>
  <c r="L108" i="66"/>
  <c r="K108" i="66"/>
  <c r="I108" i="66"/>
  <c r="H108" i="66"/>
  <c r="F108" i="66"/>
  <c r="E108" i="66"/>
  <c r="C108" i="66"/>
  <c r="B108" i="66"/>
  <c r="AS107" i="66"/>
  <c r="AP107" i="66"/>
  <c r="AO107" i="66"/>
  <c r="AM107" i="66"/>
  <c r="AL107" i="66"/>
  <c r="AJ107" i="66"/>
  <c r="AI107" i="66"/>
  <c r="AG107" i="66"/>
  <c r="AF107" i="66"/>
  <c r="AD107" i="66"/>
  <c r="AC107" i="66"/>
  <c r="AA107" i="66"/>
  <c r="Z107" i="66"/>
  <c r="X107" i="66"/>
  <c r="W107" i="66"/>
  <c r="U107" i="66"/>
  <c r="T107" i="66"/>
  <c r="R107" i="66"/>
  <c r="Q107" i="66"/>
  <c r="O107" i="66"/>
  <c r="N107" i="66"/>
  <c r="L107" i="66"/>
  <c r="K107" i="66"/>
  <c r="I107" i="66"/>
  <c r="H107" i="66"/>
  <c r="F107" i="66"/>
  <c r="E107" i="66"/>
  <c r="C107" i="66"/>
  <c r="B107" i="66"/>
  <c r="AS106" i="66"/>
  <c r="AR106" i="66"/>
  <c r="AO106" i="66"/>
  <c r="AM106" i="66"/>
  <c r="AL106" i="66"/>
  <c r="AJ106" i="66"/>
  <c r="AI106" i="66"/>
  <c r="AG106" i="66"/>
  <c r="AF106" i="66"/>
  <c r="AD106" i="66"/>
  <c r="AC106" i="66"/>
  <c r="AA106" i="66"/>
  <c r="Z106" i="66"/>
  <c r="X106" i="66"/>
  <c r="W106" i="66"/>
  <c r="U106" i="66"/>
  <c r="T106" i="66"/>
  <c r="R106" i="66"/>
  <c r="Q106" i="66"/>
  <c r="O106" i="66"/>
  <c r="N106" i="66"/>
  <c r="L106" i="66"/>
  <c r="K106" i="66"/>
  <c r="I106" i="66"/>
  <c r="H106" i="66"/>
  <c r="F106" i="66"/>
  <c r="E106" i="66"/>
  <c r="C106" i="66"/>
  <c r="B106" i="66"/>
  <c r="AS105" i="66"/>
  <c r="AO105" i="66"/>
  <c r="AM105" i="66"/>
  <c r="AL105" i="66"/>
  <c r="AJ105" i="66"/>
  <c r="AI105" i="66"/>
  <c r="AG105" i="66"/>
  <c r="AF105" i="66"/>
  <c r="AD105" i="66"/>
  <c r="AC105" i="66"/>
  <c r="AA105" i="66"/>
  <c r="Z105" i="66"/>
  <c r="X105" i="66"/>
  <c r="W105" i="66"/>
  <c r="U105" i="66"/>
  <c r="T105" i="66"/>
  <c r="R105" i="66"/>
  <c r="Q105" i="66"/>
  <c r="O105" i="66"/>
  <c r="N105" i="66"/>
  <c r="L105" i="66"/>
  <c r="K105" i="66"/>
  <c r="I105" i="66"/>
  <c r="H105" i="66"/>
  <c r="F105" i="66"/>
  <c r="E105" i="66"/>
  <c r="C105" i="66"/>
  <c r="B105" i="66"/>
  <c r="AP104" i="66"/>
  <c r="AM104" i="66"/>
  <c r="AL104" i="66"/>
  <c r="AJ104" i="66"/>
  <c r="AI104" i="66"/>
  <c r="AG104" i="66"/>
  <c r="AF104" i="66"/>
  <c r="AD104" i="66"/>
  <c r="AC104" i="66"/>
  <c r="AA104" i="66"/>
  <c r="Z104" i="66"/>
  <c r="X104" i="66"/>
  <c r="W104" i="66"/>
  <c r="U104" i="66"/>
  <c r="T104" i="66"/>
  <c r="R104" i="66"/>
  <c r="Q104" i="66"/>
  <c r="O104" i="66"/>
  <c r="N104" i="66"/>
  <c r="L104" i="66"/>
  <c r="K104" i="66"/>
  <c r="I104" i="66"/>
  <c r="H104" i="66"/>
  <c r="F104" i="66"/>
  <c r="E104" i="66"/>
  <c r="C104" i="66"/>
  <c r="B104" i="66"/>
  <c r="AS103" i="66"/>
  <c r="AO103" i="66"/>
  <c r="AM103" i="66"/>
  <c r="AL103" i="66"/>
  <c r="AJ103" i="66"/>
  <c r="AI103" i="66"/>
  <c r="AG103" i="66"/>
  <c r="AF103" i="66"/>
  <c r="AD103" i="66"/>
  <c r="AC103" i="66"/>
  <c r="AA103" i="66"/>
  <c r="Z103" i="66"/>
  <c r="X103" i="66"/>
  <c r="W103" i="66"/>
  <c r="U103" i="66"/>
  <c r="T103" i="66"/>
  <c r="R103" i="66"/>
  <c r="Q103" i="66"/>
  <c r="O103" i="66"/>
  <c r="N103" i="66"/>
  <c r="L103" i="66"/>
  <c r="K103" i="66"/>
  <c r="I103" i="66"/>
  <c r="H103" i="66"/>
  <c r="F103" i="66"/>
  <c r="E103" i="66"/>
  <c r="C103" i="66"/>
  <c r="B103" i="66"/>
  <c r="AP102" i="66"/>
  <c r="AO102" i="66"/>
  <c r="AM102" i="66"/>
  <c r="AL102" i="66"/>
  <c r="AJ102" i="66"/>
  <c r="AI102" i="66"/>
  <c r="AG102" i="66"/>
  <c r="AF102" i="66"/>
  <c r="AD102" i="66"/>
  <c r="AC102" i="66"/>
  <c r="AA102" i="66"/>
  <c r="Z102" i="66"/>
  <c r="X102" i="66"/>
  <c r="W102" i="66"/>
  <c r="U102" i="66"/>
  <c r="T102" i="66"/>
  <c r="R102" i="66"/>
  <c r="Q102" i="66"/>
  <c r="O102" i="66"/>
  <c r="N102" i="66"/>
  <c r="L102" i="66"/>
  <c r="K102" i="66"/>
  <c r="I102" i="66"/>
  <c r="H102" i="66"/>
  <c r="F102" i="66"/>
  <c r="E102" i="66"/>
  <c r="C102" i="66"/>
  <c r="B102" i="66"/>
  <c r="AS101" i="66"/>
  <c r="AR101" i="66"/>
  <c r="AO101" i="66"/>
  <c r="AM101" i="66"/>
  <c r="AL101" i="66"/>
  <c r="AJ101" i="66"/>
  <c r="AI101" i="66"/>
  <c r="AG101" i="66"/>
  <c r="AF101" i="66"/>
  <c r="AD101" i="66"/>
  <c r="AC101" i="66"/>
  <c r="AA101" i="66"/>
  <c r="Z101" i="66"/>
  <c r="X101" i="66"/>
  <c r="W101" i="66"/>
  <c r="U101" i="66"/>
  <c r="T101" i="66"/>
  <c r="R101" i="66"/>
  <c r="Q101" i="66"/>
  <c r="O101" i="66"/>
  <c r="N101" i="66"/>
  <c r="L101" i="66"/>
  <c r="K101" i="66"/>
  <c r="I101" i="66"/>
  <c r="H101" i="66"/>
  <c r="F101" i="66"/>
  <c r="E101" i="66"/>
  <c r="C101" i="66"/>
  <c r="B101" i="66"/>
  <c r="AP100" i="66"/>
  <c r="AM100" i="66"/>
  <c r="AL100" i="66"/>
  <c r="AJ100" i="66"/>
  <c r="AI100" i="66"/>
  <c r="AG100" i="66"/>
  <c r="AF100" i="66"/>
  <c r="AD100" i="66"/>
  <c r="AC100" i="66"/>
  <c r="AA100" i="66"/>
  <c r="Z100" i="66"/>
  <c r="X100" i="66"/>
  <c r="W100" i="66"/>
  <c r="U100" i="66"/>
  <c r="T100" i="66"/>
  <c r="R100" i="66"/>
  <c r="Q100" i="66"/>
  <c r="O100" i="66"/>
  <c r="N100" i="66"/>
  <c r="L100" i="66"/>
  <c r="K100" i="66"/>
  <c r="I100" i="66"/>
  <c r="H100" i="66"/>
  <c r="F100" i="66"/>
  <c r="E100" i="66"/>
  <c r="C100" i="66"/>
  <c r="B100" i="66"/>
  <c r="AS99" i="66"/>
  <c r="AP99" i="66"/>
  <c r="AM99" i="66"/>
  <c r="AL99" i="66"/>
  <c r="AJ99" i="66"/>
  <c r="AI99" i="66"/>
  <c r="AG99" i="66"/>
  <c r="AF99" i="66"/>
  <c r="AD99" i="66"/>
  <c r="AC99" i="66"/>
  <c r="AA99" i="66"/>
  <c r="Z99" i="66"/>
  <c r="X99" i="66"/>
  <c r="W99" i="66"/>
  <c r="U99" i="66"/>
  <c r="T99" i="66"/>
  <c r="R99" i="66"/>
  <c r="Q99" i="66"/>
  <c r="O99" i="66"/>
  <c r="N99" i="66"/>
  <c r="L99" i="66"/>
  <c r="K99" i="66"/>
  <c r="I99" i="66"/>
  <c r="H99" i="66"/>
  <c r="F99" i="66"/>
  <c r="E99" i="66"/>
  <c r="C99" i="66"/>
  <c r="B99" i="66"/>
  <c r="AT94" i="66"/>
  <c r="AS94" i="66"/>
  <c r="AR94" i="66"/>
  <c r="AQ94" i="66"/>
  <c r="AP94" i="66"/>
  <c r="AO94" i="66"/>
  <c r="AN94" i="66"/>
  <c r="AK94" i="66"/>
  <c r="AH94" i="66"/>
  <c r="AE94" i="66"/>
  <c r="AB94" i="66"/>
  <c r="Y94" i="66"/>
  <c r="V94" i="66"/>
  <c r="S94" i="66"/>
  <c r="P94" i="66"/>
  <c r="M94" i="66"/>
  <c r="J94" i="66"/>
  <c r="G94" i="66"/>
  <c r="D94" i="66"/>
  <c r="AT92" i="66"/>
  <c r="AS92" i="66"/>
  <c r="AR92" i="66"/>
  <c r="AQ92" i="66"/>
  <c r="AP92" i="66"/>
  <c r="AO92" i="66"/>
  <c r="AN92" i="66"/>
  <c r="AK92" i="66"/>
  <c r="AH92" i="66"/>
  <c r="AB92" i="66"/>
  <c r="Y92" i="66"/>
  <c r="V92" i="66"/>
  <c r="S92" i="66"/>
  <c r="P92" i="66"/>
  <c r="M92" i="66"/>
  <c r="J92" i="66"/>
  <c r="G92" i="66"/>
  <c r="D92" i="66"/>
  <c r="AT91" i="66"/>
  <c r="AS91" i="66"/>
  <c r="AR91" i="66"/>
  <c r="AQ91" i="66"/>
  <c r="AP91" i="66"/>
  <c r="AO91" i="66"/>
  <c r="AN91" i="66"/>
  <c r="AK91" i="66"/>
  <c r="AH91" i="66"/>
  <c r="AE91" i="66"/>
  <c r="AB91" i="66"/>
  <c r="Y91" i="66"/>
  <c r="V91" i="66"/>
  <c r="S91" i="66"/>
  <c r="P91" i="66"/>
  <c r="M91" i="66"/>
  <c r="G91" i="66"/>
  <c r="D91" i="66"/>
  <c r="AT90" i="66"/>
  <c r="AS90" i="66"/>
  <c r="AR90" i="66"/>
  <c r="AQ90" i="66"/>
  <c r="AP90" i="66"/>
  <c r="AO90" i="66"/>
  <c r="AK90" i="66"/>
  <c r="AH90" i="66"/>
  <c r="AT89" i="66"/>
  <c r="AS89" i="66"/>
  <c r="AR89" i="66"/>
  <c r="AQ89" i="66"/>
  <c r="AP89" i="66"/>
  <c r="AO89" i="66"/>
  <c r="AN89" i="66"/>
  <c r="AK89" i="66"/>
  <c r="AH89" i="66"/>
  <c r="AB89" i="66"/>
  <c r="Y89" i="66"/>
  <c r="V89" i="66"/>
  <c r="S89" i="66"/>
  <c r="P89" i="66"/>
  <c r="M89" i="66"/>
  <c r="J89" i="66"/>
  <c r="G89" i="66"/>
  <c r="D89" i="66"/>
  <c r="AT88" i="66"/>
  <c r="AS88" i="66"/>
  <c r="AR88" i="66"/>
  <c r="AQ88" i="66"/>
  <c r="AP88" i="66"/>
  <c r="AO88" i="66"/>
  <c r="AN88" i="66"/>
  <c r="AK88" i="66"/>
  <c r="AH88" i="66"/>
  <c r="AE88" i="66"/>
  <c r="Y88" i="66"/>
  <c r="V88" i="66"/>
  <c r="S88" i="66"/>
  <c r="M88" i="66"/>
  <c r="J88" i="66"/>
  <c r="G88" i="66"/>
  <c r="D88" i="66"/>
  <c r="AT87" i="66"/>
  <c r="AS87" i="66"/>
  <c r="AR87" i="66"/>
  <c r="AQ87" i="66"/>
  <c r="AP87" i="66"/>
  <c r="AO87" i="66"/>
  <c r="S87" i="66"/>
  <c r="AT86" i="66"/>
  <c r="AS86" i="66"/>
  <c r="AR86" i="66"/>
  <c r="AQ86" i="66"/>
  <c r="AP86" i="66"/>
  <c r="AO86" i="66"/>
  <c r="AK86" i="66"/>
  <c r="V86" i="66"/>
  <c r="S86" i="66"/>
  <c r="M86" i="66"/>
  <c r="G86" i="66"/>
  <c r="D86" i="66"/>
  <c r="AT85" i="66"/>
  <c r="AS85" i="66"/>
  <c r="AR85" i="66"/>
  <c r="AQ85" i="66"/>
  <c r="AP85" i="66"/>
  <c r="AO85" i="66"/>
  <c r="AN85" i="66"/>
  <c r="AK85" i="66"/>
  <c r="AT84" i="66"/>
  <c r="AS84" i="66"/>
  <c r="AR84" i="66"/>
  <c r="AQ84" i="66"/>
  <c r="AP84" i="66"/>
  <c r="AO84" i="66"/>
  <c r="AK84" i="66"/>
  <c r="S84" i="66"/>
  <c r="AT83" i="66"/>
  <c r="AS83" i="66"/>
  <c r="AR83" i="66"/>
  <c r="AQ83" i="66"/>
  <c r="AP83" i="66"/>
  <c r="AO83" i="66"/>
  <c r="AK83" i="66"/>
  <c r="Y83" i="66"/>
  <c r="S83" i="66"/>
  <c r="G83" i="66"/>
  <c r="AT82" i="66"/>
  <c r="AS82" i="66"/>
  <c r="AR82" i="66"/>
  <c r="AQ82" i="66"/>
  <c r="AP82" i="66"/>
  <c r="AO82" i="66"/>
  <c r="AN82" i="66"/>
  <c r="AK82" i="66"/>
  <c r="AH82" i="66"/>
  <c r="AE82" i="66"/>
  <c r="Y82" i="66"/>
  <c r="V82" i="66"/>
  <c r="S82" i="66"/>
  <c r="M82" i="66"/>
  <c r="J82" i="66"/>
  <c r="G82" i="66"/>
  <c r="D82" i="66"/>
  <c r="AT80" i="66"/>
  <c r="AS80" i="66"/>
  <c r="AR80" i="66"/>
  <c r="AQ80" i="66"/>
  <c r="AP80" i="66"/>
  <c r="AO80" i="66"/>
  <c r="AN80" i="66"/>
  <c r="AK80" i="66"/>
  <c r="AH80" i="66"/>
  <c r="AB80" i="66"/>
  <c r="Y80" i="66"/>
  <c r="V80" i="66"/>
  <c r="S80" i="66"/>
  <c r="P80" i="66"/>
  <c r="M80" i="66"/>
  <c r="J80" i="66"/>
  <c r="G80" i="66"/>
  <c r="D80" i="66"/>
  <c r="AT79" i="66"/>
  <c r="AS79" i="66"/>
  <c r="AR79" i="66"/>
  <c r="AQ79" i="66"/>
  <c r="AP79" i="66"/>
  <c r="AO79" i="66"/>
  <c r="AN79" i="66"/>
  <c r="AK79" i="66"/>
  <c r="AB79" i="66"/>
  <c r="V79" i="66"/>
  <c r="S79" i="66"/>
  <c r="M79" i="66"/>
  <c r="D79" i="66"/>
  <c r="AT78" i="66"/>
  <c r="AS78" i="66"/>
  <c r="AR78" i="66"/>
  <c r="AQ78" i="66"/>
  <c r="AP78" i="66"/>
  <c r="AO78" i="66"/>
  <c r="AN78" i="66"/>
  <c r="AK78" i="66"/>
  <c r="AB78" i="66"/>
  <c r="Y78" i="66"/>
  <c r="V78" i="66"/>
  <c r="S78" i="66"/>
  <c r="J78" i="66"/>
  <c r="G78" i="66"/>
  <c r="D78" i="66"/>
  <c r="AT77" i="66"/>
  <c r="AS77" i="66"/>
  <c r="AR77" i="66"/>
  <c r="AQ77" i="66"/>
  <c r="AP77" i="66"/>
  <c r="AO77" i="66"/>
  <c r="AN77" i="66"/>
  <c r="AK77" i="66"/>
  <c r="AB77" i="66"/>
  <c r="Y77" i="66"/>
  <c r="V77" i="66"/>
  <c r="S77" i="66"/>
  <c r="M77" i="66"/>
  <c r="G77" i="66"/>
  <c r="D77" i="66"/>
  <c r="AT76" i="66"/>
  <c r="AS76" i="66"/>
  <c r="AR76" i="66"/>
  <c r="AQ76" i="66"/>
  <c r="AP76" i="66"/>
  <c r="AO76" i="66"/>
  <c r="AN76" i="66"/>
  <c r="AK76" i="66"/>
  <c r="AH76" i="66"/>
  <c r="AB76" i="66"/>
  <c r="Y76" i="66"/>
  <c r="V76" i="66"/>
  <c r="S76" i="66"/>
  <c r="P76" i="66"/>
  <c r="M76" i="66"/>
  <c r="J76" i="66"/>
  <c r="G76" i="66"/>
  <c r="D76" i="66"/>
  <c r="AT75" i="66"/>
  <c r="AS75" i="66"/>
  <c r="AR75" i="66"/>
  <c r="AQ75" i="66"/>
  <c r="AP75" i="66"/>
  <c r="AO75" i="66"/>
  <c r="AN75" i="66"/>
  <c r="AK75" i="66"/>
  <c r="AH75" i="66"/>
  <c r="AB75" i="66"/>
  <c r="Y75" i="66"/>
  <c r="V75" i="66"/>
  <c r="S75" i="66"/>
  <c r="M75" i="66"/>
  <c r="G75" i="66"/>
  <c r="D75" i="66"/>
  <c r="AT74" i="66"/>
  <c r="AS74" i="66"/>
  <c r="AR74" i="66"/>
  <c r="AQ74" i="66"/>
  <c r="AP74" i="66"/>
  <c r="AO74" i="66"/>
  <c r="AN74" i="66"/>
  <c r="AK74" i="66"/>
  <c r="AH74" i="66"/>
  <c r="AB74" i="66"/>
  <c r="Y74" i="66"/>
  <c r="V74" i="66"/>
  <c r="S74" i="66"/>
  <c r="M74" i="66"/>
  <c r="J74" i="66"/>
  <c r="G74" i="66"/>
  <c r="D74" i="66"/>
  <c r="AS73" i="66"/>
  <c r="AR73" i="66"/>
  <c r="AT73" i="66" s="1"/>
  <c r="AQ73" i="66"/>
  <c r="AP73" i="66"/>
  <c r="AO73" i="66"/>
  <c r="AN73" i="66"/>
  <c r="AK73" i="66"/>
  <c r="AH73" i="66"/>
  <c r="AB73" i="66"/>
  <c r="Y73" i="66"/>
  <c r="V73" i="66"/>
  <c r="S73" i="66"/>
  <c r="P73" i="66"/>
  <c r="M73" i="66"/>
  <c r="J73" i="66"/>
  <c r="G73" i="66"/>
  <c r="D73" i="66"/>
  <c r="AT71" i="66"/>
  <c r="AS71" i="66"/>
  <c r="AR71" i="66"/>
  <c r="AP71" i="66"/>
  <c r="AO71" i="66"/>
  <c r="AN71" i="66"/>
  <c r="AK71" i="66"/>
  <c r="AB71" i="66"/>
  <c r="Y71" i="66"/>
  <c r="S71" i="66"/>
  <c r="G71" i="66"/>
  <c r="AT70" i="66"/>
  <c r="AS70" i="66"/>
  <c r="AR70" i="66"/>
  <c r="AP70" i="66"/>
  <c r="AQ70" i="66" s="1"/>
  <c r="AO70" i="66"/>
  <c r="AN70" i="66"/>
  <c r="AK70" i="66"/>
  <c r="Y70" i="66"/>
  <c r="V70" i="66"/>
  <c r="S70" i="66"/>
  <c r="M70" i="66"/>
  <c r="J70" i="66"/>
  <c r="G70" i="66"/>
  <c r="D70" i="66"/>
  <c r="AS69" i="66"/>
  <c r="AT69" i="66" s="1"/>
  <c r="AR69" i="66"/>
  <c r="AP69" i="66"/>
  <c r="AO69" i="66"/>
  <c r="AN69" i="66"/>
  <c r="AK69" i="66"/>
  <c r="AH69" i="66"/>
  <c r="AE69" i="66"/>
  <c r="AB69" i="66"/>
  <c r="Y69" i="66"/>
  <c r="V69" i="66"/>
  <c r="S69" i="66"/>
  <c r="P69" i="66"/>
  <c r="M69" i="66"/>
  <c r="J69" i="66"/>
  <c r="G69" i="66"/>
  <c r="D69" i="66"/>
  <c r="AS68" i="66"/>
  <c r="AR68" i="66"/>
  <c r="AT68" i="66" s="1"/>
  <c r="AQ68" i="66"/>
  <c r="AP68" i="66"/>
  <c r="AO68" i="66"/>
  <c r="AN68" i="66"/>
  <c r="AK68" i="66"/>
  <c r="AH68" i="66"/>
  <c r="AE68" i="66"/>
  <c r="AB68" i="66"/>
  <c r="Y68" i="66"/>
  <c r="V68" i="66"/>
  <c r="S68" i="66"/>
  <c r="P68" i="66"/>
  <c r="M68" i="66"/>
  <c r="J68" i="66"/>
  <c r="G68" i="66"/>
  <c r="D68" i="66"/>
  <c r="AT64" i="66"/>
  <c r="AS64" i="66"/>
  <c r="AR64" i="66"/>
  <c r="AQ64" i="66"/>
  <c r="AP64" i="66"/>
  <c r="AO64" i="66"/>
  <c r="AN64" i="66"/>
  <c r="AK64" i="66"/>
  <c r="AH64" i="66"/>
  <c r="AE64" i="66"/>
  <c r="AB64" i="66"/>
  <c r="Y64" i="66"/>
  <c r="V64" i="66"/>
  <c r="S64" i="66"/>
  <c r="P64" i="66"/>
  <c r="M64" i="66"/>
  <c r="J64" i="66"/>
  <c r="G64" i="66"/>
  <c r="D64" i="66"/>
  <c r="AT62" i="66"/>
  <c r="AS62" i="66"/>
  <c r="AR62" i="66"/>
  <c r="AP62" i="66"/>
  <c r="AO62" i="66"/>
  <c r="AN62" i="66"/>
  <c r="AK62" i="66"/>
  <c r="AH62" i="66"/>
  <c r="AE62" i="66"/>
  <c r="AB62" i="66"/>
  <c r="Y62" i="66"/>
  <c r="V62" i="66"/>
  <c r="S62" i="66"/>
  <c r="M62" i="66"/>
  <c r="J62" i="66"/>
  <c r="G62" i="66"/>
  <c r="D62" i="66"/>
  <c r="AS61" i="66"/>
  <c r="AR61" i="66"/>
  <c r="AT61" i="66" s="1"/>
  <c r="AQ61" i="66"/>
  <c r="AP61" i="66"/>
  <c r="AO61" i="66"/>
  <c r="AH61" i="66"/>
  <c r="AT60" i="66"/>
  <c r="AS60" i="66"/>
  <c r="AR60" i="66"/>
  <c r="AQ60" i="66"/>
  <c r="AP60" i="66"/>
  <c r="AO60" i="66"/>
  <c r="AN60" i="66"/>
  <c r="AK60" i="66"/>
  <c r="AH60" i="66"/>
  <c r="AE60" i="66"/>
  <c r="Y60" i="66"/>
  <c r="V60" i="66"/>
  <c r="S60" i="66"/>
  <c r="M60" i="66"/>
  <c r="J60" i="66"/>
  <c r="G60" i="66"/>
  <c r="D60" i="66"/>
  <c r="AS59" i="66"/>
  <c r="AR59" i="66"/>
  <c r="AT59" i="66" s="1"/>
  <c r="AQ59" i="66"/>
  <c r="AP59" i="66"/>
  <c r="AO59" i="66"/>
  <c r="AN59" i="66"/>
  <c r="AK59" i="66"/>
  <c r="AH59" i="66"/>
  <c r="Y59" i="66"/>
  <c r="V59" i="66"/>
  <c r="S59" i="66"/>
  <c r="M59" i="66"/>
  <c r="J59" i="66"/>
  <c r="D59" i="66"/>
  <c r="AT58" i="66"/>
  <c r="AS58" i="66"/>
  <c r="AR58" i="66"/>
  <c r="AQ58" i="66"/>
  <c r="AP58" i="66"/>
  <c r="AO58" i="66"/>
  <c r="AN58" i="66"/>
  <c r="AK58" i="66"/>
  <c r="S58" i="66"/>
  <c r="AS57" i="66"/>
  <c r="AR57" i="66"/>
  <c r="AT57" i="66" s="1"/>
  <c r="AQ57" i="66"/>
  <c r="AP57" i="66"/>
  <c r="AO57" i="66"/>
  <c r="AK57" i="66"/>
  <c r="AH57" i="66"/>
  <c r="V57" i="66"/>
  <c r="S57" i="66"/>
  <c r="M57" i="66"/>
  <c r="G57" i="66"/>
  <c r="AS56" i="66"/>
  <c r="AR56" i="66"/>
  <c r="AT56" i="66" s="1"/>
  <c r="AQ56" i="66"/>
  <c r="AP56" i="66"/>
  <c r="AO56" i="66"/>
  <c r="AN56" i="66"/>
  <c r="AK56" i="66"/>
  <c r="AH56" i="66"/>
  <c r="V56" i="66"/>
  <c r="S56" i="66"/>
  <c r="M56" i="66"/>
  <c r="G56" i="66"/>
  <c r="D56" i="66"/>
  <c r="AT55" i="66"/>
  <c r="AS55" i="66"/>
  <c r="AR55" i="66"/>
  <c r="AP55" i="66"/>
  <c r="AO55" i="66"/>
  <c r="AN55" i="66"/>
  <c r="AK55" i="66"/>
  <c r="AH55" i="66"/>
  <c r="AE55" i="66"/>
  <c r="Y55" i="66"/>
  <c r="V55" i="66"/>
  <c r="S55" i="66"/>
  <c r="M55" i="66"/>
  <c r="J55" i="66"/>
  <c r="G55" i="66"/>
  <c r="D55" i="66"/>
  <c r="AT54" i="66"/>
  <c r="AS54" i="66"/>
  <c r="AR54" i="66"/>
  <c r="AQ54" i="66"/>
  <c r="AP54" i="66"/>
  <c r="AO54" i="66"/>
  <c r="AN54" i="66"/>
  <c r="AK54" i="66"/>
  <c r="AH54" i="66"/>
  <c r="AE54" i="66"/>
  <c r="Y54" i="66"/>
  <c r="V54" i="66"/>
  <c r="S54" i="66"/>
  <c r="M54" i="66"/>
  <c r="J54" i="66"/>
  <c r="G54" i="66"/>
  <c r="D54" i="66"/>
  <c r="AS53" i="66"/>
  <c r="AR53" i="66"/>
  <c r="AQ53" i="66"/>
  <c r="AP53" i="66"/>
  <c r="AO53" i="66"/>
  <c r="S53" i="66"/>
  <c r="AT52" i="66"/>
  <c r="AS52" i="66"/>
  <c r="AR52" i="66"/>
  <c r="AQ52" i="66"/>
  <c r="AP52" i="66"/>
  <c r="AO52" i="66"/>
  <c r="S52" i="66"/>
  <c r="AT51" i="66"/>
  <c r="AS51" i="66"/>
  <c r="AR51" i="66"/>
  <c r="AP51" i="66"/>
  <c r="AQ51" i="66" s="1"/>
  <c r="AO51" i="66"/>
  <c r="S51" i="66"/>
  <c r="AS50" i="66"/>
  <c r="AR50" i="66"/>
  <c r="AP50" i="66"/>
  <c r="AO50" i="66"/>
  <c r="AQ50" i="66" s="1"/>
  <c r="S50" i="66"/>
  <c r="AS49" i="66"/>
  <c r="AR49" i="66"/>
  <c r="AT49" i="66" s="1"/>
  <c r="AQ49" i="66"/>
  <c r="AP49" i="66"/>
  <c r="AO49" i="66"/>
  <c r="AN49" i="66"/>
  <c r="S49" i="66"/>
  <c r="AS48" i="66"/>
  <c r="AR48" i="66"/>
  <c r="AQ48" i="66"/>
  <c r="AP48" i="66"/>
  <c r="AO48" i="66"/>
  <c r="AT46" i="66"/>
  <c r="AS46" i="66"/>
  <c r="AR46" i="66"/>
  <c r="AP46" i="66"/>
  <c r="AQ46" i="66" s="1"/>
  <c r="AO46" i="66"/>
  <c r="AK46" i="66"/>
  <c r="AH46" i="66"/>
  <c r="Y46" i="66"/>
  <c r="M46" i="66"/>
  <c r="J46" i="66"/>
  <c r="D46" i="66"/>
  <c r="AT45" i="66"/>
  <c r="AS45" i="66"/>
  <c r="AR45" i="66"/>
  <c r="AP45" i="66"/>
  <c r="AO45" i="66"/>
  <c r="AN45" i="66"/>
  <c r="AK45" i="66"/>
  <c r="AH45" i="66"/>
  <c r="AB45" i="66"/>
  <c r="Y45" i="66"/>
  <c r="V45" i="66"/>
  <c r="S45" i="66"/>
  <c r="M45" i="66"/>
  <c r="J45" i="66"/>
  <c r="G45" i="66"/>
  <c r="D45" i="66"/>
  <c r="AT44" i="66"/>
  <c r="AS44" i="66"/>
  <c r="AR44" i="66"/>
  <c r="AQ44" i="66"/>
  <c r="AP44" i="66"/>
  <c r="AO44" i="66"/>
  <c r="AN44" i="66"/>
  <c r="AK44" i="66"/>
  <c r="AH44" i="66"/>
  <c r="AB44" i="66"/>
  <c r="Y44" i="66"/>
  <c r="V44" i="66"/>
  <c r="S44" i="66"/>
  <c r="M44" i="66"/>
  <c r="J44" i="66"/>
  <c r="G44" i="66"/>
  <c r="D44" i="66"/>
  <c r="AS43" i="66"/>
  <c r="AR43" i="66"/>
  <c r="AT43" i="66" s="1"/>
  <c r="AQ43" i="66"/>
  <c r="AP43" i="66"/>
  <c r="AO43" i="66"/>
  <c r="AN43" i="66"/>
  <c r="AK43" i="66"/>
  <c r="AB43" i="66"/>
  <c r="Y43" i="66"/>
  <c r="S43" i="66"/>
  <c r="G43" i="66"/>
  <c r="D43" i="66"/>
  <c r="AS42" i="66"/>
  <c r="AR42" i="66"/>
  <c r="AP42" i="66"/>
  <c r="AO42" i="66"/>
  <c r="AQ42" i="66" s="1"/>
  <c r="AK42" i="66"/>
  <c r="AH42" i="66"/>
  <c r="AB42" i="66"/>
  <c r="Y42" i="66"/>
  <c r="V42" i="66"/>
  <c r="S42" i="66"/>
  <c r="M42" i="66"/>
  <c r="G42" i="66"/>
  <c r="AT41" i="66"/>
  <c r="AS41" i="66"/>
  <c r="AR41" i="66"/>
  <c r="AQ41" i="66"/>
  <c r="AP41" i="66"/>
  <c r="AO41" i="66"/>
  <c r="AN41" i="66"/>
  <c r="AK41" i="66"/>
  <c r="AH41" i="66"/>
  <c r="AB41" i="66"/>
  <c r="Y41" i="66"/>
  <c r="V41" i="66"/>
  <c r="S41" i="66"/>
  <c r="M41" i="66"/>
  <c r="J41" i="66"/>
  <c r="G41" i="66"/>
  <c r="D41" i="66"/>
  <c r="AS40" i="66"/>
  <c r="AR40" i="66"/>
  <c r="AT40" i="66" s="1"/>
  <c r="AQ40" i="66"/>
  <c r="AP40" i="66"/>
  <c r="AO40" i="66"/>
  <c r="AN40" i="66"/>
  <c r="AK40" i="66"/>
  <c r="AH40" i="66"/>
  <c r="AB40" i="66"/>
  <c r="Y40" i="66"/>
  <c r="V40" i="66"/>
  <c r="S40" i="66"/>
  <c r="J40" i="66"/>
  <c r="G40" i="66"/>
  <c r="D40" i="66"/>
  <c r="AS39" i="66"/>
  <c r="AR39" i="66"/>
  <c r="AQ39" i="66"/>
  <c r="AP39" i="66"/>
  <c r="AO39" i="66"/>
  <c r="AN39" i="66"/>
  <c r="AK39" i="66"/>
  <c r="AH39" i="66"/>
  <c r="AB39" i="66"/>
  <c r="Y39" i="66"/>
  <c r="V39" i="66"/>
  <c r="S39" i="66"/>
  <c r="M39" i="66"/>
  <c r="J39" i="66"/>
  <c r="G39" i="66"/>
  <c r="D39" i="66"/>
  <c r="AS38" i="66"/>
  <c r="AT38" i="66" s="1"/>
  <c r="AR38" i="66"/>
  <c r="AP38" i="66"/>
  <c r="AO38" i="66"/>
  <c r="AN38" i="66"/>
  <c r="AK38" i="66"/>
  <c r="AH38" i="66"/>
  <c r="AB38" i="66"/>
  <c r="Y38" i="66"/>
  <c r="V38" i="66"/>
  <c r="S38" i="66"/>
  <c r="M38" i="66"/>
  <c r="G38" i="66"/>
  <c r="AS37" i="66"/>
  <c r="AR37" i="66"/>
  <c r="AT37" i="66" s="1"/>
  <c r="AQ37" i="66"/>
  <c r="AP37" i="66"/>
  <c r="AO37" i="66"/>
  <c r="AN37" i="66"/>
  <c r="AK37" i="66"/>
  <c r="Y37" i="66"/>
  <c r="S37" i="66"/>
  <c r="M37" i="66"/>
  <c r="G37" i="66"/>
  <c r="AS36" i="66"/>
  <c r="AR36" i="66"/>
  <c r="AT36" i="66" s="1"/>
  <c r="AQ36" i="66"/>
  <c r="AP36" i="66"/>
  <c r="AO36" i="66"/>
  <c r="AN36" i="66"/>
  <c r="AK36" i="66"/>
  <c r="AB36" i="66"/>
  <c r="Y36" i="66"/>
  <c r="V36" i="66"/>
  <c r="S36" i="66"/>
  <c r="M36" i="66"/>
  <c r="J36" i="66"/>
  <c r="G36" i="66"/>
  <c r="AT35" i="66"/>
  <c r="AS35" i="66"/>
  <c r="AR35" i="66"/>
  <c r="AQ35" i="66"/>
  <c r="AP35" i="66"/>
  <c r="AO35" i="66"/>
  <c r="AN35" i="66"/>
  <c r="AK35" i="66"/>
  <c r="AH35" i="66"/>
  <c r="AB35" i="66"/>
  <c r="Y35" i="66"/>
  <c r="V35" i="66"/>
  <c r="S35" i="66"/>
  <c r="M35" i="66"/>
  <c r="J35" i="66"/>
  <c r="G35" i="66"/>
  <c r="AT34" i="66"/>
  <c r="AS34" i="66"/>
  <c r="AR34" i="66"/>
  <c r="AQ34" i="66"/>
  <c r="AP34" i="66"/>
  <c r="AO34" i="66"/>
  <c r="AN34" i="66"/>
  <c r="AK34" i="66"/>
  <c r="AB34" i="66"/>
  <c r="Y34" i="66"/>
  <c r="V34" i="66"/>
  <c r="S34" i="66"/>
  <c r="G34" i="66"/>
  <c r="AS33" i="66"/>
  <c r="AR33" i="66"/>
  <c r="AT33" i="66" s="1"/>
  <c r="AQ33" i="66"/>
  <c r="AP33" i="66"/>
  <c r="AO33" i="66"/>
  <c r="AK33" i="66"/>
  <c r="AB33" i="66"/>
  <c r="Y33" i="66"/>
  <c r="G33" i="66"/>
  <c r="AT29" i="66"/>
  <c r="AS29" i="66"/>
  <c r="AR29" i="66"/>
  <c r="AP29" i="66"/>
  <c r="AQ29" i="66" s="1"/>
  <c r="AO29" i="66"/>
  <c r="AN29" i="66"/>
  <c r="AK29" i="66"/>
  <c r="AH29" i="66"/>
  <c r="AE29" i="66"/>
  <c r="AB29" i="66"/>
  <c r="Y29" i="66"/>
  <c r="V29" i="66"/>
  <c r="S29" i="66"/>
  <c r="P29" i="66"/>
  <c r="M29" i="66"/>
  <c r="J29" i="66"/>
  <c r="G29" i="66"/>
  <c r="D29" i="66"/>
  <c r="AS28" i="66"/>
  <c r="AT28" i="66" s="1"/>
  <c r="AR28" i="66"/>
  <c r="AP28" i="66"/>
  <c r="AO28" i="66"/>
  <c r="AQ28" i="66" s="1"/>
  <c r="AN28" i="66"/>
  <c r="AK28" i="66"/>
  <c r="AH28" i="66"/>
  <c r="AE28" i="66"/>
  <c r="AB28" i="66"/>
  <c r="Y28" i="66"/>
  <c r="V28" i="66"/>
  <c r="S28" i="66"/>
  <c r="P28" i="66"/>
  <c r="M28" i="66"/>
  <c r="J28" i="66"/>
  <c r="G28" i="66"/>
  <c r="D28" i="66"/>
  <c r="AS27" i="66"/>
  <c r="AR27" i="66"/>
  <c r="AT27" i="66" s="1"/>
  <c r="AQ27" i="66"/>
  <c r="AP27" i="66"/>
  <c r="AO27" i="66"/>
  <c r="AN27" i="66"/>
  <c r="AK27" i="66"/>
  <c r="AH27" i="66"/>
  <c r="AB27" i="66"/>
  <c r="Y27" i="66"/>
  <c r="V27" i="66"/>
  <c r="S27" i="66"/>
  <c r="M27" i="66"/>
  <c r="J27" i="66"/>
  <c r="G27" i="66"/>
  <c r="D27" i="66"/>
  <c r="AS26" i="66"/>
  <c r="AT26" i="66" s="1"/>
  <c r="AR26" i="66"/>
  <c r="AP26" i="66"/>
  <c r="AO26" i="66"/>
  <c r="AQ26" i="66" s="1"/>
  <c r="AH26" i="66"/>
  <c r="M26" i="66"/>
  <c r="AS25" i="66"/>
  <c r="AT25" i="66" s="1"/>
  <c r="AR25" i="66"/>
  <c r="AP25" i="66"/>
  <c r="AO25" i="66"/>
  <c r="AQ25" i="66" s="1"/>
  <c r="AN25" i="66"/>
  <c r="AK25" i="66"/>
  <c r="V25" i="66"/>
  <c r="S25" i="66"/>
  <c r="M25" i="66"/>
  <c r="J25" i="66"/>
  <c r="G25" i="66"/>
  <c r="AT24" i="66"/>
  <c r="AS24" i="66"/>
  <c r="AR24" i="66"/>
  <c r="AP24" i="66"/>
  <c r="AQ24" i="66" s="1"/>
  <c r="AO24" i="66"/>
  <c r="AN24" i="66"/>
  <c r="AK24" i="66"/>
  <c r="AB24" i="66"/>
  <c r="S24" i="66"/>
  <c r="G24" i="66"/>
  <c r="AS23" i="66"/>
  <c r="AT23" i="66" s="1"/>
  <c r="AR23" i="66"/>
  <c r="AP23" i="66"/>
  <c r="AO23" i="66"/>
  <c r="AQ23" i="66" s="1"/>
  <c r="AK23" i="66"/>
  <c r="AH23" i="66"/>
  <c r="Y23" i="66"/>
  <c r="V23" i="66"/>
  <c r="S23" i="66"/>
  <c r="G23" i="66"/>
  <c r="AS22" i="66"/>
  <c r="AT22" i="66" s="1"/>
  <c r="AR22" i="66"/>
  <c r="AP22" i="66"/>
  <c r="AO22" i="66"/>
  <c r="AQ22" i="66" s="1"/>
  <c r="AN22" i="66"/>
  <c r="AK22" i="66"/>
  <c r="AH22" i="66"/>
  <c r="AB22" i="66"/>
  <c r="Y22" i="66"/>
  <c r="V22" i="66"/>
  <c r="S22" i="66"/>
  <c r="M22" i="66"/>
  <c r="J22" i="66"/>
  <c r="G22" i="66"/>
  <c r="D22" i="66"/>
  <c r="AT21" i="66"/>
  <c r="AS21" i="66"/>
  <c r="AR21" i="66"/>
  <c r="AP21" i="66"/>
  <c r="AQ21" i="66" s="1"/>
  <c r="AO21" i="66"/>
  <c r="AN21" i="66"/>
  <c r="AK21" i="66"/>
  <c r="AH21" i="66"/>
  <c r="AB21" i="66"/>
  <c r="Y21" i="66"/>
  <c r="V21" i="66"/>
  <c r="S21" i="66"/>
  <c r="M21" i="66"/>
  <c r="J21" i="66"/>
  <c r="G21" i="66"/>
  <c r="D21" i="66"/>
  <c r="AT20" i="66"/>
  <c r="AS20" i="66"/>
  <c r="AR20" i="66"/>
  <c r="AQ20" i="66"/>
  <c r="AP20" i="66"/>
  <c r="AO20" i="66"/>
  <c r="AN20" i="66"/>
  <c r="AK20" i="66"/>
  <c r="AH20" i="66"/>
  <c r="AB20" i="66"/>
  <c r="Y20" i="66"/>
  <c r="V20" i="66"/>
  <c r="S20" i="66"/>
  <c r="M20" i="66"/>
  <c r="J20" i="66"/>
  <c r="G20" i="66"/>
  <c r="D20" i="66"/>
  <c r="AS19" i="66"/>
  <c r="AR19" i="66"/>
  <c r="AT19" i="66" s="1"/>
  <c r="AQ19" i="66"/>
  <c r="AP19" i="66"/>
  <c r="AO19" i="66"/>
  <c r="AN19" i="66"/>
  <c r="AK19" i="66"/>
  <c r="AB19" i="66"/>
  <c r="V19" i="66"/>
  <c r="S19" i="66"/>
  <c r="G19" i="66"/>
  <c r="AS18" i="66"/>
  <c r="AR18" i="66"/>
  <c r="AT18" i="66" s="1"/>
  <c r="AQ18" i="66"/>
  <c r="AP18" i="66"/>
  <c r="AO18" i="66"/>
  <c r="AK18" i="66"/>
  <c r="S18" i="66"/>
  <c r="G18" i="66"/>
  <c r="AS17" i="66"/>
  <c r="AT17" i="66" s="1"/>
  <c r="AR17" i="66"/>
  <c r="AP17" i="66"/>
  <c r="AO17" i="66"/>
  <c r="AQ17" i="66" s="1"/>
  <c r="AK17" i="66"/>
  <c r="AB17" i="66"/>
  <c r="V17" i="66"/>
  <c r="S17" i="66"/>
  <c r="J17" i="66"/>
  <c r="G17" i="66"/>
  <c r="AS16" i="66"/>
  <c r="AT16" i="66" s="1"/>
  <c r="AR16" i="66"/>
  <c r="AP16" i="66"/>
  <c r="AO16" i="66"/>
  <c r="AQ16" i="66" s="1"/>
  <c r="AN16" i="66"/>
  <c r="AK16" i="66"/>
  <c r="AB16" i="66"/>
  <c r="V16" i="66"/>
  <c r="S16" i="66"/>
  <c r="J16" i="66"/>
  <c r="G16" i="66"/>
  <c r="AT15" i="66"/>
  <c r="AS15" i="66"/>
  <c r="AR15" i="66"/>
  <c r="AP15" i="66"/>
  <c r="AQ15" i="66" s="1"/>
  <c r="AO15" i="66"/>
  <c r="AN15" i="66"/>
  <c r="AK15" i="66"/>
  <c r="AB15" i="66"/>
  <c r="S15" i="66"/>
  <c r="G15" i="66"/>
  <c r="AS14" i="66"/>
  <c r="AT14" i="66" s="1"/>
  <c r="AR14" i="66"/>
  <c r="AP14" i="66"/>
  <c r="AO14" i="66"/>
  <c r="AQ14" i="66" s="1"/>
  <c r="AK14" i="66"/>
  <c r="S14" i="66"/>
  <c r="AS68" i="65"/>
  <c r="AR68" i="65"/>
  <c r="AP68" i="65"/>
  <c r="AM68" i="65"/>
  <c r="AL68" i="65"/>
  <c r="AJ68" i="65"/>
  <c r="AI68" i="65"/>
  <c r="AG68" i="65"/>
  <c r="AF68" i="65"/>
  <c r="AD68" i="65"/>
  <c r="AC68" i="65"/>
  <c r="AA68" i="65"/>
  <c r="Z68" i="65"/>
  <c r="X68" i="65"/>
  <c r="W68" i="65"/>
  <c r="U68" i="65"/>
  <c r="T68" i="65"/>
  <c r="R68" i="65"/>
  <c r="Q68" i="65"/>
  <c r="O68" i="65"/>
  <c r="N68" i="65"/>
  <c r="L68" i="65"/>
  <c r="K68" i="65"/>
  <c r="I68" i="65"/>
  <c r="H68" i="65"/>
  <c r="F68" i="65"/>
  <c r="E68" i="65"/>
  <c r="C68" i="65"/>
  <c r="B68" i="65"/>
  <c r="AS67" i="65"/>
  <c r="AM67" i="65"/>
  <c r="AL67" i="65"/>
  <c r="AJ67" i="65"/>
  <c r="AI67" i="65"/>
  <c r="AG67" i="65"/>
  <c r="AF67" i="65"/>
  <c r="AD67" i="65"/>
  <c r="AC67" i="65"/>
  <c r="AA67" i="65"/>
  <c r="Z67" i="65"/>
  <c r="X67" i="65"/>
  <c r="W67" i="65"/>
  <c r="U67" i="65"/>
  <c r="T67" i="65"/>
  <c r="R67" i="65"/>
  <c r="Q67" i="65"/>
  <c r="O67" i="65"/>
  <c r="N67" i="65"/>
  <c r="L67" i="65"/>
  <c r="K67" i="65"/>
  <c r="I67" i="65"/>
  <c r="H67" i="65"/>
  <c r="F67" i="65"/>
  <c r="E67" i="65"/>
  <c r="C67" i="65"/>
  <c r="B67" i="65"/>
  <c r="AS66" i="65"/>
  <c r="AR66" i="65"/>
  <c r="AP66" i="65"/>
  <c r="AM66" i="65"/>
  <c r="AL66" i="65"/>
  <c r="AJ66" i="65"/>
  <c r="AI66" i="65"/>
  <c r="AG66" i="65"/>
  <c r="AF66" i="65"/>
  <c r="AD66" i="65"/>
  <c r="AC66" i="65"/>
  <c r="AA66" i="65"/>
  <c r="Z66" i="65"/>
  <c r="X66" i="65"/>
  <c r="W66" i="65"/>
  <c r="U66" i="65"/>
  <c r="T66" i="65"/>
  <c r="R66" i="65"/>
  <c r="Q66" i="65"/>
  <c r="O66" i="65"/>
  <c r="N66" i="65"/>
  <c r="L66" i="65"/>
  <c r="K66" i="65"/>
  <c r="I66" i="65"/>
  <c r="H66" i="65"/>
  <c r="F66" i="65"/>
  <c r="E66" i="65"/>
  <c r="C66" i="65"/>
  <c r="B66" i="65"/>
  <c r="AS65" i="65"/>
  <c r="AO65" i="65"/>
  <c r="AM65" i="65"/>
  <c r="AL65" i="65"/>
  <c r="AJ65" i="65"/>
  <c r="AI65" i="65"/>
  <c r="AG65" i="65"/>
  <c r="AF65" i="65"/>
  <c r="AD65" i="65"/>
  <c r="AC65" i="65"/>
  <c r="AA65" i="65"/>
  <c r="Z65" i="65"/>
  <c r="X65" i="65"/>
  <c r="W65" i="65"/>
  <c r="U65" i="65"/>
  <c r="T65" i="65"/>
  <c r="R65" i="65"/>
  <c r="Q65" i="65"/>
  <c r="O65" i="65"/>
  <c r="N65" i="65"/>
  <c r="L65" i="65"/>
  <c r="K65" i="65"/>
  <c r="I65" i="65"/>
  <c r="H65" i="65"/>
  <c r="F65" i="65"/>
  <c r="E65" i="65"/>
  <c r="C65" i="65"/>
  <c r="B65" i="65"/>
  <c r="AR64" i="65"/>
  <c r="AP64" i="65"/>
  <c r="AM64" i="65"/>
  <c r="AL64" i="65"/>
  <c r="AJ64" i="65"/>
  <c r="AI64" i="65"/>
  <c r="AG64" i="65"/>
  <c r="AF64" i="65"/>
  <c r="AD64" i="65"/>
  <c r="AC64" i="65"/>
  <c r="AA64" i="65"/>
  <c r="Z64" i="65"/>
  <c r="X64" i="65"/>
  <c r="W64" i="65"/>
  <c r="U64" i="65"/>
  <c r="T64" i="65"/>
  <c r="R64" i="65"/>
  <c r="Q64" i="65"/>
  <c r="O64" i="65"/>
  <c r="N64" i="65"/>
  <c r="L64" i="65"/>
  <c r="K64" i="65"/>
  <c r="I64" i="65"/>
  <c r="H64" i="65"/>
  <c r="F64" i="65"/>
  <c r="E64" i="65"/>
  <c r="C64" i="65"/>
  <c r="B64" i="65"/>
  <c r="AQ46" i="65"/>
  <c r="AP46" i="65"/>
  <c r="AO46" i="65"/>
  <c r="AO68" i="65" s="1"/>
  <c r="AN46" i="65"/>
  <c r="AK46" i="65"/>
  <c r="AH46" i="65"/>
  <c r="AE46" i="65"/>
  <c r="AB46" i="65"/>
  <c r="Y46" i="65"/>
  <c r="V46" i="65"/>
  <c r="S46" i="65"/>
  <c r="P46" i="65"/>
  <c r="M46" i="65"/>
  <c r="J46" i="65"/>
  <c r="G46" i="65"/>
  <c r="D46" i="65"/>
  <c r="AQ45" i="65"/>
  <c r="AP45" i="65"/>
  <c r="AO45" i="65"/>
  <c r="AN45" i="65"/>
  <c r="AK45" i="65"/>
  <c r="Y45" i="65"/>
  <c r="S45" i="65"/>
  <c r="G45" i="65"/>
  <c r="AQ44" i="65"/>
  <c r="AP44" i="65"/>
  <c r="AO44" i="65"/>
  <c r="AN44" i="65"/>
  <c r="AK44" i="65"/>
  <c r="AH44" i="65"/>
  <c r="AE44" i="65"/>
  <c r="AB44" i="65"/>
  <c r="Y44" i="65"/>
  <c r="V44" i="65"/>
  <c r="S44" i="65"/>
  <c r="P44" i="65"/>
  <c r="M44" i="65"/>
  <c r="J44" i="65"/>
  <c r="G44" i="65"/>
  <c r="D44" i="65"/>
  <c r="AQ43" i="65"/>
  <c r="AP43" i="65"/>
  <c r="AO43" i="65"/>
  <c r="AN43" i="65"/>
  <c r="AK43" i="65"/>
  <c r="AB43" i="65"/>
  <c r="Y43" i="65"/>
  <c r="P43" i="65"/>
  <c r="M43" i="65"/>
  <c r="J43" i="65"/>
  <c r="G43" i="65"/>
  <c r="D43" i="65"/>
  <c r="AQ42" i="65"/>
  <c r="AP42" i="65"/>
  <c r="AO42" i="65"/>
  <c r="AN42" i="65"/>
  <c r="AK42" i="65"/>
  <c r="AH42" i="65"/>
  <c r="AE42" i="65"/>
  <c r="AB42" i="65"/>
  <c r="Y42" i="65"/>
  <c r="V42" i="65"/>
  <c r="S42" i="65"/>
  <c r="P42" i="65"/>
  <c r="M42" i="65"/>
  <c r="J42" i="65"/>
  <c r="G42" i="65"/>
  <c r="D42" i="65"/>
  <c r="AQ41" i="65"/>
  <c r="AP41" i="65"/>
  <c r="AO41" i="65"/>
  <c r="AN41" i="65"/>
  <c r="AK41" i="65"/>
  <c r="AH41" i="65"/>
  <c r="AE41" i="65"/>
  <c r="AB41" i="65"/>
  <c r="Y41" i="65"/>
  <c r="V41" i="65"/>
  <c r="S41" i="65"/>
  <c r="P41" i="65"/>
  <c r="M41" i="65"/>
  <c r="J41" i="65"/>
  <c r="G41" i="65"/>
  <c r="D41" i="65"/>
  <c r="AQ40" i="65"/>
  <c r="AP40" i="65"/>
  <c r="AO40" i="65"/>
  <c r="AN40" i="65"/>
  <c r="AK40" i="65"/>
  <c r="AB40" i="65"/>
  <c r="Y40" i="65"/>
  <c r="S40" i="65"/>
  <c r="M40" i="65"/>
  <c r="G40" i="65"/>
  <c r="AP39" i="65"/>
  <c r="AQ39" i="65" s="1"/>
  <c r="AO39" i="65"/>
  <c r="AN39" i="65"/>
  <c r="AK39" i="65"/>
  <c r="AH39" i="65"/>
  <c r="AB39" i="65"/>
  <c r="Y39" i="65"/>
  <c r="V39" i="65"/>
  <c r="S39" i="65"/>
  <c r="M39" i="65"/>
  <c r="J39" i="65"/>
  <c r="G39" i="65"/>
  <c r="AQ38" i="65"/>
  <c r="AP38" i="65"/>
  <c r="AO38" i="65"/>
  <c r="AN38" i="65"/>
  <c r="AK38" i="65"/>
  <c r="AH38" i="65"/>
  <c r="AE38" i="65"/>
  <c r="AB38" i="65"/>
  <c r="Y38" i="65"/>
  <c r="V38" i="65"/>
  <c r="S38" i="65"/>
  <c r="P38" i="65"/>
  <c r="M38" i="65"/>
  <c r="J38" i="65"/>
  <c r="G38" i="65"/>
  <c r="D38" i="65"/>
  <c r="AQ35" i="65"/>
  <c r="AP35" i="65"/>
  <c r="AO35" i="65"/>
  <c r="AN35" i="65"/>
  <c r="AK35" i="65"/>
  <c r="AH35" i="65"/>
  <c r="AE35" i="65"/>
  <c r="AB35" i="65"/>
  <c r="Y35" i="65"/>
  <c r="V35" i="65"/>
  <c r="S35" i="65"/>
  <c r="P35" i="65"/>
  <c r="M35" i="65"/>
  <c r="J35" i="65"/>
  <c r="G35" i="65"/>
  <c r="D35" i="65"/>
  <c r="AQ34" i="65"/>
  <c r="AP34" i="65"/>
  <c r="AO34" i="65"/>
  <c r="AN34" i="65"/>
  <c r="AK34" i="65"/>
  <c r="AH34" i="65"/>
  <c r="AB34" i="65"/>
  <c r="Y34" i="65"/>
  <c r="V34" i="65"/>
  <c r="S34" i="65"/>
  <c r="G34" i="65"/>
  <c r="AP33" i="65"/>
  <c r="AQ33" i="65" s="1"/>
  <c r="AO33" i="65"/>
  <c r="AN33" i="65"/>
  <c r="AK33" i="65"/>
  <c r="AH33" i="65"/>
  <c r="AE33" i="65"/>
  <c r="Y33" i="65"/>
  <c r="V33" i="65"/>
  <c r="S33" i="65"/>
  <c r="P33" i="65"/>
  <c r="M33" i="65"/>
  <c r="J33" i="65"/>
  <c r="G33" i="65"/>
  <c r="D33" i="65"/>
  <c r="AP32" i="65"/>
  <c r="AO32" i="65"/>
  <c r="AQ32" i="65" s="1"/>
  <c r="AN32" i="65"/>
  <c r="AK32" i="65"/>
  <c r="AH32" i="65"/>
  <c r="AB32" i="65"/>
  <c r="Y32" i="65"/>
  <c r="V32" i="65"/>
  <c r="S32" i="65"/>
  <c r="M32" i="65"/>
  <c r="G32" i="65"/>
  <c r="D32" i="65"/>
  <c r="AP31" i="65"/>
  <c r="AQ31" i="65" s="1"/>
  <c r="AO31" i="65"/>
  <c r="AN31" i="65"/>
  <c r="AK31" i="65"/>
  <c r="AH31" i="65"/>
  <c r="AE31" i="65"/>
  <c r="Y31" i="65"/>
  <c r="V31" i="65"/>
  <c r="S31" i="65"/>
  <c r="M31" i="65"/>
  <c r="J31" i="65"/>
  <c r="G31" i="65"/>
  <c r="D31" i="65"/>
  <c r="AQ30" i="65"/>
  <c r="AP30" i="65"/>
  <c r="AO30" i="65"/>
  <c r="AN30" i="65"/>
  <c r="AK30" i="65"/>
  <c r="AH30" i="65"/>
  <c r="AB30" i="65"/>
  <c r="Y30" i="65"/>
  <c r="V30" i="65"/>
  <c r="S30" i="65"/>
  <c r="M30" i="65"/>
  <c r="J30" i="65"/>
  <c r="G30" i="65"/>
  <c r="D30" i="65"/>
  <c r="AP29" i="65"/>
  <c r="AQ29" i="65" s="1"/>
  <c r="AO29" i="65"/>
  <c r="AN29" i="65"/>
  <c r="AK29" i="65"/>
  <c r="AH29" i="65"/>
  <c r="Y29" i="65"/>
  <c r="S29" i="65"/>
  <c r="G29" i="65"/>
  <c r="AQ28" i="65"/>
  <c r="AP28" i="65"/>
  <c r="AO28" i="65"/>
  <c r="AN28" i="65"/>
  <c r="AK28" i="65"/>
  <c r="AB28" i="65"/>
  <c r="Y28" i="65"/>
  <c r="J28" i="65"/>
  <c r="G28" i="65"/>
  <c r="D28" i="65"/>
  <c r="AP27" i="65"/>
  <c r="AO27" i="65"/>
  <c r="AQ27" i="65" s="1"/>
  <c r="AN27" i="65"/>
  <c r="AK27" i="65"/>
  <c r="AB27" i="65"/>
  <c r="Y27" i="65"/>
  <c r="V27" i="65"/>
  <c r="S27" i="65"/>
  <c r="G27" i="65"/>
  <c r="AQ26" i="65"/>
  <c r="AP26" i="65"/>
  <c r="AO26" i="65"/>
  <c r="AN26" i="65"/>
  <c r="AK26" i="65"/>
  <c r="AH26" i="65"/>
  <c r="AB26" i="65"/>
  <c r="Y26" i="65"/>
  <c r="V26" i="65"/>
  <c r="S26" i="65"/>
  <c r="M26" i="65"/>
  <c r="G26" i="65"/>
  <c r="D26" i="65"/>
  <c r="AQ25" i="65"/>
  <c r="AP25" i="65"/>
  <c r="AO25" i="65"/>
  <c r="AN25" i="65"/>
  <c r="AK25" i="65"/>
  <c r="AH25" i="65"/>
  <c r="Y25" i="65"/>
  <c r="S25" i="65"/>
  <c r="M25" i="65"/>
  <c r="G25" i="65"/>
  <c r="AP24" i="65"/>
  <c r="AQ24" i="65" s="1"/>
  <c r="AO24" i="65"/>
  <c r="AN24" i="65"/>
  <c r="AK24" i="65"/>
  <c r="AH24" i="65"/>
  <c r="AB24" i="65"/>
  <c r="Y24" i="65"/>
  <c r="V24" i="65"/>
  <c r="S24" i="65"/>
  <c r="M24" i="65"/>
  <c r="J24" i="65"/>
  <c r="G24" i="65"/>
  <c r="D24" i="65"/>
  <c r="AT22" i="65"/>
  <c r="AS22" i="65"/>
  <c r="AR22" i="65"/>
  <c r="AR65" i="65" s="1"/>
  <c r="AQ22" i="65"/>
  <c r="AP22" i="65"/>
  <c r="AO22" i="65"/>
  <c r="AN22" i="65"/>
  <c r="AK22" i="65"/>
  <c r="AH22" i="65"/>
  <c r="AE22" i="65"/>
  <c r="AB22" i="65"/>
  <c r="Y22" i="65"/>
  <c r="V22" i="65"/>
  <c r="S22" i="65"/>
  <c r="P22" i="65"/>
  <c r="M22" i="65"/>
  <c r="J22" i="65"/>
  <c r="G22" i="65"/>
  <c r="D22" i="65"/>
  <c r="AT21" i="65"/>
  <c r="AS21" i="65"/>
  <c r="AR21" i="65"/>
  <c r="AP21" i="65"/>
  <c r="AO21" i="65"/>
  <c r="AN21" i="65"/>
  <c r="AK21" i="65"/>
  <c r="AH21" i="65"/>
  <c r="AE21" i="65"/>
  <c r="Y21" i="65"/>
  <c r="V21" i="65"/>
  <c r="S21" i="65"/>
  <c r="M21" i="65"/>
  <c r="J21" i="65"/>
  <c r="G21" i="65"/>
  <c r="D21" i="65"/>
  <c r="AT20" i="65"/>
  <c r="AS20" i="65"/>
  <c r="AR20" i="65"/>
  <c r="AQ20" i="65"/>
  <c r="AP20" i="65"/>
  <c r="AO20" i="65"/>
  <c r="AN20" i="65"/>
  <c r="AK20" i="65"/>
  <c r="AH20" i="65"/>
  <c r="Y20" i="65"/>
  <c r="V20" i="65"/>
  <c r="S20" i="65"/>
  <c r="P20" i="65"/>
  <c r="M20" i="65"/>
  <c r="J20" i="65"/>
  <c r="G20" i="65"/>
  <c r="D20" i="65"/>
  <c r="AS19" i="65"/>
  <c r="AR19" i="65"/>
  <c r="AT19" i="65" s="1"/>
  <c r="AQ19" i="65"/>
  <c r="AP19" i="65"/>
  <c r="AO19" i="65"/>
  <c r="AN19" i="65"/>
  <c r="AK19" i="65"/>
  <c r="AH19" i="65"/>
  <c r="AE19" i="65"/>
  <c r="AB19" i="65"/>
  <c r="Y19" i="65"/>
  <c r="V19" i="65"/>
  <c r="S19" i="65"/>
  <c r="P19" i="65"/>
  <c r="M19" i="65"/>
  <c r="J19" i="65"/>
  <c r="G19" i="65"/>
  <c r="D19" i="65"/>
  <c r="AT17" i="65"/>
  <c r="AS17" i="65"/>
  <c r="AR17" i="65"/>
  <c r="AQ17" i="65"/>
  <c r="AP17" i="65"/>
  <c r="AO17" i="65"/>
  <c r="AN17" i="65"/>
  <c r="AK17" i="65"/>
  <c r="AH17" i="65"/>
  <c r="AB17" i="65"/>
  <c r="Y17" i="65"/>
  <c r="V17" i="65"/>
  <c r="S17" i="65"/>
  <c r="J17" i="65"/>
  <c r="G17" i="65"/>
  <c r="AT16" i="65"/>
  <c r="AS16" i="65"/>
  <c r="AR16" i="65"/>
  <c r="AP16" i="65"/>
  <c r="AQ16" i="65" s="1"/>
  <c r="AO16" i="65"/>
  <c r="AN16" i="65"/>
  <c r="AK16" i="65"/>
  <c r="AH16" i="65"/>
  <c r="Y16" i="65"/>
  <c r="V16" i="65"/>
  <c r="S16" i="65"/>
  <c r="M16" i="65"/>
  <c r="J16" i="65"/>
  <c r="G16" i="65"/>
  <c r="D16" i="65"/>
  <c r="AT15" i="65"/>
  <c r="AS15" i="65"/>
  <c r="AR15" i="65"/>
  <c r="AP15" i="65"/>
  <c r="AO15" i="65"/>
  <c r="AN15" i="65"/>
  <c r="AK15" i="65"/>
  <c r="AH15" i="65"/>
  <c r="AB15" i="65"/>
  <c r="Y15" i="65"/>
  <c r="V15" i="65"/>
  <c r="S15" i="65"/>
  <c r="M15" i="65"/>
  <c r="J15" i="65"/>
  <c r="G15" i="65"/>
  <c r="D15" i="65"/>
  <c r="AT14" i="65"/>
  <c r="AS14" i="65"/>
  <c r="AR14" i="65"/>
  <c r="AR67" i="65" s="1"/>
  <c r="AQ14" i="65"/>
  <c r="AP14" i="65"/>
  <c r="AO14" i="65"/>
  <c r="AN14" i="65"/>
  <c r="AK14" i="65"/>
  <c r="AH14" i="65"/>
  <c r="AE14" i="65"/>
  <c r="AB14" i="65"/>
  <c r="Y14" i="65"/>
  <c r="V14" i="65"/>
  <c r="S14" i="65"/>
  <c r="P14" i="65"/>
  <c r="M14" i="65"/>
  <c r="J14" i="65"/>
  <c r="G14" i="65"/>
  <c r="D14" i="65"/>
  <c r="AT13" i="65"/>
  <c r="AS13" i="65"/>
  <c r="AR13" i="65"/>
  <c r="AP13" i="65"/>
  <c r="AQ13" i="65" s="1"/>
  <c r="AO13" i="65"/>
  <c r="AN13" i="65"/>
  <c r="AK13" i="65"/>
  <c r="AH13" i="65"/>
  <c r="AE13" i="65"/>
  <c r="AB13" i="65"/>
  <c r="Y13" i="65"/>
  <c r="V13" i="65"/>
  <c r="S13" i="65"/>
  <c r="M13" i="65"/>
  <c r="J13" i="65"/>
  <c r="G13" i="65"/>
  <c r="D13" i="65"/>
  <c r="AS12" i="65"/>
  <c r="AS64" i="65" s="1"/>
  <c r="AR12" i="65"/>
  <c r="AT12" i="65" s="1"/>
  <c r="AQ12" i="65"/>
  <c r="AP12" i="65"/>
  <c r="AO12" i="65"/>
  <c r="AO64" i="65" s="1"/>
  <c r="AN12" i="65"/>
  <c r="AK12" i="65"/>
  <c r="AB12" i="65"/>
  <c r="Y12" i="65"/>
  <c r="S12" i="65"/>
  <c r="M12" i="65"/>
  <c r="J12" i="65"/>
  <c r="G12" i="65"/>
  <c r="D12" i="65"/>
  <c r="AT11" i="65"/>
  <c r="AS11" i="65"/>
  <c r="AR11" i="65"/>
  <c r="AQ11" i="65"/>
  <c r="AP11" i="65"/>
  <c r="AO11" i="65"/>
  <c r="AN11" i="65"/>
  <c r="AK11" i="65"/>
  <c r="AE11" i="65"/>
  <c r="AB11" i="65"/>
  <c r="Y11" i="65"/>
  <c r="V11" i="65"/>
  <c r="S11" i="65"/>
  <c r="P11" i="65"/>
  <c r="M11" i="65"/>
  <c r="J11" i="65"/>
  <c r="G11" i="65"/>
  <c r="D11" i="65"/>
  <c r="AQ38" i="66" l="1"/>
  <c r="AO99" i="66"/>
  <c r="AS104" i="66"/>
  <c r="AS102" i="66"/>
  <c r="AT50" i="66"/>
  <c r="AP105" i="66"/>
  <c r="AQ62" i="66"/>
  <c r="AP67" i="65"/>
  <c r="AQ15" i="65"/>
  <c r="AO67" i="65"/>
  <c r="AP101" i="66"/>
  <c r="AQ45" i="66"/>
  <c r="AP103" i="66"/>
  <c r="AQ55" i="66"/>
  <c r="AR103" i="66"/>
  <c r="AO104" i="66"/>
  <c r="AS109" i="66"/>
  <c r="AP65" i="65"/>
  <c r="AQ21" i="65"/>
  <c r="AT39" i="66"/>
  <c r="AR100" i="66"/>
  <c r="AT53" i="66"/>
  <c r="AR102" i="66"/>
  <c r="AQ69" i="66"/>
  <c r="AO109" i="66"/>
  <c r="AR105" i="66"/>
  <c r="AR107" i="66"/>
  <c r="AO66" i="65"/>
  <c r="AS100" i="66"/>
  <c r="AT42" i="66"/>
  <c r="AT48" i="66"/>
  <c r="AR104" i="66"/>
  <c r="AP109" i="66"/>
  <c r="AQ71" i="66"/>
  <c r="AR99" i="66"/>
  <c r="AO100" i="66"/>
  <c r="AP106" i="66"/>
  <c r="C8" i="58" l="1"/>
  <c r="H30" i="58" l="1"/>
  <c r="H29" i="58"/>
  <c r="D29" i="58"/>
  <c r="H28" i="58"/>
  <c r="D28" i="58"/>
  <c r="H27" i="58"/>
  <c r="D27" i="58"/>
  <c r="H25" i="58"/>
  <c r="C24" i="58"/>
  <c r="D25" i="58"/>
  <c r="D22" i="58"/>
  <c r="H21" i="58"/>
  <c r="D20" i="58"/>
  <c r="H19" i="58"/>
  <c r="D18" i="58"/>
  <c r="G16" i="58"/>
  <c r="F16" i="58"/>
  <c r="H13" i="58"/>
  <c r="H12" i="58"/>
  <c r="H11" i="58"/>
  <c r="H10" i="58"/>
  <c r="H9" i="58"/>
  <c r="C38" i="58"/>
  <c r="C35" i="58"/>
  <c r="C34" i="58"/>
  <c r="B36" i="58"/>
  <c r="D11" i="58"/>
  <c r="D9" i="58"/>
  <c r="D30" i="58"/>
  <c r="D26" i="58"/>
  <c r="H22" i="58"/>
  <c r="H20" i="58"/>
  <c r="H18" i="58"/>
  <c r="H14" i="58"/>
  <c r="D13" i="58"/>
  <c r="G8" i="58"/>
  <c r="B24" i="58" l="1"/>
  <c r="D24" i="58" s="1"/>
  <c r="B37" i="58"/>
  <c r="B34" i="58"/>
  <c r="D34" i="58" s="1"/>
  <c r="B38" i="58"/>
  <c r="D38" i="58" s="1"/>
  <c r="C37" i="58"/>
  <c r="B35" i="58"/>
  <c r="D35" i="58" s="1"/>
  <c r="C36" i="58"/>
  <c r="H26" i="58"/>
  <c r="C33" i="58"/>
  <c r="C16" i="58"/>
  <c r="G24" i="58"/>
  <c r="H16" i="58"/>
  <c r="B8" i="58"/>
  <c r="D8" i="58" s="1"/>
  <c r="B33" i="58"/>
  <c r="D36" i="58"/>
  <c r="H17" i="58"/>
  <c r="D10" i="58"/>
  <c r="D12" i="58"/>
  <c r="D14" i="58"/>
  <c r="B16" i="58"/>
  <c r="D17" i="58"/>
  <c r="D19" i="58"/>
  <c r="D21" i="58"/>
  <c r="F8" i="58"/>
  <c r="H8" i="58" s="1"/>
  <c r="F24" i="58"/>
  <c r="D16" i="58" l="1"/>
  <c r="C32" i="58"/>
  <c r="G33" i="58" s="1"/>
  <c r="D37" i="58"/>
  <c r="D33" i="58"/>
  <c r="H24" i="58"/>
  <c r="G34" i="58"/>
  <c r="G37" i="58"/>
  <c r="B32" i="58"/>
  <c r="G35" i="58" l="1"/>
  <c r="G36" i="58"/>
  <c r="D32" i="58"/>
  <c r="G38" i="58"/>
  <c r="F36" i="58"/>
  <c r="H36" i="58" s="1"/>
  <c r="F35" i="58"/>
  <c r="F33" i="58"/>
  <c r="H33" i="58" s="1"/>
  <c r="F37" i="58"/>
  <c r="H37" i="58" s="1"/>
  <c r="F38" i="58"/>
  <c r="F34" i="58"/>
  <c r="H34" i="58" s="1"/>
  <c r="G32" i="58" l="1"/>
  <c r="H38" i="58"/>
  <c r="H35" i="58"/>
  <c r="F32" i="58"/>
  <c r="H32" i="58" s="1"/>
  <c r="M42" i="8" l="1"/>
  <c r="N122" i="8"/>
  <c r="M43" i="8"/>
  <c r="M38" i="8"/>
  <c r="N13" i="8"/>
  <c r="N113" i="8"/>
  <c r="N46" i="8"/>
  <c r="M116" i="8"/>
  <c r="M29" i="8"/>
  <c r="N95" i="8"/>
  <c r="M14" i="8"/>
  <c r="M75" i="8"/>
  <c r="M22" i="8"/>
  <c r="M92" i="8"/>
  <c r="M36" i="8"/>
  <c r="M113" i="8"/>
  <c r="M111" i="8"/>
  <c r="M121" i="8"/>
  <c r="N115" i="8"/>
  <c r="M60" i="8"/>
  <c r="N10" i="8"/>
  <c r="M72" i="8"/>
  <c r="M28" i="8"/>
  <c r="M138" i="8"/>
  <c r="M120" i="8"/>
  <c r="N42" i="8"/>
  <c r="N12" i="8"/>
  <c r="N77" i="8"/>
  <c r="N22" i="8"/>
  <c r="M19" i="8"/>
  <c r="N116" i="8"/>
  <c r="N61" i="8"/>
  <c r="N40" i="8"/>
  <c r="M41" i="8"/>
  <c r="M63" i="8"/>
  <c r="N39" i="8"/>
  <c r="N27" i="8"/>
  <c r="M74" i="8"/>
  <c r="N114" i="8"/>
  <c r="N45" i="8"/>
  <c r="N66" i="8"/>
  <c r="M91" i="8"/>
  <c r="N91" i="8"/>
  <c r="N70" i="8"/>
  <c r="M46" i="8"/>
  <c r="M119" i="8"/>
  <c r="N63" i="8"/>
  <c r="N144" i="8"/>
  <c r="N11" i="8"/>
  <c r="M137" i="8"/>
  <c r="N88" i="8"/>
  <c r="M115" i="8"/>
  <c r="M88" i="8"/>
  <c r="N118" i="8"/>
  <c r="M45" i="8"/>
  <c r="N89" i="8"/>
  <c r="M94" i="8"/>
  <c r="N69" i="8"/>
  <c r="M13" i="8"/>
  <c r="N138" i="8"/>
  <c r="M144" i="8"/>
  <c r="M25" i="8"/>
  <c r="N19" i="8"/>
  <c r="N119" i="8"/>
  <c r="M76" i="8"/>
  <c r="M20" i="8"/>
  <c r="N20" i="8"/>
  <c r="N60" i="8"/>
  <c r="M11" i="8"/>
  <c r="M123" i="8"/>
  <c r="M139" i="8"/>
  <c r="M65" i="8"/>
  <c r="M124" i="8"/>
  <c r="M71" i="8"/>
  <c r="M77" i="8"/>
  <c r="M67" i="8"/>
  <c r="N124" i="8"/>
  <c r="N125" i="8"/>
  <c r="M95" i="8"/>
  <c r="M68" i="8"/>
  <c r="M61" i="8"/>
  <c r="N146" i="8"/>
  <c r="N62" i="8"/>
  <c r="M10" i="8"/>
  <c r="N43" i="8"/>
  <c r="M93" i="8"/>
  <c r="N121" i="8"/>
  <c r="N139" i="8"/>
  <c r="N112" i="8"/>
  <c r="N15" i="8"/>
  <c r="M142" i="8"/>
  <c r="M73" i="8"/>
  <c r="M64" i="8"/>
  <c r="M17" i="8"/>
  <c r="N65" i="8"/>
  <c r="N9" i="8"/>
  <c r="M89" i="8"/>
  <c r="N94" i="8"/>
  <c r="N64" i="8"/>
  <c r="N142" i="8"/>
  <c r="N72" i="8"/>
  <c r="N29" i="8"/>
  <c r="N67" i="8"/>
  <c r="M143" i="8"/>
  <c r="N26" i="8"/>
  <c r="N73" i="8"/>
  <c r="N141" i="8"/>
  <c r="M21" i="8"/>
  <c r="N16" i="8"/>
  <c r="N145" i="8"/>
  <c r="M66" i="8"/>
  <c r="N96" i="8"/>
  <c r="N36" i="8"/>
  <c r="M40" i="8"/>
  <c r="M69" i="8"/>
  <c r="M122" i="8"/>
  <c r="N38" i="8"/>
  <c r="M24" i="8"/>
  <c r="N120" i="8"/>
  <c r="N71" i="8"/>
  <c r="N76" i="8"/>
  <c r="M37" i="8"/>
  <c r="N140" i="8"/>
  <c r="M27" i="8"/>
  <c r="M112" i="8"/>
  <c r="N136" i="8"/>
  <c r="N25" i="8"/>
  <c r="N37" i="8"/>
  <c r="M16" i="8"/>
  <c r="N75" i="8"/>
  <c r="N21" i="8"/>
  <c r="N137" i="8"/>
  <c r="N23" i="8"/>
  <c r="N28" i="8"/>
  <c r="N111" i="8"/>
  <c r="M140" i="8"/>
  <c r="M12" i="8"/>
  <c r="N14" i="8"/>
  <c r="M136" i="8"/>
  <c r="N17" i="8"/>
  <c r="M70" i="8"/>
  <c r="N143" i="8"/>
  <c r="M44" i="8"/>
  <c r="M26" i="8"/>
  <c r="N117" i="8"/>
  <c r="M145" i="8"/>
  <c r="M18" i="8"/>
  <c r="N93" i="8"/>
  <c r="M62" i="8"/>
  <c r="N18" i="8"/>
  <c r="M146" i="8"/>
  <c r="M9" i="8"/>
  <c r="N41" i="8"/>
  <c r="M118" i="8"/>
  <c r="M39" i="8"/>
  <c r="M15" i="8"/>
  <c r="M23" i="8"/>
  <c r="N68" i="8"/>
  <c r="N92" i="8"/>
  <c r="M90" i="8"/>
  <c r="N44" i="8"/>
  <c r="M114" i="8"/>
  <c r="M96" i="8"/>
  <c r="N74" i="8"/>
  <c r="N123" i="8"/>
  <c r="M125" i="8"/>
  <c r="M117" i="8"/>
  <c r="N24" i="8"/>
  <c r="N90" i="8"/>
  <c r="M141" i="8"/>
</calcChain>
</file>

<file path=xl/connections.xml><?xml version="1.0" encoding="utf-8"?>
<connections xmlns="http://schemas.openxmlformats.org/spreadsheetml/2006/main">
  <connection id="1" keepAlive="1" name="Spørring - Data" description="Tilkobling til spørringen Data i arbeidsboken." type="5" refreshedVersion="6"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<sst xmlns="http://schemas.openxmlformats.org/spreadsheetml/2006/main" count="36788" uniqueCount="441">
  <si>
    <t>Produkter uten investeringsvalg</t>
  </si>
  <si>
    <t>Produkter med investeringsvalg</t>
  </si>
  <si>
    <t>Totalt</t>
  </si>
  <si>
    <t>Endring</t>
  </si>
  <si>
    <t>i %</t>
  </si>
  <si>
    <t xml:space="preserve">                     </t>
  </si>
  <si>
    <t xml:space="preserve">      Gjeldsgruppeliv</t>
  </si>
  <si>
    <t xml:space="preserve">      Foreningsgruppeliv</t>
  </si>
  <si>
    <t xml:space="preserve">      Andre grupper</t>
  </si>
  <si>
    <t xml:space="preserve">   Ytelsesbasert</t>
  </si>
  <si>
    <t xml:space="preserve">   Innskuddsbasert</t>
  </si>
  <si>
    <t xml:space="preserve">      herav kapitaliseringsprodukt IPA+IPS</t>
  </si>
  <si>
    <t xml:space="preserve">        Inv.valg foretak</t>
  </si>
  <si>
    <t xml:space="preserve">        Inv.valg kontohaver</t>
  </si>
  <si>
    <t xml:space="preserve">    Til pensjonskasser</t>
  </si>
  <si>
    <t xml:space="preserve">    Fra pensjonskasser</t>
  </si>
  <si>
    <t xml:space="preserve">      herav kapitaliseringsprodukt IPS</t>
  </si>
  <si>
    <t>Noter til tabellene</t>
  </si>
  <si>
    <t>Gruppeliv bedrift tilsvarer tjenestegruppeliv.</t>
  </si>
  <si>
    <t>Gruppeliv privat består av foreningsgruppeliv, gjeldsgruppeliv og annet.</t>
  </si>
  <si>
    <t xml:space="preserve">Engangsbetalt alderspensjon er innskuddsbasert pensjon med dødelighetsarv. </t>
  </si>
  <si>
    <t>LOF/LOI betyr lov om foretakspensjon og lov om innskuddspensjon.</t>
  </si>
  <si>
    <t>Overførte reserver fra andre tilsvarer post 1.3 i resultatregnskapet samt overførte tilleggsavsetninger som tilsvarer post 6.6 i  resultatregnskapet.</t>
  </si>
  <si>
    <t>Flytting av en gruppelivsordning fra andre eller til andre måles i brutto årlig premie (ikke brutto forfalt premie).</t>
  </si>
  <si>
    <t>Overførte reserver til andre tilsvarer post 5.3 i resultatregnskapet.</t>
  </si>
  <si>
    <t>Livrenter, IPA og IPS er individuelle pensjonsspareavtaler etter skattereglene (kun i årsstatistikken / 4.kvartal).</t>
  </si>
  <si>
    <r>
      <t>Overførte reserver til andre</t>
    </r>
    <r>
      <rPr>
        <b/>
        <vertAlign val="superscript"/>
        <sz val="10"/>
        <rFont val="Times New Roman"/>
        <family val="1"/>
      </rPr>
      <t xml:space="preserve"> 7</t>
    </r>
  </si>
  <si>
    <r>
      <t xml:space="preserve">Overførte reserver fra andre </t>
    </r>
    <r>
      <rPr>
        <b/>
        <vertAlign val="superscript"/>
        <sz val="10"/>
        <rFont val="Times New Roman"/>
        <family val="1"/>
      </rPr>
      <t>6</t>
    </r>
  </si>
  <si>
    <r>
      <t xml:space="preserve">Forsikringsforpliktelser </t>
    </r>
    <r>
      <rPr>
        <b/>
        <vertAlign val="superscript"/>
        <sz val="10"/>
        <rFont val="Times New Roman"/>
        <family val="1"/>
      </rPr>
      <t>5</t>
    </r>
  </si>
  <si>
    <r>
      <t xml:space="preserve">Nytegnet premie </t>
    </r>
    <r>
      <rPr>
        <b/>
        <vertAlign val="superscript"/>
        <sz val="10"/>
        <rFont val="Times New Roman"/>
        <family val="1"/>
      </rPr>
      <t>4</t>
    </r>
  </si>
  <si>
    <r>
      <t xml:space="preserve">Brutto forfalt premie </t>
    </r>
    <r>
      <rPr>
        <b/>
        <vertAlign val="superscript"/>
        <sz val="10"/>
        <rFont val="Times New Roman"/>
        <family val="1"/>
      </rPr>
      <t>1</t>
    </r>
  </si>
  <si>
    <r>
      <t xml:space="preserve">    Herav brutto risikopremie uførekapital </t>
    </r>
    <r>
      <rPr>
        <vertAlign val="superscript"/>
        <sz val="10"/>
        <rFont val="Times New Roman"/>
        <family val="1"/>
      </rPr>
      <t>2</t>
    </r>
  </si>
  <si>
    <r>
      <t xml:space="preserve">    Herav brutto risikopremie død </t>
    </r>
    <r>
      <rPr>
        <vertAlign val="superscript"/>
        <sz val="10"/>
        <rFont val="Times New Roman"/>
        <family val="1"/>
      </rPr>
      <t>2</t>
    </r>
  </si>
  <si>
    <t xml:space="preserve">  Etter tjenestepensjonsloven</t>
  </si>
  <si>
    <t xml:space="preserve">   Etter tjenestepensjonsloven</t>
  </si>
  <si>
    <t>Tabell 5: Kommunale ordninger</t>
  </si>
  <si>
    <t>Tabell 1 : Individuell kapitalforsikring*</t>
  </si>
  <si>
    <t>Markeds-</t>
  </si>
  <si>
    <t>andel</t>
  </si>
  <si>
    <t>INNHOLDSFORTEGNELSE</t>
  </si>
  <si>
    <t>FIGURER</t>
  </si>
  <si>
    <t>Figur 1</t>
  </si>
  <si>
    <t>Brutto forfalt premie livprodukter - produkter uten investeringsvalg</t>
  </si>
  <si>
    <t>Figur 2</t>
  </si>
  <si>
    <t>Brutto forfalt premie livprodukter - produkter med investeringsvalg</t>
  </si>
  <si>
    <t>Figur 3</t>
  </si>
  <si>
    <t>Nytegnet premie livprodukter - produkter uten investeringsvalg</t>
  </si>
  <si>
    <t>Figur 4</t>
  </si>
  <si>
    <t>Nytegnet premie livprodukter - produkter med investeringsvalg</t>
  </si>
  <si>
    <t>Figur 5</t>
  </si>
  <si>
    <t>Forsikringsforpliktelser livprodukter - produkter uten investeringsvalg</t>
  </si>
  <si>
    <t>Figur 6</t>
  </si>
  <si>
    <t>Forsikringsforpliktelser livprodukter - produkter med investeringsvalg</t>
  </si>
  <si>
    <t>Figur 7</t>
  </si>
  <si>
    <t>Netto tilflytting livprodukter - produkter uten investeringsvalg</t>
  </si>
  <si>
    <t>Figur 8</t>
  </si>
  <si>
    <t>Netto tilflytting livprodukter - produkter med investeringsvalg</t>
  </si>
  <si>
    <t>TABELLER</t>
  </si>
  <si>
    <t>MARKEDSDEL</t>
  </si>
  <si>
    <t>Tabell 1.1</t>
  </si>
  <si>
    <t>Hovedtall - produkter uten  og med investeringsvalg</t>
  </si>
  <si>
    <t>Tabell 1.2</t>
  </si>
  <si>
    <t>Hovedtall - fordelt på bransjer</t>
  </si>
  <si>
    <t>NOTER OG KOMMENTARER</t>
  </si>
  <si>
    <t>Tilbake</t>
  </si>
  <si>
    <t xml:space="preserve">Brutto forfalt premie livprodukter </t>
  </si>
  <si>
    <t>ACE</t>
  </si>
  <si>
    <t>Danica Pensjon</t>
  </si>
  <si>
    <t>DNB Liv</t>
  </si>
  <si>
    <t>Eika Forsikring</t>
  </si>
  <si>
    <t>Frende Livsfors</t>
  </si>
  <si>
    <t>Frende Skade</t>
  </si>
  <si>
    <t>Gjensidige Fors</t>
  </si>
  <si>
    <t>Gjensidige Pensj</t>
  </si>
  <si>
    <t>Handelsb Liv</t>
  </si>
  <si>
    <t>If Skadefors</t>
  </si>
  <si>
    <t>KLP</t>
  </si>
  <si>
    <t>KLP Bedriftsp</t>
  </si>
  <si>
    <t>KLP Skadef</t>
  </si>
  <si>
    <t>Landbruksfors.</t>
  </si>
  <si>
    <t>NEMI</t>
  </si>
  <si>
    <t>Nordea Liv</t>
  </si>
  <si>
    <t>OPF</t>
  </si>
  <si>
    <t>SpareBank 1</t>
  </si>
  <si>
    <t xml:space="preserve">Storebrand </t>
  </si>
  <si>
    <t>Telenor Fors</t>
  </si>
  <si>
    <t>Tryg Fors</t>
  </si>
  <si>
    <t>SHB Liv</t>
  </si>
  <si>
    <t>Silver</t>
  </si>
  <si>
    <t>Storebrand</t>
  </si>
  <si>
    <t xml:space="preserve">Nytegnet premie livprodukter </t>
  </si>
  <si>
    <t>Forsikringsforpliktelser i livsforsikring</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</si>
  <si>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</si>
  <si>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</si>
  <si>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</si>
  <si>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</si>
  <si>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</si>
  <si>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</si>
  <si>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r>
      <t>Nytegnet premie</t>
    </r>
    <r>
      <rPr>
        <sz val="14"/>
        <rFont val="Times New Roman"/>
        <family val="1"/>
      </rPr>
      <t xml:space="preserve"> </t>
    </r>
    <r>
      <rPr>
        <vertAlign val="superscript"/>
        <sz val="14"/>
        <rFont val="Times New Roman"/>
        <family val="1"/>
      </rPr>
      <t>8)</t>
    </r>
  </si>
  <si>
    <r>
      <t>Forsikringsforpliktelser</t>
    </r>
    <r>
      <rPr>
        <sz val="14"/>
        <rFont val="Times New Roman"/>
        <family val="1"/>
      </rPr>
      <t xml:space="preserve"> </t>
    </r>
    <r>
      <rPr>
        <vertAlign val="superscript"/>
        <sz val="14"/>
        <rFont val="Times New Roman"/>
        <family val="1"/>
      </rPr>
      <t>9)</t>
    </r>
  </si>
  <si>
    <t>%-</t>
  </si>
  <si>
    <t>Beløp i 1000  kroner</t>
  </si>
  <si>
    <t>endring</t>
  </si>
  <si>
    <t>ACE European Group</t>
  </si>
  <si>
    <t>Danica Pensjonsforsikring</t>
  </si>
  <si>
    <t>DNB Livsforsikring</t>
  </si>
  <si>
    <t>Eika Forsikring AS</t>
  </si>
  <si>
    <t>Frende Livsforsikring</t>
  </si>
  <si>
    <t>Frende Skadeforsikring</t>
  </si>
  <si>
    <t>Gjensidige Forsikring</t>
  </si>
  <si>
    <t>Gjensidige Pensjon</t>
  </si>
  <si>
    <t>Handelsbanken Liv</t>
  </si>
  <si>
    <t>If Skadeforsikring NUF</t>
  </si>
  <si>
    <t>KLP Bedriftspensjon AS</t>
  </si>
  <si>
    <t>KLP Skadeforsikring AS</t>
  </si>
  <si>
    <t>Landbruksforsikring AS</t>
  </si>
  <si>
    <t>NEMI Forsikring</t>
  </si>
  <si>
    <t xml:space="preserve">Nordea Liv </t>
  </si>
  <si>
    <t>Oslo Pensjonsforsikring</t>
  </si>
  <si>
    <t>Silver Pensjonsforsikring AS</t>
  </si>
  <si>
    <t>Storebrand Livsforsikring</t>
  </si>
  <si>
    <t>Telenor Forsikring</t>
  </si>
  <si>
    <t>Tryg Forsikring</t>
  </si>
  <si>
    <t>Totalt uten investeringsvalg</t>
  </si>
  <si>
    <t>Totalt med investeringsvalg</t>
  </si>
  <si>
    <t>Alle produkter</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</si>
  <si>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</si>
  <si>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</si>
  <si>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</si>
  <si>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</si>
  <si>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</si>
  <si>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</si>
  <si>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</si>
  <si>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</si>
  <si>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</si>
  <si>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</si>
  <si>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</si>
  <si>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</si>
  <si>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</si>
  <si>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r>
      <t xml:space="preserve">   Kommunal kollektiv pensjon </t>
    </r>
    <r>
      <rPr>
        <vertAlign val="superscript"/>
        <sz val="14"/>
        <rFont val="Times New Roman"/>
        <family val="1"/>
      </rPr>
      <t>27)</t>
    </r>
  </si>
  <si>
    <t xml:space="preserve">   Foreningskollektiv</t>
  </si>
  <si>
    <t>Totalt brutto forfalt premie</t>
  </si>
  <si>
    <r>
      <t>Nytegnet premie</t>
    </r>
    <r>
      <rPr>
        <b/>
        <vertAlign val="superscript"/>
        <sz val="14"/>
        <rFont val="Times New Roman"/>
        <family val="1"/>
      </rPr>
      <t xml:space="preserve"> </t>
    </r>
    <r>
      <rPr>
        <vertAlign val="superscript"/>
        <sz val="14"/>
        <rFont val="Times New Roman"/>
        <family val="1"/>
      </rPr>
      <t>8)</t>
    </r>
  </si>
  <si>
    <t>Totalt nytegnet premie</t>
  </si>
  <si>
    <r>
      <t xml:space="preserve">Forsikringsforpliktelser </t>
    </r>
    <r>
      <rPr>
        <vertAlign val="superscript"/>
        <sz val="14"/>
        <rFont val="Times New Roman"/>
        <family val="1"/>
      </rPr>
      <t>9)</t>
    </r>
  </si>
  <si>
    <r>
      <t xml:space="preserve">     - herav innskuddsbasert </t>
    </r>
    <r>
      <rPr>
        <vertAlign val="superscript"/>
        <sz val="14"/>
        <rFont val="Times New Roman"/>
        <family val="1"/>
      </rPr>
      <t>*</t>
    </r>
  </si>
  <si>
    <t>Totalt forsikringsforpliktelser</t>
  </si>
  <si>
    <r>
      <t xml:space="preserve">Overførte reserver fra andre </t>
    </r>
    <r>
      <rPr>
        <vertAlign val="superscript"/>
        <sz val="14"/>
        <rFont val="Times New Roman"/>
        <family val="1"/>
      </rPr>
      <t>10)</t>
    </r>
  </si>
  <si>
    <t>Totalt overførte reserver fra andre</t>
  </si>
  <si>
    <r>
      <t xml:space="preserve">Flytting fra andre </t>
    </r>
    <r>
      <rPr>
        <vertAlign val="superscript"/>
        <sz val="14"/>
        <rFont val="Times New Roman"/>
        <family val="1"/>
      </rPr>
      <t>11)</t>
    </r>
  </si>
  <si>
    <r>
      <t xml:space="preserve">Overførte reserver til andre </t>
    </r>
    <r>
      <rPr>
        <vertAlign val="superscript"/>
        <sz val="14"/>
        <rFont val="Times New Roman"/>
        <family val="1"/>
      </rPr>
      <t>12)</t>
    </r>
  </si>
  <si>
    <t>Totalt overførte reserver til andre</t>
  </si>
  <si>
    <r>
      <t>Flytting til andre</t>
    </r>
    <r>
      <rPr>
        <vertAlign val="superscript"/>
        <sz val="14"/>
        <rFont val="Times New Roman"/>
        <family val="1"/>
      </rPr>
      <t>11)</t>
    </r>
  </si>
  <si>
    <r>
      <t xml:space="preserve">Netto overførte reserver fra andre </t>
    </r>
    <r>
      <rPr>
        <b/>
        <vertAlign val="superscript"/>
        <sz val="14"/>
        <rFont val="Times New Roman"/>
        <family val="1"/>
      </rPr>
      <t>10)12)</t>
    </r>
  </si>
  <si>
    <t>Totalt netto overførte reserver fra andre</t>
  </si>
  <si>
    <r>
      <t xml:space="preserve">Netto flytting fra andre </t>
    </r>
    <r>
      <rPr>
        <vertAlign val="superscript"/>
        <sz val="14"/>
        <rFont val="Times New Roman"/>
        <family val="1"/>
      </rPr>
      <t>11)</t>
    </r>
  </si>
  <si>
    <t xml:space="preserve">* "Innskuddsbasert" er summen av "Engangsbetalt" og "Innskuddspensjon". </t>
  </si>
  <si>
    <t>** Bokført verdi, se tabell 6 i statistikken.</t>
  </si>
  <si>
    <t>SpareBank 1 Forsikring AS</t>
  </si>
  <si>
    <t>Selskap</t>
  </si>
  <si>
    <t xml:space="preserve"> SHB Liv </t>
  </si>
  <si>
    <t xml:space="preserve"> Danica Pensjonsforsikring </t>
  </si>
  <si>
    <t xml:space="preserve"> Gjensidige Forsikring</t>
  </si>
  <si>
    <t xml:space="preserve"> Handelsbanken Liv </t>
  </si>
  <si>
    <t xml:space="preserve"> If Skadeforsikring nuf </t>
  </si>
  <si>
    <t xml:space="preserve"> KLP </t>
  </si>
  <si>
    <t xml:space="preserve"> KLP Bedriftspensjon AS </t>
  </si>
  <si>
    <t xml:space="preserve"> Landbruksforsikring AS </t>
  </si>
  <si>
    <t>Nordea Liv AS</t>
  </si>
  <si>
    <t xml:space="preserve"> Oslo Pensjonsforsikring </t>
  </si>
  <si>
    <t>Flytting fra andre</t>
  </si>
  <si>
    <t>Flytting til andre</t>
  </si>
  <si>
    <t>Markedsandel</t>
  </si>
  <si>
    <t>Q8</t>
  </si>
  <si>
    <t>Q9</t>
  </si>
  <si>
    <t>Q10</t>
  </si>
  <si>
    <t>Q14</t>
  </si>
  <si>
    <t>Q15</t>
  </si>
  <si>
    <t>Q16</t>
  </si>
  <si>
    <t>Q7</t>
  </si>
  <si>
    <t>R7</t>
  </si>
  <si>
    <t>R8</t>
  </si>
  <si>
    <t>R9</t>
  </si>
  <si>
    <t>R10</t>
  </si>
  <si>
    <t>R14</t>
  </si>
  <si>
    <t>R15</t>
  </si>
  <si>
    <t>R16</t>
  </si>
  <si>
    <t>Q11</t>
  </si>
  <si>
    <t>Q17</t>
  </si>
  <si>
    <t>Q18</t>
  </si>
  <si>
    <t>R17</t>
  </si>
  <si>
    <t>R18</t>
  </si>
  <si>
    <t>R11</t>
  </si>
  <si>
    <t>Tabell 1.3 Hovedtall</t>
  </si>
  <si>
    <t>Aktivaposter (aggregert)</t>
  </si>
  <si>
    <t>i mill. kr</t>
  </si>
  <si>
    <t>prosentvis andel</t>
  </si>
  <si>
    <t>Selskapsporteføljen</t>
  </si>
  <si>
    <t xml:space="preserve">   Aksjer</t>
  </si>
  <si>
    <t xml:space="preserve">   Obligasjoner</t>
  </si>
  <si>
    <t xml:space="preserve">   Eiendom</t>
  </si>
  <si>
    <t xml:space="preserve">   Datterforetak m.m.</t>
  </si>
  <si>
    <t xml:space="preserve">   Utlån</t>
  </si>
  <si>
    <t xml:space="preserve">   Annet</t>
  </si>
  <si>
    <t>Kollektivporteføljen</t>
  </si>
  <si>
    <t>Investeringsvalgporteføljen</t>
  </si>
  <si>
    <t>Tallene er hentet fra tabell 6 Balanse.</t>
  </si>
  <si>
    <t>Regnskapsdel, endelig år</t>
  </si>
  <si>
    <t>Tabell 6</t>
  </si>
  <si>
    <t>Balanse</t>
  </si>
  <si>
    <t>Danica</t>
  </si>
  <si>
    <t>DNB</t>
  </si>
  <si>
    <t>Frende</t>
  </si>
  <si>
    <t>Gjensidige</t>
  </si>
  <si>
    <t xml:space="preserve"> </t>
  </si>
  <si>
    <t>Oslo</t>
  </si>
  <si>
    <t>Pensjonsforsikring</t>
  </si>
  <si>
    <t>Livsforsikring</t>
  </si>
  <si>
    <t>Pensjon</t>
  </si>
  <si>
    <t>Bedriftspensjon AS</t>
  </si>
  <si>
    <t>Pensjonsforsikring AS</t>
  </si>
  <si>
    <r>
      <t>norske livselskaper</t>
    </r>
    <r>
      <rPr>
        <b/>
        <vertAlign val="superscript"/>
        <sz val="14"/>
        <rFont val="Times New Roman"/>
        <family val="1"/>
      </rPr>
      <t xml:space="preserve"> </t>
    </r>
  </si>
  <si>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</si>
  <si>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</si>
  <si>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</si>
  <si>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</si>
  <si>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</si>
  <si>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</si>
  <si>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</si>
  <si>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</si>
  <si>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2.3.1 Investeringer som holdes til forfall</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</si>
  <si>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</si>
  <si>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</si>
  <si>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</si>
  <si>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</si>
  <si>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2.4.2 Obligasjoner og andre verdipapirer med fast avkastning</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</si>
  <si>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</si>
  <si>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</si>
  <si>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</si>
  <si>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</si>
  <si>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</si>
  <si>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</si>
  <si>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</si>
  <si>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</si>
  <si>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</si>
  <si>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</si>
  <si>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</si>
  <si>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</si>
  <si>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6.3.1 Investeringer som holdes til forfall</t>
  </si>
  <si>
    <t xml:space="preserve">         6.3.2 Utlån og fordringer</t>
  </si>
  <si>
    <t xml:space="preserve">    6.4 Finansielle eiendeler som måles til virkelig verdi</t>
  </si>
  <si>
    <t xml:space="preserve">         6.4.1 Aksjer og andeler (inkl. aksjer og andeler målt til kost)</t>
  </si>
  <si>
    <t xml:space="preserve">         6.4.2 Obligasjoner og andre verdipapirer med fast avkastning</t>
  </si>
  <si>
    <t xml:space="preserve">         6.4.3 Utlån og fordringer</t>
  </si>
  <si>
    <t xml:space="preserve">         6.4.4 Finansielle derivater</t>
  </si>
  <si>
    <t xml:space="preserve">         6.4.5 Andre finansielle eiendeler</t>
  </si>
  <si>
    <t xml:space="preserve">    Sum investeringer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</si>
  <si>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</si>
  <si>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</si>
  <si>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</si>
  <si>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</si>
  <si>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8.3.1 Investeringer som holdes til forfall</t>
  </si>
  <si>
    <t xml:space="preserve">         8.3.2 Utlån og fordringer</t>
  </si>
  <si>
    <t xml:space="preserve">    8.4 Finansielle eiendeler som måles til virkelig verdi</t>
  </si>
  <si>
    <t xml:space="preserve">         8.4.1 Aksjer og andeler (inkl. aksjer og andeler målt til kost)</t>
  </si>
  <si>
    <t xml:space="preserve">         8.4.2 Obligasjoner og andre verdipapirer med fast avkastning</t>
  </si>
  <si>
    <t xml:space="preserve">         8.4.3 Utlån og fordringer</t>
  </si>
  <si>
    <t xml:space="preserve">         8.4.4 Finansielle derivater</t>
  </si>
  <si>
    <t xml:space="preserve">         8.4.5 Andre finansielle eiendeler</t>
  </si>
  <si>
    <t xml:space="preserve">    Sum investeringer i investeringsvalgsporteføljen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</si>
  <si>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</si>
  <si>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</si>
  <si>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</si>
  <si>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</si>
  <si>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</si>
  <si>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</si>
  <si>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</si>
  <si>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</si>
  <si>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13.1 Premiereserve</t>
  </si>
  <si>
    <t xml:space="preserve">    13.2 Tilleggsavsetninger</t>
  </si>
  <si>
    <t xml:space="preserve">    13.3 Kursreguleringsfond</t>
  </si>
  <si>
    <t xml:space="preserve">    13.4 Erstatningsavsetning</t>
  </si>
  <si>
    <t xml:space="preserve">    13.5 Premiefond, innskuddsfond og pensjonistenes overskuddsfond</t>
  </si>
  <si>
    <t xml:space="preserve">    13.6 Andre tekniske avsetninger for skadeforsikringsvirksomheten</t>
  </si>
  <si>
    <t xml:space="preserve">    Ufordelte overskuddsmidler til forsikringskontraktene</t>
  </si>
  <si>
    <t>Sum forsikringsforpliktelser i livsforsikring - KF</t>
  </si>
  <si>
    <t>14. Forsikringsforpliktelser i livsforsikring - SI</t>
  </si>
  <si>
    <t xml:space="preserve">    14.1 Premiereserve</t>
  </si>
  <si>
    <t xml:space="preserve">    14.2 Supplerende avsetninger</t>
  </si>
  <si>
    <t xml:space="preserve">    14.3 Tilleggsavsetninger</t>
  </si>
  <si>
    <t xml:space="preserve">    14.4 Erstatningsavsetning</t>
  </si>
  <si>
    <t xml:space="preserve">    14.5 Premiefond, innskuddsfond og pensjonistenes overskuddsfond</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</si>
  <si>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</si>
  <si>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</si>
  <si>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</si>
  <si>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</si>
  <si>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</si>
  <si>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</si>
  <si>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Noter: Se "Noter og kommentarer"</t>
  </si>
  <si>
    <t>KF=Kontraktsfastsatte forpliktelser</t>
  </si>
  <si>
    <t>SI=Særskilt investeringsportefølje</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</si>
  <si>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</si>
  <si>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</si>
  <si>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</si>
  <si>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</si>
  <si>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</si>
  <si>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</si>
  <si>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</si>
  <si>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</si>
  <si>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</si>
  <si>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</si>
  <si>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</si>
  <si>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</si>
  <si>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</si>
  <si>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</si>
  <si>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</si>
  <si>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</si>
  <si>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Totalt - alle produkter</t>
  </si>
  <si>
    <t>Tabell 2: Individuell  pensjonsforsikring, herunder foreningskollektiv</t>
  </si>
  <si>
    <t>Tabell 3: Gruppelivsforsikring</t>
  </si>
  <si>
    <t>Tabell 4: Privat kollektiv pensjonsforsikring, herunder fripoliser, pensjonskapitalbevis og pensjonsbevis</t>
  </si>
  <si>
    <t>* Brutto risiokopremie for invidiuell uførepensjon fremkommer i tabell 2.</t>
  </si>
  <si>
    <r>
      <t xml:space="preserve">Brutto risikopremie for individuell uførepensjon </t>
    </r>
    <r>
      <rPr>
        <vertAlign val="superscript"/>
        <sz val="10"/>
        <rFont val="Times New Roman"/>
        <family val="1"/>
      </rPr>
      <t>3</t>
    </r>
  </si>
  <si>
    <t>Brutto forfalt premie tilsvarer post 1.1 i resultatregnskapet, jf. forskrift til årsregnskap for livsforsikringsselskaper.</t>
  </si>
  <si>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</si>
  <si>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</si>
  <si>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 xml:space="preserve">Nytegnet premie oppgis brutto, inkl. omkostninger. Tall som rapporteres må være faktisk regnskapsførte (på tilsvarende måte som brutto forfalt premie). Nytegnet premie er registrert totalpremie på årsbasis (eventuelt registrert engangsinnbetaling og/eller avtalt årlig innbetaling for konto-, fonds- eller kapitaliseringsprodukter) og gjelder: 
- helt nye forsikringskontrakter i selskapet (ikke tilflytting)
- endringer i registrert totalpremie på årsbasis for eksisterende kontrakter, når endringen skyldes kontraktsmessige forndringer som innebærer reell nytegning, eller at nye grupper forsikrede kommer med
- at nye medlemmer meldes inn i gruppelivsordninger og kollektive pensjonsordninger med frivillig tilslutning. 
Det gjøres fradrag i nytegnet premie tilsvarende registrert nytegnet premie i tidligere statistikk for kontrakter der første premie likevel ikke ble betalt, og det ikke tidligere er foretatt slikt fradrag. </t>
  </si>
  <si>
    <t xml:space="preserve">Forsikringsforpliktelser i livsforsikring tilsvarer post 13 i balansen, ekskl. post 13.3 Kursreguleringsfond for produkter uten investeringsvalg og post 14 i balansen for produkter med investeringsvalg. Gjenforsikringsandel skal ikke tas hensyn til i markedsdelen. </t>
  </si>
  <si>
    <t>Herav fripoliser med investeringsvalg betraktes som innskuddsbasert.</t>
  </si>
  <si>
    <t>Innskuddspensjon er innskuddsbasert pensjon uten dødelighetsarv.</t>
  </si>
  <si>
    <t>Herav fripoliser, herav pensjonskapitalbevis og herav pensjonsbevis omfatter også fortsettelsesforsikringer. Herav-postene er uttrekk fra hovedpostene i tabellen Privat kollektiv pensjonsforsikring, uansett om det er Innenfor LOF/LOI eller Utenfor LOF/LOI - Livrenter.</t>
  </si>
  <si>
    <t>Gjelder ikke ordninger etter lov om tjenestepensjon</t>
  </si>
  <si>
    <r>
      <t xml:space="preserve">    Livrenter </t>
    </r>
    <r>
      <rPr>
        <vertAlign val="superscript"/>
        <sz val="10"/>
        <rFont val="Times New Roman"/>
        <family val="1"/>
      </rPr>
      <t>11</t>
    </r>
  </si>
  <si>
    <r>
      <t xml:space="preserve">    IPA </t>
    </r>
    <r>
      <rPr>
        <vertAlign val="superscript"/>
        <sz val="10"/>
        <rFont val="Times New Roman"/>
        <family val="1"/>
      </rPr>
      <t>11</t>
    </r>
  </si>
  <si>
    <r>
      <t xml:space="preserve">    IPS </t>
    </r>
    <r>
      <rPr>
        <vertAlign val="superscript"/>
        <sz val="10"/>
        <rFont val="Times New Roman"/>
        <family val="1"/>
      </rPr>
      <t>11</t>
    </r>
  </si>
  <si>
    <r>
      <t xml:space="preserve">Brutto forfalt premie - Foreningskollektiv </t>
    </r>
    <r>
      <rPr>
        <b/>
        <vertAlign val="superscript"/>
        <sz val="10"/>
        <rFont val="Times New Roman"/>
        <family val="1"/>
      </rPr>
      <t>1</t>
    </r>
  </si>
  <si>
    <r>
      <t xml:space="preserve">Nytegnet premie - Foreningskollektiv </t>
    </r>
    <r>
      <rPr>
        <b/>
        <vertAlign val="superscript"/>
        <sz val="10"/>
        <rFont val="Times New Roman"/>
        <family val="1"/>
      </rPr>
      <t>4</t>
    </r>
  </si>
  <si>
    <r>
      <t xml:space="preserve">Forsikringsforpliktelser  - Foreningskollektiv </t>
    </r>
    <r>
      <rPr>
        <b/>
        <vertAlign val="superscript"/>
        <sz val="10"/>
        <rFont val="Times New Roman"/>
        <family val="1"/>
      </rPr>
      <t>5</t>
    </r>
  </si>
  <si>
    <r>
      <t xml:space="preserve">Overførte reserver fra andre - Foreningskollektiv </t>
    </r>
    <r>
      <rPr>
        <b/>
        <vertAlign val="superscript"/>
        <sz val="10"/>
        <rFont val="Times New Roman"/>
        <family val="1"/>
      </rPr>
      <t>6</t>
    </r>
  </si>
  <si>
    <r>
      <t xml:space="preserve">Overførte reserver til andre - Foreningskollektiv </t>
    </r>
    <r>
      <rPr>
        <b/>
        <vertAlign val="superscript"/>
        <sz val="10"/>
        <rFont val="Times New Roman"/>
        <family val="1"/>
      </rPr>
      <t>7</t>
    </r>
  </si>
  <si>
    <r>
      <t xml:space="preserve">    Bedrift </t>
    </r>
    <r>
      <rPr>
        <vertAlign val="superscript"/>
        <sz val="10"/>
        <rFont val="Times New Roman"/>
        <family val="1"/>
      </rPr>
      <t>8</t>
    </r>
  </si>
  <si>
    <r>
      <t xml:space="preserve">    Privat </t>
    </r>
    <r>
      <rPr>
        <vertAlign val="superscript"/>
        <sz val="10"/>
        <rFont val="Times New Roman"/>
        <family val="1"/>
      </rPr>
      <t>9</t>
    </r>
  </si>
  <si>
    <r>
      <t xml:space="preserve">Flytting fra andre </t>
    </r>
    <r>
      <rPr>
        <b/>
        <vertAlign val="superscript"/>
        <sz val="10"/>
        <rFont val="Times New Roman"/>
        <family val="1"/>
      </rPr>
      <t>10</t>
    </r>
  </si>
  <si>
    <r>
      <t xml:space="preserve">Flytting til andre </t>
    </r>
    <r>
      <rPr>
        <b/>
        <vertAlign val="superscript"/>
        <sz val="10"/>
        <rFont val="Times New Roman"/>
        <family val="1"/>
      </rPr>
      <t>10</t>
    </r>
  </si>
  <si>
    <r>
      <t xml:space="preserve">      Engangsbetalt </t>
    </r>
    <r>
      <rPr>
        <vertAlign val="superscript"/>
        <sz val="10"/>
        <rFont val="Times New Roman"/>
        <family val="1"/>
      </rPr>
      <t>12</t>
    </r>
  </si>
  <si>
    <r>
      <t xml:space="preserve">      Innskuddspensjon </t>
    </r>
    <r>
      <rPr>
        <vertAlign val="superscript"/>
        <sz val="10"/>
        <rFont val="Times New Roman"/>
        <family val="1"/>
      </rPr>
      <t>13</t>
    </r>
  </si>
  <si>
    <r>
      <t xml:space="preserve">  Innenfor LOF/LOI </t>
    </r>
    <r>
      <rPr>
        <vertAlign val="superscript"/>
        <sz val="10"/>
        <rFont val="Times New Roman"/>
        <family val="1"/>
      </rPr>
      <t>14</t>
    </r>
  </si>
  <si>
    <r>
      <t xml:space="preserve">  Herav fripoliser </t>
    </r>
    <r>
      <rPr>
        <vertAlign val="superscript"/>
        <sz val="10"/>
        <rFont val="Times New Roman"/>
        <family val="1"/>
      </rPr>
      <t>15</t>
    </r>
  </si>
  <si>
    <r>
      <t xml:space="preserve">  Herav pensjonskapitalbevis </t>
    </r>
    <r>
      <rPr>
        <vertAlign val="superscript"/>
        <sz val="10"/>
        <rFont val="Times New Roman"/>
        <family val="1"/>
      </rPr>
      <t>15</t>
    </r>
  </si>
  <si>
    <r>
      <t xml:space="preserve">  Herav pensjonsbevis</t>
    </r>
    <r>
      <rPr>
        <vertAlign val="superscript"/>
        <sz val="10"/>
        <rFont val="Times New Roman"/>
        <family val="1"/>
      </rPr>
      <t>15</t>
    </r>
  </si>
  <si>
    <r>
      <t xml:space="preserve">   Herav pensjonskapitalbevis </t>
    </r>
    <r>
      <rPr>
        <vertAlign val="superscript"/>
        <sz val="10"/>
        <rFont val="Times New Roman"/>
        <family val="1"/>
      </rPr>
      <t>15</t>
    </r>
  </si>
  <si>
    <r>
      <t xml:space="preserve">Brutto forfalt premie </t>
    </r>
    <r>
      <rPr>
        <b/>
        <vertAlign val="superscript"/>
        <sz val="10"/>
        <rFont val="Times New Roman"/>
        <family val="1"/>
      </rPr>
      <t>1, 16</t>
    </r>
  </si>
  <si>
    <r>
      <t xml:space="preserve">Nytegnet premie </t>
    </r>
    <r>
      <rPr>
        <b/>
        <vertAlign val="superscript"/>
        <sz val="10"/>
        <rFont val="Times New Roman"/>
        <family val="1"/>
      </rPr>
      <t>4, 16</t>
    </r>
  </si>
  <si>
    <r>
      <t xml:space="preserve">Forsikringsforpliktelser </t>
    </r>
    <r>
      <rPr>
        <b/>
        <vertAlign val="superscript"/>
        <sz val="10"/>
        <rFont val="Times New Roman"/>
        <family val="1"/>
      </rPr>
      <t>5, 16</t>
    </r>
  </si>
  <si>
    <r>
      <t xml:space="preserve">Overførte reserver fra andre </t>
    </r>
    <r>
      <rPr>
        <b/>
        <vertAlign val="superscript"/>
        <sz val="10"/>
        <rFont val="Times New Roman"/>
        <family val="1"/>
      </rPr>
      <t>6, 16</t>
    </r>
  </si>
  <si>
    <r>
      <t>Overførte reserver til andre</t>
    </r>
    <r>
      <rPr>
        <b/>
        <vertAlign val="superscript"/>
        <sz val="10"/>
        <rFont val="Times New Roman"/>
        <family val="1"/>
      </rPr>
      <t xml:space="preserve"> 7, 16</t>
    </r>
  </si>
  <si>
    <r>
      <t xml:space="preserve">  Utenfor LOF/LOI - Livrenter </t>
    </r>
    <r>
      <rPr>
        <vertAlign val="superscript"/>
        <sz val="10"/>
        <rFont val="Times New Roman"/>
        <family val="1"/>
      </rPr>
      <t>14,18</t>
    </r>
  </si>
  <si>
    <r>
      <t xml:space="preserve">  Herav fripoliser </t>
    </r>
    <r>
      <rPr>
        <vertAlign val="superscript"/>
        <sz val="10"/>
        <rFont val="Times New Roman"/>
        <family val="1"/>
      </rPr>
      <t>15,17</t>
    </r>
  </si>
  <si>
    <r>
      <t xml:space="preserve">   Herav fripoliser </t>
    </r>
    <r>
      <rPr>
        <vertAlign val="superscript"/>
        <sz val="10"/>
        <rFont val="Times New Roman"/>
        <family val="1"/>
      </rPr>
      <t>15,17</t>
    </r>
  </si>
  <si>
    <t>Regnskapsdel, endelig kvartal</t>
  </si>
  <si>
    <t>Resultatregnskap</t>
  </si>
  <si>
    <t xml:space="preserve">Totalt </t>
  </si>
  <si>
    <t>norske livselskaper</t>
  </si>
  <si>
    <t>alle livselskaper</t>
  </si>
  <si>
    <t xml:space="preserve">Beløp i millioner kroner </t>
  </si>
  <si>
    <t>TEKNISK REGNSKAP FOR LIVSFORSIKRING</t>
  </si>
  <si>
    <t>1. Premieinntekter f.e.r.</t>
  </si>
  <si>
    <t xml:space="preserve">    1.1 Forfalt premier, brutto</t>
  </si>
  <si>
    <t xml:space="preserve">    1.2 - Avgitte gjenforsikringspremier</t>
  </si>
  <si>
    <t xml:space="preserve">    1.3 Overføring av premiereserve fra andre selskap/kasser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</si>
  <si>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</si>
  <si>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</si>
  <si>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</si>
  <si>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</si>
  <si>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</si>
  <si>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</si>
  <si>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 xml:space="preserve">    5.2 Endring i erstatningsavsetninger</t>
  </si>
  <si>
    <t xml:space="preserve">    5.3 Overføring av premieres., tilleggsavsetn. til andre selskap/kasser</t>
  </si>
  <si>
    <t>Sum erstatninger f.e.r.</t>
  </si>
  <si>
    <t>6. Resultatførte endringer i forsikringsforpliktelser - KF</t>
  </si>
  <si>
    <t xml:space="preserve">    6.1 Endring i premiereserve</t>
  </si>
  <si>
    <t xml:space="preserve">    6.2 Endring i tilleggsavsetninger</t>
  </si>
  <si>
    <t xml:space="preserve">    6.3 Endring i kursreguleringsfond</t>
  </si>
  <si>
    <t xml:space="preserve">    6.4 Endring i premie-, innskudds- og pensjonistenes overskuddsfond</t>
  </si>
  <si>
    <t xml:space="preserve">    6.5 Endring i tekniske avsetninger for skadeforsikringsvirksomhet</t>
  </si>
  <si>
    <t xml:space="preserve">    6.6 Overføring av tilleggsavsetninger fra andre fors.selskap/pensj.kasser</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</si>
  <si>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</si>
  <si>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</si>
  <si>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</si>
  <si>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</si>
  <si>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</si>
  <si>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</si>
  <si>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</si>
  <si>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</si>
  <si>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</si>
  <si>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</si>
  <si>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</si>
  <si>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</si>
  <si>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</si>
  <si>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18. Resultat før andre resultatkomponenter</t>
  </si>
  <si>
    <t>19. Andre resultatkomponenter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</si>
  <si>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</si>
  <si>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</si>
  <si>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</si>
  <si>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</si>
  <si>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</si>
  <si>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</si>
  <si>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</si>
  <si>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</si>
  <si>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</si>
  <si>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</si>
  <si>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</si>
  <si>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</si>
  <si>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Diverse nøkkeltall</t>
  </si>
  <si>
    <t>Avkastningstall (%)</t>
  </si>
  <si>
    <t>7. Gjenforsikringsandel av forsikringsforpliktelser i kollektivporteføljen</t>
  </si>
  <si>
    <t>9. Gjenforsikringsandel av forsikringsforpliktelser i investeringsvalgporteføljen</t>
  </si>
  <si>
    <t xml:space="preserve">Med kommunal kollektiv pensjon menes kollektive pensjonsordninger som definert i lov om forsikringsvirksomhet § 4-1 og § 4-2.   </t>
  </si>
  <si>
    <t>Tabell 1.3</t>
  </si>
  <si>
    <t>Hovedtall - aktivaposter</t>
  </si>
  <si>
    <t>Skjema total MA</t>
  </si>
  <si>
    <t>Tall pr. selskap - alle produkter</t>
  </si>
  <si>
    <t>Selskapsnavn</t>
  </si>
  <si>
    <r>
      <t xml:space="preserve">Kapitaldekning </t>
    </r>
    <r>
      <rPr>
        <sz val="14"/>
        <rFont val="Times New Roman"/>
        <family val="1"/>
      </rPr>
      <t xml:space="preserve">(%) </t>
    </r>
  </si>
  <si>
    <r>
      <t>Kapitalavkastning I hittil i år</t>
    </r>
    <r>
      <rPr>
        <vertAlign val="superscript"/>
        <sz val="14"/>
        <rFont val="Times New Roman"/>
        <family val="1"/>
      </rPr>
      <t xml:space="preserve"> </t>
    </r>
  </si>
  <si>
    <t>Kapitalavkastning II hittil i år</t>
  </si>
  <si>
    <r>
      <t xml:space="preserve">Soliditetskapital </t>
    </r>
    <r>
      <rPr>
        <sz val="14"/>
        <rFont val="Times New Roman"/>
        <family val="1"/>
      </rPr>
      <t>(%)</t>
    </r>
  </si>
  <si>
    <t>Kursreguleringsfond</t>
  </si>
  <si>
    <t>Mer/mindre-verdier</t>
  </si>
  <si>
    <t>Figur 1  Brutto forfalt premie livprodukter  -  produkter uten investeringsvalg pr. 30.09.</t>
  </si>
  <si>
    <t>Figur 2  Brutto forfalt premie livprodukter  -  produkter med investeringsvalg pr. 30.09.</t>
  </si>
  <si>
    <t>Figur 3  Nytegnet premie livprodukter  -  produkter uten investeringsvalg pr. 30.09.</t>
  </si>
  <si>
    <t>Figur 4  Nytegnet premie livprodukter  -  produkter med investeringsvalg pr. 30.09.</t>
  </si>
  <si>
    <t>Figur 5  Forsikringsforpliktelser i livsforsikring  -  produkter uten investeringsvalg pr. 30.09.</t>
  </si>
  <si>
    <t>Figur 6  Forsikringsforpliktelser i livsforsikring -  produkter med investeringsvalg pr. 30.09.</t>
  </si>
  <si>
    <t>Figur 7  Netto tilflytting livprodukter  -  produkter uten investeringsvalg pr. 30.09.</t>
  </si>
  <si>
    <t>Figur 8  Netto tilflytting livprodukter  -  produkter med investeringsvalg pr. 30.09.</t>
  </si>
  <si>
    <t>30.9.2015</t>
  </si>
  <si>
    <t>30.9.2016</t>
  </si>
  <si>
    <t/>
  </si>
  <si>
    <t>30.09.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</si>
</sst>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_ * #,##0_ ;_ * \-#,##0_ ;_ * &quot;-&quot;??_ ;_ @_ "/>
    <numFmt numFmtId="166" formatCode="dd/mm/yy;@"/>
    <numFmt numFmtId="167" formatCode="0;\-0;;@"/>
    <numFmt numFmtId="168" formatCode="0.0"/>
    <numFmt numFmtId="169" formatCode="#,##0_ ;\-#,##0\ "/>
    <numFmt numFmtId="170" formatCode="_ * #,##0_ ;_ * \-#,##0_ ;_ * &quot;&quot;??_ ;_ @_ "/>
  </numFmts>
  <fonts count="7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14"/>
      <color indexed="23"/>
      <name val="Times New Roman"/>
      <family val="1"/>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sz val="10"/>
      <color rgb="FFFF0000"/>
      <name val="Arial"/>
      <family val="2"/>
    </font>
    <font>
      <u/>
      <sz val="12"/>
      <name val="Times New Roman"/>
      <family val="1"/>
    </font>
    <font>
      <b/>
      <sz val="12"/>
      <color rgb="FFFF0000"/>
      <name val="Times New Roman"/>
      <family val="1"/>
    </font>
    <font>
      <sz val="10"/>
      <color theme="0"/>
      <name val="Times New Roman"/>
      <family val="1"/>
    </font>
    <font>
      <b/>
      <i/>
      <sz val="10"/>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
      <patternFill patternType="solid">
        <fgColor theme="4" tint="0.79995117038483843"/>
        <bgColor indexed="64"/>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1679">
    <xf numFmtId="0" fontId="0" fillId="0" borderId="0"/>
    <xf numFmtId="0" fontId="20" fillId="0" borderId="0"/>
    <xf numFmtId="43" fontId="26" fillId="0" borderId="0" applyFont="0" applyFill="0" applyBorder="0" applyAlignment="0" applyProtection="0"/>
    <xf numFmtId="0" fontId="44" fillId="0" borderId="0" applyNumberFormat="0" applyFill="0" applyBorder="0" applyAlignment="0" applyProtection="0">
      <alignment vertical="top"/>
      <protection locked="0"/>
    </xf>
    <xf numFmtId="0" fontId="13" fillId="0" borderId="0"/>
    <xf numFmtId="0" fontId="20" fillId="0" borderId="0"/>
    <xf numFmtId="0" fontId="12" fillId="0" borderId="0"/>
    <xf numFmtId="0" fontId="20" fillId="0" borderId="0"/>
    <xf numFmtId="0" fontId="11" fillId="0" borderId="0"/>
    <xf numFmtId="0" fontId="20" fillId="0" borderId="0"/>
    <xf numFmtId="0" fontId="26" fillId="0" borderId="0"/>
    <xf numFmtId="0" fontId="11"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3" fontId="20" fillId="0" borderId="0" applyFont="0" applyFill="0" applyBorder="0" applyAlignment="0" applyProtection="0"/>
    <xf numFmtId="0" fontId="11" fillId="0" borderId="0"/>
    <xf numFmtId="0" fontId="20" fillId="0" borderId="0"/>
    <xf numFmtId="0" fontId="20" fillId="0" borderId="0"/>
    <xf numFmtId="43" fontId="2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20"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20" fillId="0" borderId="0"/>
    <xf numFmtId="43" fontId="2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20"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20" fillId="0" borderId="0"/>
    <xf numFmtId="43" fontId="2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20" fillId="5" borderId="16" applyNumberFormat="0" applyFont="0" applyAlignment="0" applyProtection="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43" fontId="26" fillId="0" borderId="0" applyFont="0" applyFill="0" applyBorder="0" applyAlignment="0" applyProtection="0"/>
    <xf numFmtId="0" fontId="11"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0" fontId="3" fillId="0" borderId="0"/>
    <xf numFmtId="43" fontId="20"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6" borderId="0" applyNumberFormat="0" applyBorder="0" applyAlignment="0" applyProtection="0"/>
    <xf numFmtId="43" fontId="20"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20"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6" borderId="0" applyNumberFormat="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2" fillId="7" borderId="0" applyNumberFormat="0" applyBorder="0" applyAlignment="0" applyProtection="0"/>
    <xf numFmtId="0" fontId="15" fillId="0" borderId="0"/>
    <xf numFmtId="170" fontId="16" fillId="0" borderId="7" applyFont="0" applyFill="0" applyBorder="0" applyAlignment="0" applyProtection="0">
      <alignment horizontal="right"/>
    </xf>
    <xf numFmtId="43" fontId="20" fillId="0" borderId="0" applyFont="0" applyFill="0" applyBorder="0" applyAlignment="0" applyProtection="0"/>
    <xf numFmtId="0" fontId="1" fillId="0" borderId="0"/>
    <xf numFmtId="0" fontId="1" fillId="0" borderId="0"/>
    <xf numFmtId="0" fontId="1" fillId="0" borderId="0"/>
    <xf numFmtId="0" fontId="20"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7" borderId="0" applyNumberFormat="0" applyBorder="0" applyAlignment="0" applyProtection="0"/>
    <xf numFmtId="43" fontId="20" fillId="0" borderId="0" applyFont="0" applyFill="0" applyBorder="0" applyAlignment="0" applyProtection="0"/>
  </cellStyleXfs>
  <cellXfs count="753">
    <xf numFmtId="0" fontId="0" fillId="0" borderId="0" xfId="0"/>
    <xf numFmtId="0" fontId="18" fillId="0" borderId="0" xfId="1" applyFont="1"/>
    <xf numFmtId="0" fontId="24" fillId="0" borderId="0" xfId="1" applyFont="1"/>
    <xf numFmtId="0" fontId="18" fillId="0" borderId="0" xfId="1" applyFont="1" applyFill="1"/>
    <xf numFmtId="0" fontId="18" fillId="0" borderId="0" xfId="1" applyFont="1" applyBorder="1"/>
    <xf numFmtId="49" fontId="18" fillId="0" borderId="0" xfId="1" applyNumberFormat="1" applyFont="1" applyFill="1" applyBorder="1" applyAlignment="1">
      <alignment horizontal="center"/>
    </xf>
    <xf numFmtId="164" fontId="18" fillId="0" borderId="0" xfId="1" applyNumberFormat="1" applyFont="1" applyFill="1" applyBorder="1"/>
    <xf numFmtId="0" fontId="18" fillId="0" borderId="0" xfId="1" applyFont="1" applyFill="1" applyBorder="1"/>
    <xf numFmtId="0" fontId="18" fillId="0" borderId="0" xfId="1" applyFont="1" applyFill="1" applyAlignment="1">
      <alignment horizontal="left"/>
    </xf>
    <xf numFmtId="164" fontId="16" fillId="3" borderId="5" xfId="1" applyNumberFormat="1" applyFont="1" applyFill="1" applyBorder="1" applyAlignment="1">
      <alignment horizontal="right"/>
    </xf>
    <xf numFmtId="0" fontId="18" fillId="0" borderId="6" xfId="1" applyFont="1" applyBorder="1"/>
    <xf numFmtId="164" fontId="16" fillId="3" borderId="2" xfId="1" applyNumberFormat="1" applyFont="1" applyFill="1" applyBorder="1" applyAlignment="1">
      <alignment horizontal="right"/>
    </xf>
    <xf numFmtId="0" fontId="16" fillId="0" borderId="4" xfId="1" applyFont="1" applyBorder="1"/>
    <xf numFmtId="0" fontId="16" fillId="0" borderId="3" xfId="1" applyFont="1" applyBorder="1"/>
    <xf numFmtId="0" fontId="16" fillId="0" borderId="7" xfId="1" applyFont="1" applyBorder="1"/>
    <xf numFmtId="0" fontId="16" fillId="0" borderId="6" xfId="1" applyFont="1" applyBorder="1" applyAlignment="1">
      <alignment horizontal="center"/>
    </xf>
    <xf numFmtId="0" fontId="16" fillId="0" borderId="11" xfId="1" applyFont="1" applyBorder="1" applyAlignment="1">
      <alignment horizontal="center"/>
    </xf>
    <xf numFmtId="0" fontId="16" fillId="0" borderId="5" xfId="1" applyFont="1" applyBorder="1" applyAlignment="1">
      <alignment horizontal="center"/>
    </xf>
    <xf numFmtId="0" fontId="16" fillId="0" borderId="11" xfId="1" applyFont="1" applyBorder="1"/>
    <xf numFmtId="0" fontId="16" fillId="0" borderId="7" xfId="1" applyFont="1" applyBorder="1" applyAlignment="1">
      <alignment horizontal="center"/>
    </xf>
    <xf numFmtId="14" fontId="17" fillId="0" borderId="4" xfId="1" applyNumberFormat="1" applyFont="1" applyBorder="1" applyAlignment="1">
      <alignment horizontal="center"/>
    </xf>
    <xf numFmtId="0" fontId="18" fillId="0" borderId="3" xfId="1" applyFont="1" applyBorder="1"/>
    <xf numFmtId="164" fontId="18" fillId="3" borderId="6" xfId="1" applyNumberFormat="1" applyFont="1" applyFill="1" applyBorder="1" applyAlignment="1">
      <alignment horizontal="right"/>
    </xf>
    <xf numFmtId="164" fontId="18" fillId="3" borderId="3" xfId="1" applyNumberFormat="1" applyFont="1" applyFill="1" applyBorder="1" applyAlignment="1">
      <alignment horizontal="right"/>
    </xf>
    <xf numFmtId="164" fontId="16" fillId="3" borderId="3" xfId="1" applyNumberFormat="1" applyFont="1" applyFill="1" applyBorder="1" applyAlignment="1">
      <alignment horizontal="right"/>
    </xf>
    <xf numFmtId="164" fontId="18" fillId="0" borderId="0" xfId="1" applyNumberFormat="1" applyFont="1" applyBorder="1"/>
    <xf numFmtId="3" fontId="18" fillId="0" borderId="0" xfId="1" applyNumberFormat="1" applyFont="1" applyBorder="1"/>
    <xf numFmtId="164" fontId="18" fillId="3" borderId="2" xfId="1" applyNumberFormat="1" applyFont="1" applyFill="1" applyBorder="1" applyAlignment="1">
      <alignment horizontal="right"/>
    </xf>
    <xf numFmtId="0" fontId="16" fillId="0" borderId="0" xfId="1" applyFont="1" applyFill="1"/>
    <xf numFmtId="0" fontId="15" fillId="0" borderId="0" xfId="1" applyFont="1"/>
    <xf numFmtId="0" fontId="22" fillId="0" borderId="0" xfId="1" applyFont="1"/>
    <xf numFmtId="0" fontId="15" fillId="0" borderId="0" xfId="1" applyFont="1" applyFill="1"/>
    <xf numFmtId="0" fontId="15" fillId="0" borderId="0" xfId="1" applyFont="1" applyFill="1" applyBorder="1"/>
    <xf numFmtId="164" fontId="16" fillId="0" borderId="0" xfId="1" applyNumberFormat="1" applyFont="1" applyFill="1" applyBorder="1" applyAlignment="1">
      <alignment horizontal="right"/>
    </xf>
    <xf numFmtId="3" fontId="18" fillId="0" borderId="0" xfId="1" applyNumberFormat="1" applyFont="1" applyFill="1" applyBorder="1" applyAlignment="1">
      <alignment horizontal="center"/>
    </xf>
    <xf numFmtId="164" fontId="18" fillId="0" borderId="0" xfId="1" applyNumberFormat="1" applyFont="1" applyFill="1" applyBorder="1" applyAlignment="1">
      <alignment horizontal="right"/>
    </xf>
    <xf numFmtId="49" fontId="18" fillId="0" borderId="0" xfId="1" applyNumberFormat="1" applyFont="1" applyFill="1" applyBorder="1" applyAlignment="1">
      <alignment horizontal="right"/>
    </xf>
    <xf numFmtId="164" fontId="16" fillId="3" borderId="6" xfId="1" applyNumberFormat="1" applyFont="1" applyFill="1" applyBorder="1" applyAlignment="1">
      <alignment horizontal="right"/>
    </xf>
    <xf numFmtId="3" fontId="18" fillId="0" borderId="0" xfId="1" quotePrefix="1" applyNumberFormat="1" applyFont="1" applyFill="1" applyBorder="1" applyAlignment="1">
      <alignment horizontal="center"/>
    </xf>
    <xf numFmtId="0" fontId="18" fillId="0" borderId="3" xfId="1" applyFont="1" applyFill="1" applyBorder="1"/>
    <xf numFmtId="0" fontId="16" fillId="0" borderId="3" xfId="1" applyFont="1" applyFill="1" applyBorder="1"/>
    <xf numFmtId="0" fontId="16" fillId="0" borderId="0" xfId="1" applyFont="1" applyFill="1" applyBorder="1" applyAlignment="1">
      <alignment horizontal="center"/>
    </xf>
    <xf numFmtId="0" fontId="16" fillId="0" borderId="6" xfId="1" applyFont="1" applyBorder="1"/>
    <xf numFmtId="14" fontId="17" fillId="0" borderId="0" xfId="1" applyNumberFormat="1" applyFont="1" applyFill="1" applyBorder="1" applyAlignment="1">
      <alignment horizontal="center"/>
    </xf>
    <xf numFmtId="0" fontId="16" fillId="0" borderId="0" xfId="1" applyFont="1"/>
    <xf numFmtId="3" fontId="18" fillId="0" borderId="3" xfId="1" applyNumberFormat="1" applyFont="1" applyFill="1" applyBorder="1" applyAlignment="1">
      <alignment horizontal="right"/>
    </xf>
    <xf numFmtId="3" fontId="18" fillId="0" borderId="6" xfId="1" applyNumberFormat="1" applyFont="1" applyFill="1" applyBorder="1" applyAlignment="1">
      <alignment horizontal="right"/>
    </xf>
    <xf numFmtId="0" fontId="18" fillId="0" borderId="6" xfId="1" applyFont="1" applyFill="1" applyBorder="1"/>
    <xf numFmtId="0" fontId="16" fillId="0" borderId="0" xfId="1" applyFont="1" applyBorder="1"/>
    <xf numFmtId="3" fontId="19" fillId="0" borderId="0" xfId="1" applyNumberFormat="1" applyFont="1" applyFill="1" applyBorder="1" applyAlignment="1">
      <alignment horizontal="right"/>
    </xf>
    <xf numFmtId="0" fontId="18" fillId="0" borderId="4" xfId="1" applyFont="1" applyFill="1" applyBorder="1"/>
    <xf numFmtId="0" fontId="18" fillId="0" borderId="0" xfId="1" applyFont="1" applyFill="1" applyAlignment="1">
      <alignment horizontal="right"/>
    </xf>
    <xf numFmtId="0" fontId="20" fillId="0" borderId="0" xfId="1"/>
    <xf numFmtId="0" fontId="27" fillId="0" borderId="0" xfId="1" applyFont="1"/>
    <xf numFmtId="0" fontId="0" fillId="0" borderId="0" xfId="1" applyFont="1"/>
    <xf numFmtId="0" fontId="28" fillId="0" borderId="0" xfId="1" applyFont="1" applyAlignment="1">
      <alignment horizontal="right"/>
    </xf>
    <xf numFmtId="0" fontId="29" fillId="0" borderId="0" xfId="1" applyFont="1" applyAlignment="1">
      <alignment horizontal="left"/>
    </xf>
    <xf numFmtId="0" fontId="30" fillId="0" borderId="0" xfId="1" applyFont="1" applyAlignment="1">
      <alignment horizontal="left"/>
    </xf>
    <xf numFmtId="0" fontId="31" fillId="0" borderId="0" xfId="1" applyFont="1" applyAlignment="1">
      <alignment horizontal="left"/>
    </xf>
    <xf numFmtId="0" fontId="32" fillId="0" borderId="0" xfId="1" applyFont="1" applyAlignment="1">
      <alignment horizontal="right"/>
    </xf>
    <xf numFmtId="0" fontId="20" fillId="0" borderId="0" xfId="1" applyAlignment="1">
      <alignment horizontal="right"/>
    </xf>
    <xf numFmtId="0" fontId="33" fillId="0" borderId="0" xfId="1" applyFont="1" applyAlignment="1">
      <alignment horizontal="left"/>
    </xf>
    <xf numFmtId="14" fontId="34" fillId="0" borderId="0" xfId="1" applyNumberFormat="1" applyFont="1" applyAlignment="1">
      <alignment horizontal="left"/>
    </xf>
    <xf numFmtId="0" fontId="34" fillId="0" borderId="0" xfId="1" applyFont="1" applyAlignment="1">
      <alignment horizontal="left"/>
    </xf>
    <xf numFmtId="0" fontId="35" fillId="0" borderId="0" xfId="1" applyFont="1" applyAlignment="1">
      <alignment vertical="center"/>
    </xf>
    <xf numFmtId="0" fontId="36" fillId="0" borderId="0" xfId="1" applyFont="1" applyAlignment="1">
      <alignment vertical="center"/>
    </xf>
    <xf numFmtId="0" fontId="37" fillId="0" borderId="0" xfId="1" applyFont="1"/>
    <xf numFmtId="14" fontId="38" fillId="0" borderId="0" xfId="1" applyNumberFormat="1" applyFont="1"/>
    <xf numFmtId="0" fontId="39" fillId="0" borderId="0" xfId="0" applyFont="1"/>
    <xf numFmtId="0" fontId="40" fillId="0" borderId="0" xfId="0" applyFont="1"/>
    <xf numFmtId="0" fontId="41" fillId="0" borderId="0" xfId="0" applyFont="1"/>
    <xf numFmtId="0" fontId="43" fillId="0" borderId="0" xfId="0" applyFont="1"/>
    <xf numFmtId="0" fontId="43" fillId="0" borderId="0" xfId="3" applyFont="1" applyAlignment="1" applyProtection="1"/>
    <xf numFmtId="0" fontId="45" fillId="0" borderId="0" xfId="0" applyFont="1"/>
    <xf numFmtId="0" fontId="18" fillId="0" borderId="0" xfId="3" applyFont="1" applyFill="1" applyAlignment="1" applyProtection="1"/>
    <xf numFmtId="0" fontId="31" fillId="0" borderId="0" xfId="0" applyFont="1"/>
    <xf numFmtId="0" fontId="46" fillId="0" borderId="0" xfId="0" applyFont="1"/>
    <xf numFmtId="0" fontId="47" fillId="0" borderId="0" xfId="0" applyFont="1"/>
    <xf numFmtId="3" fontId="31" fillId="0" borderId="0" xfId="0" applyNumberFormat="1" applyFont="1"/>
    <xf numFmtId="3" fontId="31" fillId="0" borderId="0" xfId="0" applyNumberFormat="1" applyFont="1" applyFill="1"/>
    <xf numFmtId="0" fontId="31" fillId="0" borderId="0" xfId="0" applyFont="1" applyFill="1"/>
    <xf numFmtId="0" fontId="42" fillId="0" borderId="0" xfId="0" applyFont="1"/>
    <xf numFmtId="0" fontId="37" fillId="0" borderId="0" xfId="0" applyFont="1"/>
    <xf numFmtId="14" fontId="14" fillId="0" borderId="13" xfId="0" applyNumberFormat="1" applyFont="1" applyFill="1" applyBorder="1" applyAlignment="1">
      <alignment horizontal="left"/>
    </xf>
    <xf numFmtId="0" fontId="31" fillId="0" borderId="10" xfId="0" applyFont="1" applyBorder="1"/>
    <xf numFmtId="0" fontId="31" fillId="0" borderId="8" xfId="0" applyFont="1" applyBorder="1"/>
    <xf numFmtId="0" fontId="31" fillId="0" borderId="9" xfId="0" applyFont="1" applyBorder="1"/>
    <xf numFmtId="0" fontId="31" fillId="0" borderId="3" xfId="0" applyFont="1" applyBorder="1"/>
    <xf numFmtId="0" fontId="18" fillId="0" borderId="0" xfId="0" applyFont="1"/>
    <xf numFmtId="3" fontId="46" fillId="0" borderId="7" xfId="0" applyNumberFormat="1" applyFont="1" applyFill="1" applyBorder="1"/>
    <xf numFmtId="0" fontId="46" fillId="0" borderId="0" xfId="0" applyFont="1" applyBorder="1" applyAlignment="1">
      <alignment horizontal="center"/>
    </xf>
    <xf numFmtId="0" fontId="46" fillId="0" borderId="3" xfId="0" applyFont="1" applyBorder="1" applyAlignment="1">
      <alignment horizontal="center"/>
    </xf>
    <xf numFmtId="3" fontId="46" fillId="0" borderId="3" xfId="0" applyNumberFormat="1" applyFont="1" applyFill="1" applyBorder="1"/>
    <xf numFmtId="0" fontId="16" fillId="0" borderId="4"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3" xfId="0" applyFont="1" applyBorder="1" applyAlignment="1">
      <alignment horizontal="center"/>
    </xf>
    <xf numFmtId="3" fontId="49" fillId="4" borderId="6" xfId="0" applyNumberFormat="1" applyFont="1" applyFill="1" applyBorder="1"/>
    <xf numFmtId="0" fontId="14" fillId="0" borderId="11" xfId="0" applyFont="1" applyBorder="1" applyAlignment="1">
      <alignment horizontal="center"/>
    </xf>
    <xf numFmtId="0" fontId="16" fillId="0" borderId="11" xfId="0" applyFont="1" applyBorder="1" applyAlignment="1">
      <alignment horizontal="center"/>
    </xf>
    <xf numFmtId="0" fontId="16" fillId="0" borderId="6" xfId="0" applyFont="1" applyBorder="1" applyAlignment="1">
      <alignment horizontal="center"/>
    </xf>
    <xf numFmtId="0" fontId="16" fillId="0" borderId="0" xfId="0" applyFont="1" applyBorder="1" applyAlignment="1">
      <alignment horizontal="center"/>
    </xf>
    <xf numFmtId="0" fontId="46" fillId="0" borderId="3" xfId="0" applyFont="1" applyBorder="1"/>
    <xf numFmtId="0" fontId="31" fillId="0" borderId="1" xfId="0" applyFont="1" applyBorder="1"/>
    <xf numFmtId="3" fontId="31" fillId="0" borderId="4" xfId="0" applyNumberFormat="1" applyFont="1" applyBorder="1"/>
    <xf numFmtId="3" fontId="31" fillId="0" borderId="4" xfId="0" applyNumberFormat="1" applyFont="1" applyBorder="1" applyAlignment="1">
      <alignment horizontal="right"/>
    </xf>
    <xf numFmtId="3" fontId="31" fillId="0" borderId="4" xfId="0" applyNumberFormat="1" applyFont="1" applyFill="1" applyBorder="1"/>
    <xf numFmtId="3" fontId="31" fillId="0" borderId="4" xfId="0" applyNumberFormat="1" applyFont="1" applyFill="1" applyBorder="1" applyAlignment="1">
      <alignment horizontal="right"/>
    </xf>
    <xf numFmtId="0" fontId="31" fillId="0" borderId="3" xfId="0" applyFont="1" applyFill="1" applyBorder="1"/>
    <xf numFmtId="0" fontId="31" fillId="0" borderId="4" xfId="0" applyFont="1" applyFill="1" applyBorder="1"/>
    <xf numFmtId="3" fontId="46" fillId="0" borderId="4" xfId="0" applyNumberFormat="1" applyFont="1" applyBorder="1"/>
    <xf numFmtId="3" fontId="46" fillId="0" borderId="4" xfId="0" applyNumberFormat="1" applyFont="1" applyBorder="1" applyAlignment="1">
      <alignment horizontal="right"/>
    </xf>
    <xf numFmtId="0" fontId="16" fillId="0" borderId="0" xfId="0" applyFont="1"/>
    <xf numFmtId="0" fontId="31" fillId="0" borderId="0" xfId="0" applyFont="1" applyBorder="1"/>
    <xf numFmtId="0" fontId="46" fillId="0" borderId="6" xfId="0" applyFont="1" applyBorder="1"/>
    <xf numFmtId="3" fontId="46" fillId="0" borderId="11" xfId="0" applyNumberFormat="1" applyFont="1" applyBorder="1"/>
    <xf numFmtId="3" fontId="46" fillId="0" borderId="11" xfId="0" applyNumberFormat="1" applyFont="1" applyBorder="1" applyAlignment="1">
      <alignment horizontal="right"/>
    </xf>
    <xf numFmtId="0" fontId="31" fillId="0" borderId="0" xfId="0" applyFont="1" applyAlignment="1">
      <alignment horizontal="left"/>
    </xf>
    <xf numFmtId="0" fontId="46" fillId="0" borderId="0" xfId="0" applyFont="1" applyAlignment="1">
      <alignment horizontal="left"/>
    </xf>
    <xf numFmtId="0" fontId="31" fillId="0" borderId="14" xfId="0" applyFont="1" applyBorder="1"/>
    <xf numFmtId="0" fontId="31" fillId="0" borderId="15" xfId="0" applyFont="1" applyBorder="1"/>
    <xf numFmtId="166" fontId="46" fillId="0" borderId="7" xfId="0" applyNumberFormat="1" applyFont="1" applyBorder="1" applyAlignment="1">
      <alignment horizontal="left"/>
    </xf>
    <xf numFmtId="0" fontId="46" fillId="0" borderId="2" xfId="0" applyFont="1" applyBorder="1" applyAlignment="1">
      <alignment horizontal="center"/>
    </xf>
    <xf numFmtId="166" fontId="46" fillId="0" borderId="3" xfId="0" applyNumberFormat="1" applyFont="1" applyBorder="1" applyAlignment="1">
      <alignment horizontal="left"/>
    </xf>
    <xf numFmtId="0" fontId="46" fillId="0" borderId="4" xfId="0" applyFont="1" applyBorder="1" applyAlignment="1">
      <alignment horizontal="center"/>
    </xf>
    <xf numFmtId="0" fontId="46" fillId="0" borderId="1" xfId="0" applyFont="1" applyBorder="1" applyAlignment="1">
      <alignment horizontal="center"/>
    </xf>
    <xf numFmtId="0" fontId="16" fillId="0" borderId="2" xfId="0" applyFont="1" applyBorder="1" applyAlignment="1">
      <alignment horizontal="center"/>
    </xf>
    <xf numFmtId="166" fontId="51" fillId="0" borderId="6" xfId="0" applyNumberFormat="1" applyFont="1" applyBorder="1" applyAlignment="1">
      <alignment horizontal="left"/>
    </xf>
    <xf numFmtId="0" fontId="14" fillId="0" borderId="6" xfId="0" applyFont="1" applyBorder="1" applyAlignment="1">
      <alignment horizontal="center"/>
    </xf>
    <xf numFmtId="0" fontId="16" fillId="0" borderId="12" xfId="0" applyFont="1" applyBorder="1" applyAlignment="1">
      <alignment horizontal="center"/>
    </xf>
    <xf numFmtId="3" fontId="31" fillId="0" borderId="1" xfId="0" applyNumberFormat="1" applyFont="1" applyBorder="1"/>
    <xf numFmtId="3" fontId="31" fillId="0" borderId="7" xfId="0" applyNumberFormat="1" applyFont="1" applyBorder="1"/>
    <xf numFmtId="3" fontId="31" fillId="0" borderId="2" xfId="0" applyNumberFormat="1" applyFont="1" applyBorder="1"/>
    <xf numFmtId="3" fontId="52" fillId="0" borderId="4" xfId="0" applyNumberFormat="1" applyFont="1" applyFill="1" applyBorder="1" applyAlignment="1">
      <alignment horizontal="right"/>
    </xf>
    <xf numFmtId="0" fontId="47" fillId="0" borderId="0" xfId="0" applyFont="1" applyFill="1"/>
    <xf numFmtId="0" fontId="53" fillId="0" borderId="0" xfId="0" applyFont="1" applyFill="1"/>
    <xf numFmtId="3" fontId="54" fillId="0" borderId="0" xfId="0" applyNumberFormat="1" applyFont="1"/>
    <xf numFmtId="0" fontId="54" fillId="0" borderId="0" xfId="0" applyFont="1"/>
    <xf numFmtId="0" fontId="54" fillId="0" borderId="0" xfId="0" applyFont="1" applyFill="1"/>
    <xf numFmtId="0" fontId="46" fillId="0" borderId="4" xfId="0" applyFont="1" applyBorder="1"/>
    <xf numFmtId="3" fontId="46" fillId="0" borderId="0" xfId="0" applyNumberFormat="1" applyFont="1" applyBorder="1" applyAlignment="1">
      <alignment horizontal="right"/>
    </xf>
    <xf numFmtId="3" fontId="31" fillId="0" borderId="0" xfId="0" applyNumberFormat="1" applyFont="1" applyBorder="1"/>
    <xf numFmtId="3" fontId="16" fillId="0" borderId="4" xfId="1" applyNumberFormat="1" applyFont="1" applyBorder="1"/>
    <xf numFmtId="3" fontId="15" fillId="0" borderId="0" xfId="1" applyNumberFormat="1" applyFont="1" applyFill="1" applyBorder="1"/>
    <xf numFmtId="3" fontId="16" fillId="0" borderId="0" xfId="1" applyNumberFormat="1" applyFont="1"/>
    <xf numFmtId="3" fontId="18" fillId="0" borderId="0" xfId="1" applyNumberFormat="1" applyFont="1" applyFill="1" applyBorder="1" applyAlignment="1">
      <alignment horizontal="right"/>
    </xf>
    <xf numFmtId="3" fontId="18" fillId="0" borderId="0" xfId="1" applyNumberFormat="1" applyFont="1" applyFill="1" applyBorder="1"/>
    <xf numFmtId="3" fontId="14" fillId="0" borderId="0" xfId="1" applyNumberFormat="1" applyFont="1"/>
    <xf numFmtId="3" fontId="18" fillId="0" borderId="0" xfId="1" applyNumberFormat="1" applyFont="1" applyFill="1"/>
    <xf numFmtId="3" fontId="18" fillId="0" borderId="0" xfId="1" applyNumberFormat="1" applyFont="1"/>
    <xf numFmtId="3" fontId="16" fillId="0" borderId="5" xfId="1" applyNumberFormat="1" applyFont="1" applyBorder="1" applyAlignment="1">
      <alignment horizontal="center"/>
    </xf>
    <xf numFmtId="3" fontId="22" fillId="0" borderId="0" xfId="1" applyNumberFormat="1" applyFont="1"/>
    <xf numFmtId="3" fontId="17" fillId="0" borderId="4" xfId="1" applyNumberFormat="1" applyFont="1" applyBorder="1" applyAlignment="1">
      <alignment horizontal="center"/>
    </xf>
    <xf numFmtId="3" fontId="18" fillId="0" borderId="4" xfId="1" applyNumberFormat="1" applyFont="1" applyFill="1" applyBorder="1"/>
    <xf numFmtId="3" fontId="15" fillId="0" borderId="0" xfId="1" applyNumberFormat="1" applyFont="1" applyFill="1"/>
    <xf numFmtId="3" fontId="18" fillId="0" borderId="0" xfId="1" applyNumberFormat="1" applyFont="1" applyAlignment="1">
      <alignment horizontal="left"/>
    </xf>
    <xf numFmtId="3" fontId="16" fillId="0" borderId="6" xfId="1" applyNumberFormat="1" applyFont="1" applyBorder="1" applyAlignment="1">
      <alignment horizontal="center"/>
    </xf>
    <xf numFmtId="3" fontId="15" fillId="0" borderId="0" xfId="1" applyNumberFormat="1" applyFont="1"/>
    <xf numFmtId="3" fontId="16" fillId="0" borderId="3" xfId="1" applyNumberFormat="1" applyFont="1" applyBorder="1"/>
    <xf numFmtId="3" fontId="16" fillId="0" borderId="0" xfId="1" applyNumberFormat="1" applyFont="1" applyFill="1" applyBorder="1" applyAlignment="1">
      <alignment horizontal="right"/>
    </xf>
    <xf numFmtId="3" fontId="16" fillId="3" borderId="2" xfId="1" applyNumberFormat="1" applyFont="1" applyFill="1" applyBorder="1" applyAlignment="1">
      <alignment horizontal="right"/>
    </xf>
    <xf numFmtId="3" fontId="16" fillId="0" borderId="11" xfId="1" applyNumberFormat="1" applyFont="1" applyBorder="1" applyAlignment="1">
      <alignment horizontal="center"/>
    </xf>
    <xf numFmtId="3" fontId="16" fillId="0" borderId="7" xfId="1" applyNumberFormat="1" applyFont="1" applyBorder="1" applyAlignment="1">
      <alignment horizontal="center"/>
    </xf>
    <xf numFmtId="3" fontId="14" fillId="0" borderId="12" xfId="1" applyNumberFormat="1" applyFont="1" applyBorder="1"/>
    <xf numFmtId="3" fontId="18" fillId="0" borderId="0" xfId="1" applyNumberFormat="1" applyFont="1" applyFill="1" applyAlignment="1">
      <alignment horizontal="left"/>
    </xf>
    <xf numFmtId="3" fontId="14" fillId="0" borderId="0" xfId="1" applyNumberFormat="1" applyFont="1" applyBorder="1"/>
    <xf numFmtId="3" fontId="18" fillId="3" borderId="3" xfId="1" applyNumberFormat="1" applyFont="1" applyFill="1" applyBorder="1" applyAlignment="1">
      <alignment horizontal="right"/>
    </xf>
    <xf numFmtId="3" fontId="18" fillId="3" borderId="6" xfId="1" applyNumberFormat="1" applyFont="1" applyFill="1" applyBorder="1" applyAlignment="1">
      <alignment horizontal="right"/>
    </xf>
    <xf numFmtId="3" fontId="16" fillId="0" borderId="0" xfId="1" applyNumberFormat="1" applyFont="1" applyBorder="1"/>
    <xf numFmtId="3" fontId="16" fillId="3" borderId="6" xfId="1" applyNumberFormat="1" applyFont="1" applyFill="1" applyBorder="1" applyAlignment="1">
      <alignment horizontal="right"/>
    </xf>
    <xf numFmtId="3" fontId="16" fillId="3" borderId="5" xfId="1" applyNumberFormat="1" applyFont="1" applyFill="1" applyBorder="1" applyAlignment="1">
      <alignment horizontal="right"/>
    </xf>
    <xf numFmtId="3" fontId="16" fillId="3" borderId="3" xfId="1" applyNumberFormat="1" applyFont="1" applyFill="1" applyBorder="1" applyAlignment="1">
      <alignment horizontal="right"/>
    </xf>
    <xf numFmtId="3" fontId="0" fillId="0" borderId="0" xfId="0" applyNumberFormat="1"/>
    <xf numFmtId="3" fontId="18" fillId="0" borderId="10" xfId="1" applyNumberFormat="1" applyFont="1" applyBorder="1" applyAlignment="1">
      <alignment horizontal="left"/>
    </xf>
    <xf numFmtId="3" fontId="16" fillId="0" borderId="0" xfId="1" applyNumberFormat="1" applyFont="1" applyFill="1"/>
    <xf numFmtId="3" fontId="17" fillId="0" borderId="7" xfId="1" applyNumberFormat="1" applyFont="1" applyBorder="1" applyAlignment="1">
      <alignment horizontal="center"/>
    </xf>
    <xf numFmtId="3" fontId="16" fillId="0" borderId="0" xfId="1" applyNumberFormat="1" applyFont="1" applyFill="1" applyBorder="1" applyAlignment="1">
      <alignment horizontal="center"/>
    </xf>
    <xf numFmtId="3" fontId="17" fillId="0" borderId="0" xfId="1" applyNumberFormat="1" applyFont="1" applyFill="1" applyBorder="1" applyAlignment="1">
      <alignment horizontal="center"/>
    </xf>
    <xf numFmtId="3" fontId="18" fillId="3" borderId="2" xfId="1" applyNumberFormat="1" applyFont="1" applyFill="1" applyBorder="1" applyAlignment="1">
      <alignment horizontal="right"/>
    </xf>
    <xf numFmtId="3" fontId="31" fillId="0" borderId="3" xfId="0" applyNumberFormat="1" applyFont="1" applyBorder="1"/>
    <xf numFmtId="3" fontId="31" fillId="0" borderId="3" xfId="0" applyNumberFormat="1" applyFont="1" applyFill="1" applyBorder="1"/>
    <xf numFmtId="3" fontId="31" fillId="0" borderId="0" xfId="0" applyNumberFormat="1" applyFont="1" applyFill="1" applyBorder="1"/>
    <xf numFmtId="3" fontId="46" fillId="0" borderId="3" xfId="0" applyNumberFormat="1" applyFont="1" applyBorder="1"/>
    <xf numFmtId="3" fontId="46" fillId="0" borderId="0" xfId="0" applyNumberFormat="1" applyFont="1" applyBorder="1"/>
    <xf numFmtId="3" fontId="31" fillId="0" borderId="4" xfId="2" applyNumberFormat="1" applyFont="1" applyBorder="1"/>
    <xf numFmtId="3" fontId="46" fillId="0" borderId="6" xfId="0" applyNumberFormat="1" applyFont="1" applyBorder="1"/>
    <xf numFmtId="3" fontId="31" fillId="0" borderId="0" xfId="0" applyNumberFormat="1" applyFont="1" applyBorder="1" applyAlignment="1">
      <alignment horizontal="right"/>
    </xf>
    <xf numFmtId="3" fontId="52" fillId="0" borderId="0" xfId="0" applyNumberFormat="1" applyFont="1" applyFill="1" applyBorder="1" applyAlignment="1">
      <alignment horizontal="right"/>
    </xf>
    <xf numFmtId="0" fontId="14" fillId="0" borderId="4" xfId="0" applyFont="1" applyBorder="1" applyAlignment="1">
      <alignment horizontal="center"/>
    </xf>
    <xf numFmtId="0" fontId="14" fillId="0" borderId="3" xfId="0" applyFont="1" applyBorder="1" applyAlignment="1">
      <alignment horizontal="center"/>
    </xf>
    <xf numFmtId="0" fontId="31" fillId="0" borderId="0" xfId="0" applyFont="1" applyFill="1" applyBorder="1"/>
    <xf numFmtId="0" fontId="18" fillId="0" borderId="0" xfId="0" applyFont="1" applyFill="1" applyBorder="1"/>
    <xf numFmtId="3" fontId="23" fillId="0" borderId="4" xfId="1" applyNumberFormat="1" applyFont="1" applyFill="1" applyBorder="1" applyAlignment="1">
      <alignment horizontal="right"/>
    </xf>
    <xf numFmtId="3" fontId="23" fillId="0" borderId="3" xfId="1" applyNumberFormat="1" applyFont="1" applyFill="1" applyBorder="1" applyAlignment="1">
      <alignment horizontal="right"/>
    </xf>
    <xf numFmtId="3" fontId="18" fillId="0" borderId="4" xfId="1" quotePrefix="1" applyNumberFormat="1" applyFont="1" applyFill="1" applyBorder="1" applyAlignment="1">
      <alignment horizontal="right"/>
    </xf>
    <xf numFmtId="166" fontId="46" fillId="0" borderId="4" xfId="0" applyNumberFormat="1" applyFont="1" applyBorder="1" applyAlignment="1">
      <alignment horizontal="left"/>
    </xf>
    <xf numFmtId="0" fontId="31" fillId="0" borderId="4" xfId="0" applyFont="1" applyBorder="1"/>
    <xf numFmtId="0" fontId="52" fillId="0" borderId="4" xfId="0" applyFont="1" applyFill="1" applyBorder="1"/>
    <xf numFmtId="0" fontId="46" fillId="0" borderId="11" xfId="0" applyFont="1" applyBorder="1"/>
    <xf numFmtId="3" fontId="31" fillId="0" borderId="3" xfId="0" applyNumberFormat="1" applyFont="1" applyBorder="1" applyAlignment="1">
      <alignment horizontal="right"/>
    </xf>
    <xf numFmtId="3" fontId="52" fillId="0" borderId="3" xfId="0" applyNumberFormat="1" applyFont="1" applyFill="1" applyBorder="1" applyAlignment="1">
      <alignment horizontal="right"/>
    </xf>
    <xf numFmtId="3" fontId="46" fillId="0" borderId="3" xfId="0" applyNumberFormat="1" applyFont="1" applyBorder="1" applyAlignment="1">
      <alignment horizontal="right"/>
    </xf>
    <xf numFmtId="3" fontId="46" fillId="0" borderId="6" xfId="0" applyNumberFormat="1" applyFont="1" applyBorder="1" applyAlignment="1">
      <alignment horizontal="right"/>
    </xf>
    <xf numFmtId="0" fontId="37" fillId="0" borderId="4" xfId="0" applyFont="1" applyBorder="1" applyAlignment="1">
      <alignment horizontal="right"/>
    </xf>
    <xf numFmtId="3" fontId="31" fillId="0" borderId="7" xfId="0" applyNumberFormat="1" applyFont="1" applyBorder="1" applyAlignment="1">
      <alignment horizontal="right"/>
    </xf>
    <xf numFmtId="3" fontId="31" fillId="0" borderId="14" xfId="0" applyNumberFormat="1" applyFont="1" applyBorder="1" applyAlignment="1">
      <alignment horizontal="right"/>
    </xf>
    <xf numFmtId="0" fontId="37" fillId="0" borderId="3" xfId="0" applyFont="1" applyBorder="1" applyAlignment="1">
      <alignment horizontal="right"/>
    </xf>
    <xf numFmtId="3" fontId="31" fillId="0" borderId="6" xfId="0" applyNumberFormat="1" applyFont="1" applyBorder="1" applyAlignment="1">
      <alignment horizontal="right"/>
    </xf>
    <xf numFmtId="3" fontId="16" fillId="0" borderId="0" xfId="0" applyNumberFormat="1" applyFont="1"/>
    <xf numFmtId="3" fontId="18" fillId="3" borderId="5" xfId="1" applyNumberFormat="1" applyFont="1" applyFill="1" applyBorder="1" applyAlignment="1">
      <alignment horizontal="right"/>
    </xf>
    <xf numFmtId="3" fontId="16" fillId="0" borderId="4" xfId="1" applyNumberFormat="1" applyFont="1" applyBorder="1" applyAlignment="1">
      <alignment horizontal="center"/>
    </xf>
    <xf numFmtId="3" fontId="18" fillId="0" borderId="0" xfId="0" applyNumberFormat="1" applyFont="1" applyBorder="1"/>
    <xf numFmtId="3" fontId="18" fillId="0" borderId="0" xfId="0" applyNumberFormat="1" applyFont="1"/>
    <xf numFmtId="3" fontId="16" fillId="0" borderId="0" xfId="0" applyNumberFormat="1" applyFont="1" applyBorder="1"/>
    <xf numFmtId="3" fontId="18" fillId="0" borderId="0" xfId="0" applyNumberFormat="1" applyFont="1" applyFill="1" applyBorder="1"/>
    <xf numFmtId="0" fontId="18" fillId="8" borderId="1" xfId="0" applyFont="1" applyFill="1" applyBorder="1"/>
    <xf numFmtId="0" fontId="18" fillId="8" borderId="15" xfId="0" applyFont="1" applyFill="1" applyBorder="1"/>
    <xf numFmtId="0" fontId="18" fillId="8" borderId="14" xfId="0" applyFont="1" applyFill="1" applyBorder="1"/>
    <xf numFmtId="0" fontId="16" fillId="8" borderId="1" xfId="0" applyFont="1" applyFill="1" applyBorder="1" applyAlignment="1">
      <alignment horizontal="center"/>
    </xf>
    <xf numFmtId="0" fontId="16" fillId="8" borderId="15" xfId="0" applyFont="1" applyFill="1" applyBorder="1" applyAlignment="1">
      <alignment horizontal="center"/>
    </xf>
    <xf numFmtId="0" fontId="16" fillId="8" borderId="14" xfId="0" applyFont="1" applyFill="1" applyBorder="1" applyAlignment="1">
      <alignment horizontal="center"/>
    </xf>
    <xf numFmtId="0" fontId="16" fillId="8" borderId="11" xfId="0" applyFont="1" applyFill="1" applyBorder="1" applyAlignment="1">
      <alignment horizontal="center"/>
    </xf>
    <xf numFmtId="0" fontId="16" fillId="8" borderId="5" xfId="0" applyFont="1" applyFill="1" applyBorder="1" applyAlignment="1">
      <alignment horizontal="center"/>
    </xf>
    <xf numFmtId="0" fontId="16" fillId="8" borderId="12" xfId="0" applyFont="1" applyFill="1" applyBorder="1" applyAlignment="1">
      <alignment horizontal="center"/>
    </xf>
    <xf numFmtId="0" fontId="16" fillId="8" borderId="3" xfId="0" applyFont="1" applyFill="1" applyBorder="1"/>
    <xf numFmtId="3" fontId="18" fillId="8" borderId="2" xfId="0" applyNumberFormat="1" applyFont="1" applyFill="1" applyBorder="1"/>
    <xf numFmtId="3" fontId="18" fillId="8" borderId="7" xfId="0" applyNumberFormat="1" applyFont="1" applyFill="1" applyBorder="1"/>
    <xf numFmtId="3" fontId="18" fillId="8" borderId="3" xfId="0" applyNumberFormat="1" applyFont="1" applyFill="1" applyBorder="1"/>
    <xf numFmtId="0" fontId="16" fillId="8" borderId="3" xfId="0" applyFont="1" applyFill="1" applyBorder="1" applyAlignment="1">
      <alignment horizontal="center"/>
    </xf>
    <xf numFmtId="0" fontId="16" fillId="8" borderId="2" xfId="0" applyFont="1" applyFill="1" applyBorder="1" applyAlignment="1">
      <alignment horizontal="center"/>
    </xf>
    <xf numFmtId="0" fontId="18" fillId="8" borderId="2" xfId="0" applyFont="1" applyFill="1" applyBorder="1"/>
    <xf numFmtId="0" fontId="18" fillId="8" borderId="3" xfId="0" applyFont="1" applyFill="1" applyBorder="1"/>
    <xf numFmtId="3" fontId="18" fillId="8" borderId="2" xfId="2" applyNumberFormat="1" applyFont="1" applyFill="1" applyBorder="1"/>
    <xf numFmtId="3" fontId="16" fillId="8" borderId="6" xfId="0" applyNumberFormat="1" applyFont="1" applyFill="1" applyBorder="1"/>
    <xf numFmtId="3" fontId="16" fillId="8" borderId="5" xfId="0" applyNumberFormat="1" applyFont="1" applyFill="1" applyBorder="1"/>
    <xf numFmtId="3" fontId="31" fillId="0" borderId="2" xfId="0" quotePrefix="1" applyNumberFormat="1" applyFont="1" applyBorder="1" applyAlignment="1">
      <alignment horizontal="right"/>
    </xf>
    <xf numFmtId="0" fontId="37" fillId="0" borderId="1" xfId="0" applyFont="1" applyBorder="1" applyAlignment="1">
      <alignment horizontal="right"/>
    </xf>
    <xf numFmtId="3" fontId="31" fillId="0" borderId="3" xfId="0" quotePrefix="1" applyNumberFormat="1" applyFont="1" applyBorder="1" applyAlignment="1">
      <alignment horizontal="right"/>
    </xf>
    <xf numFmtId="3" fontId="18" fillId="0" borderId="2" xfId="1" applyNumberFormat="1" applyFont="1" applyFill="1" applyBorder="1" applyAlignment="1">
      <alignment horizontal="right"/>
    </xf>
    <xf numFmtId="3" fontId="16" fillId="0" borderId="3" xfId="1" applyNumberFormat="1" applyFont="1" applyFill="1" applyBorder="1" applyAlignment="1">
      <alignment horizontal="right"/>
    </xf>
    <xf numFmtId="3" fontId="18" fillId="0" borderId="2" xfId="1" quotePrefix="1" applyNumberFormat="1" applyFont="1" applyFill="1" applyBorder="1" applyAlignment="1">
      <alignment horizontal="right"/>
    </xf>
    <xf numFmtId="3" fontId="18" fillId="3" borderId="4" xfId="1" applyNumberFormat="1" applyFont="1" applyFill="1" applyBorder="1" applyAlignment="1">
      <alignment horizontal="right"/>
    </xf>
    <xf numFmtId="3" fontId="18" fillId="3" borderId="0" xfId="1" applyNumberFormat="1" applyFont="1" applyFill="1" applyBorder="1" applyAlignment="1">
      <alignment horizontal="right"/>
    </xf>
    <xf numFmtId="164" fontId="56" fillId="7" borderId="3" xfId="844" applyNumberFormat="1" applyFont="1" applyBorder="1" applyAlignment="1">
      <alignment horizontal="right"/>
    </xf>
    <xf numFmtId="3" fontId="46" fillId="0" borderId="2" xfId="0" applyNumberFormat="1" applyFont="1" applyBorder="1"/>
    <xf numFmtId="3" fontId="17" fillId="0" borderId="1" xfId="1" applyNumberFormat="1" applyFont="1" applyBorder="1" applyAlignment="1">
      <alignment horizontal="center"/>
    </xf>
    <xf numFmtId="3" fontId="14" fillId="0" borderId="9" xfId="1" applyNumberFormat="1" applyFont="1" applyBorder="1" applyAlignment="1">
      <alignment horizontal="center"/>
    </xf>
    <xf numFmtId="3" fontId="17" fillId="0" borderId="6" xfId="1" applyNumberFormat="1" applyFont="1" applyBorder="1" applyAlignment="1">
      <alignment horizontal="center"/>
    </xf>
    <xf numFmtId="3" fontId="16" fillId="0" borderId="3" xfId="1" applyNumberFormat="1" applyFont="1" applyBorder="1" applyAlignment="1">
      <alignment horizontal="center"/>
    </xf>
    <xf numFmtId="3" fontId="17" fillId="0" borderId="3" xfId="1" applyNumberFormat="1" applyFont="1" applyBorder="1" applyAlignment="1">
      <alignment horizontal="center"/>
    </xf>
    <xf numFmtId="3" fontId="16" fillId="0" borderId="2" xfId="1" applyNumberFormat="1" applyFont="1" applyBorder="1" applyAlignment="1">
      <alignment horizontal="center"/>
    </xf>
    <xf numFmtId="0" fontId="18" fillId="0" borderId="6" xfId="0" applyFont="1" applyBorder="1"/>
    <xf numFmtId="0" fontId="16" fillId="0" borderId="3" xfId="1" applyFont="1" applyBorder="1" applyAlignment="1">
      <alignment horizontal="center"/>
    </xf>
    <xf numFmtId="0" fontId="16" fillId="0" borderId="15" xfId="1" applyFont="1" applyBorder="1" applyAlignment="1">
      <alignment horizontal="center"/>
    </xf>
    <xf numFmtId="14" fontId="17" fillId="0" borderId="1" xfId="1" applyNumberFormat="1" applyFont="1" applyBorder="1" applyAlignment="1">
      <alignment horizontal="center"/>
    </xf>
    <xf numFmtId="14" fontId="17" fillId="0" borderId="7" xfId="1" applyNumberFormat="1" applyFont="1" applyBorder="1" applyAlignment="1">
      <alignment horizontal="center"/>
    </xf>
    <xf numFmtId="14" fontId="17" fillId="0" borderId="15" xfId="1" applyNumberFormat="1" applyFont="1" applyBorder="1" applyAlignment="1">
      <alignment horizontal="center"/>
    </xf>
    <xf numFmtId="0" fontId="18" fillId="0" borderId="5" xfId="1" applyFont="1" applyFill="1" applyBorder="1"/>
    <xf numFmtId="3" fontId="18" fillId="3" borderId="7" xfId="1" applyNumberFormat="1" applyFont="1" applyFill="1" applyBorder="1" applyAlignment="1">
      <alignment horizontal="right"/>
    </xf>
    <xf numFmtId="3" fontId="18" fillId="3" borderId="1" xfId="1" applyNumberFormat="1" applyFont="1" applyFill="1" applyBorder="1" applyAlignment="1">
      <alignment horizontal="right"/>
    </xf>
    <xf numFmtId="0" fontId="18" fillId="0" borderId="9" xfId="1" applyFont="1" applyFill="1" applyBorder="1"/>
    <xf numFmtId="167" fontId="18" fillId="0" borderId="0" xfId="1" applyNumberFormat="1" applyFont="1" applyFill="1" applyBorder="1" applyAlignment="1">
      <alignment horizontal="center"/>
    </xf>
    <xf numFmtId="167" fontId="18" fillId="3" borderId="7" xfId="1" applyNumberFormat="1" applyFont="1" applyFill="1" applyBorder="1" applyAlignment="1">
      <alignment horizontal="right"/>
    </xf>
    <xf numFmtId="167" fontId="18" fillId="3" borderId="3" xfId="1" applyNumberFormat="1" applyFont="1" applyFill="1" applyBorder="1" applyAlignment="1">
      <alignment horizontal="right"/>
    </xf>
    <xf numFmtId="167" fontId="18" fillId="3" borderId="6" xfId="1" applyNumberFormat="1" applyFont="1" applyFill="1" applyBorder="1" applyAlignment="1">
      <alignment horizontal="right"/>
    </xf>
    <xf numFmtId="0" fontId="46" fillId="0" borderId="0" xfId="0" applyFont="1" applyBorder="1"/>
    <xf numFmtId="0" fontId="46" fillId="0" borderId="7" xfId="0" applyFont="1" applyBorder="1"/>
    <xf numFmtId="14" fontId="14" fillId="0" borderId="6" xfId="0" applyNumberFormat="1" applyFont="1" applyFill="1" applyBorder="1" applyAlignment="1">
      <alignment horizontal="left"/>
    </xf>
    <xf numFmtId="14" fontId="14" fillId="0" borderId="3" xfId="0" applyNumberFormat="1" applyFont="1" applyFill="1" applyBorder="1" applyAlignment="1">
      <alignment horizontal="center"/>
    </xf>
    <xf numFmtId="166" fontId="16" fillId="0" borderId="4" xfId="0" applyNumberFormat="1" applyFont="1" applyBorder="1" applyAlignment="1">
      <alignment horizontal="center"/>
    </xf>
    <xf numFmtId="166" fontId="16" fillId="0" borderId="11" xfId="0" applyNumberFormat="1" applyFont="1" applyBorder="1" applyAlignment="1">
      <alignment horizontal="center"/>
    </xf>
    <xf numFmtId="0" fontId="16" fillId="0" borderId="5" xfId="0" applyFont="1" applyBorder="1" applyAlignment="1">
      <alignment horizontal="center"/>
    </xf>
    <xf numFmtId="164" fontId="46" fillId="0" borderId="4" xfId="0" applyNumberFormat="1" applyFont="1" applyBorder="1" applyAlignment="1">
      <alignment horizontal="right"/>
    </xf>
    <xf numFmtId="164" fontId="46" fillId="0" borderId="3" xfId="0" applyNumberFormat="1" applyFont="1" applyBorder="1" applyAlignment="1">
      <alignment horizontal="right"/>
    </xf>
    <xf numFmtId="164" fontId="31" fillId="0" borderId="4" xfId="0" applyNumberFormat="1" applyFont="1" applyBorder="1" applyAlignment="1">
      <alignment horizontal="right"/>
    </xf>
    <xf numFmtId="164" fontId="31" fillId="0" borderId="3" xfId="0" applyNumberFormat="1" applyFont="1" applyBorder="1" applyAlignment="1">
      <alignment horizontal="right"/>
    </xf>
    <xf numFmtId="164" fontId="31" fillId="0" borderId="4" xfId="0" applyNumberFormat="1" applyFont="1" applyFill="1" applyBorder="1" applyAlignment="1">
      <alignment horizontal="right"/>
    </xf>
    <xf numFmtId="0" fontId="31" fillId="0" borderId="11" xfId="0" applyFont="1" applyBorder="1"/>
    <xf numFmtId="3" fontId="31" fillId="0" borderId="11" xfId="0" applyNumberFormat="1" applyFont="1" applyBorder="1"/>
    <xf numFmtId="164" fontId="31" fillId="0" borderId="11" xfId="0" applyNumberFormat="1" applyFont="1" applyBorder="1" applyAlignment="1">
      <alignment horizontal="right"/>
    </xf>
    <xf numFmtId="164" fontId="31" fillId="0" borderId="6" xfId="0" applyNumberFormat="1" applyFont="1" applyBorder="1" applyAlignment="1">
      <alignment horizontal="right"/>
    </xf>
    <xf numFmtId="3" fontId="46" fillId="0" borderId="3" xfId="0" applyNumberFormat="1" applyFont="1" applyFill="1" applyBorder="1" applyAlignment="1">
      <alignment horizontal="right"/>
    </xf>
    <xf numFmtId="0" fontId="43" fillId="9" borderId="0" xfId="0" applyFont="1" applyFill="1"/>
    <xf numFmtId="0" fontId="67" fillId="0" borderId="0" xfId="3" applyFont="1" applyAlignment="1" applyProtection="1"/>
    <xf numFmtId="0" fontId="42" fillId="0" borderId="0" xfId="0" applyFont="1" applyFill="1" applyAlignment="1">
      <alignment horizontal="center"/>
    </xf>
    <xf numFmtId="3" fontId="16" fillId="0" borderId="6" xfId="1" applyNumberFormat="1" applyFont="1" applyFill="1" applyBorder="1" applyAlignment="1">
      <alignment horizontal="right"/>
    </xf>
    <xf numFmtId="3" fontId="68" fillId="0" borderId="4" xfId="1" applyNumberFormat="1" applyFont="1" applyFill="1" applyBorder="1" applyAlignment="1">
      <alignment horizontal="right"/>
    </xf>
    <xf numFmtId="3" fontId="68" fillId="0" borderId="3" xfId="1" applyNumberFormat="1" applyFont="1" applyFill="1" applyBorder="1" applyAlignment="1">
      <alignment horizontal="right"/>
    </xf>
    <xf numFmtId="3" fontId="68" fillId="0" borderId="11" xfId="1" applyNumberFormat="1" applyFont="1" applyFill="1" applyBorder="1" applyAlignment="1">
      <alignment horizontal="right"/>
    </xf>
    <xf numFmtId="3" fontId="68" fillId="0" borderId="6" xfId="1" applyNumberFormat="1" applyFont="1" applyFill="1" applyBorder="1" applyAlignment="1">
      <alignment horizontal="right"/>
    </xf>
    <xf numFmtId="3" fontId="18" fillId="0" borderId="3" xfId="2" applyNumberFormat="1" applyFont="1" applyFill="1" applyBorder="1" applyAlignment="1">
      <alignment horizontal="right"/>
    </xf>
    <xf numFmtId="3" fontId="18" fillId="0" borderId="4" xfId="2" applyNumberFormat="1" applyFont="1" applyFill="1" applyBorder="1" applyAlignment="1">
      <alignment horizontal="right"/>
    </xf>
    <xf numFmtId="3" fontId="18" fillId="0" borderId="6" xfId="2" applyNumberFormat="1" applyFont="1" applyFill="1" applyBorder="1" applyAlignment="1">
      <alignment horizontal="right"/>
    </xf>
    <xf numFmtId="3" fontId="18" fillId="2" borderId="3" xfId="2" applyNumberFormat="1" applyFont="1" applyFill="1" applyBorder="1" applyAlignment="1">
      <alignment horizontal="right"/>
    </xf>
    <xf numFmtId="3" fontId="18" fillId="2" borderId="4" xfId="2" applyNumberFormat="1" applyFont="1" applyFill="1" applyBorder="1" applyAlignment="1">
      <alignment horizontal="right"/>
    </xf>
    <xf numFmtId="3" fontId="18" fillId="0" borderId="4" xfId="1" applyNumberFormat="1" applyFont="1" applyFill="1" applyBorder="1" applyAlignment="1">
      <alignment horizontal="right"/>
    </xf>
    <xf numFmtId="3" fontId="18" fillId="0" borderId="3" xfId="2" applyNumberFormat="1" applyFont="1" applyBorder="1" applyAlignment="1">
      <alignment horizontal="right"/>
    </xf>
    <xf numFmtId="3" fontId="18" fillId="0" borderId="4" xfId="2" applyNumberFormat="1" applyFont="1" applyBorder="1" applyAlignment="1">
      <alignment horizontal="right"/>
    </xf>
    <xf numFmtId="3" fontId="23" fillId="0" borderId="2" xfId="1" applyNumberFormat="1" applyFont="1" applyFill="1" applyBorder="1" applyAlignment="1">
      <alignment horizontal="right"/>
    </xf>
    <xf numFmtId="3" fontId="23" fillId="0" borderId="0" xfId="1" applyNumberFormat="1" applyFont="1" applyFill="1" applyBorder="1" applyAlignment="1">
      <alignment horizontal="right"/>
    </xf>
    <xf numFmtId="3" fontId="18" fillId="0" borderId="3" xfId="2" applyNumberFormat="1" applyFont="1" applyBorder="1" applyAlignment="1">
      <alignment horizontal="left"/>
    </xf>
    <xf numFmtId="0" fontId="14" fillId="0" borderId="0" xfId="1" applyFont="1" applyBorder="1" applyAlignment="1">
      <alignment horizontal="center"/>
    </xf>
    <xf numFmtId="0" fontId="14" fillId="0" borderId="0" xfId="1" applyFont="1" applyFill="1" applyBorder="1" applyAlignment="1">
      <alignment horizontal="center"/>
    </xf>
    <xf numFmtId="3" fontId="14" fillId="0" borderId="0"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4" fillId="0" borderId="0" xfId="1" applyNumberFormat="1" applyFont="1" applyFill="1" applyBorder="1" applyAlignment="1">
      <alignment horizontal="center"/>
    </xf>
    <xf numFmtId="3" fontId="14" fillId="0" borderId="12" xfId="1" applyNumberFormat="1" applyFont="1" applyBorder="1" applyAlignment="1">
      <alignment horizontal="center"/>
    </xf>
    <xf numFmtId="3" fontId="16" fillId="0" borderId="9" xfId="1" applyNumberFormat="1" applyFont="1" applyBorder="1" applyAlignment="1">
      <alignment horizontal="center"/>
    </xf>
    <xf numFmtId="3" fontId="16" fillId="0" borderId="1" xfId="1" applyNumberFormat="1" applyFont="1" applyBorder="1" applyAlignment="1">
      <alignment horizontal="center"/>
    </xf>
    <xf numFmtId="3" fontId="16" fillId="0" borderId="7"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2" xfId="1" applyNumberFormat="1" applyFont="1" applyFill="1" applyBorder="1" applyAlignment="1">
      <alignment horizontal="right"/>
    </xf>
    <xf numFmtId="3" fontId="16" fillId="0" borderId="4" xfId="1" applyNumberFormat="1" applyFont="1" applyFill="1" applyBorder="1" applyAlignment="1">
      <alignment horizontal="right"/>
    </xf>
    <xf numFmtId="3" fontId="16" fillId="0" borderId="3" xfId="2" applyNumberFormat="1" applyFont="1" applyFill="1" applyBorder="1" applyAlignment="1">
      <alignment horizontal="right"/>
    </xf>
    <xf numFmtId="3" fontId="16" fillId="0" borderId="4" xfId="2" applyNumberFormat="1" applyFont="1" applyFill="1" applyBorder="1" applyAlignment="1">
      <alignment horizontal="right"/>
    </xf>
    <xf numFmtId="3" fontId="16" fillId="0" borderId="6" xfId="2" applyNumberFormat="1" applyFont="1" applyFill="1" applyBorder="1" applyAlignment="1">
      <alignment horizontal="right"/>
    </xf>
    <xf numFmtId="3" fontId="16" fillId="0" borderId="11" xfId="2" applyNumberFormat="1" applyFont="1" applyFill="1" applyBorder="1" applyAlignment="1">
      <alignment horizontal="right"/>
    </xf>
    <xf numFmtId="3" fontId="16" fillId="0" borderId="5" xfId="1" applyNumberFormat="1" applyFont="1" applyFill="1" applyBorder="1" applyAlignment="1">
      <alignment horizontal="right"/>
    </xf>
    <xf numFmtId="3" fontId="16" fillId="0" borderId="11" xfId="1" applyNumberFormat="1" applyFont="1" applyFill="1" applyBorder="1" applyAlignment="1">
      <alignment horizontal="right"/>
    </xf>
    <xf numFmtId="3" fontId="16" fillId="0" borderId="7" xfId="1" applyNumberFormat="1" applyFont="1" applyFill="1" applyBorder="1" applyAlignment="1">
      <alignment horizontal="right"/>
    </xf>
    <xf numFmtId="3" fontId="16" fillId="0" borderId="1" xfId="1" applyNumberFormat="1" applyFont="1" applyFill="1" applyBorder="1" applyAlignment="1">
      <alignment horizontal="right"/>
    </xf>
    <xf numFmtId="3" fontId="16" fillId="0" borderId="15" xfId="1" applyNumberFormat="1" applyFont="1" applyFill="1" applyBorder="1" applyAlignment="1">
      <alignment horizontal="right"/>
    </xf>
    <xf numFmtId="3" fontId="16" fillId="2" borderId="2" xfId="1" applyNumberFormat="1" applyFont="1" applyFill="1" applyBorder="1" applyAlignment="1">
      <alignment horizontal="right"/>
    </xf>
    <xf numFmtId="3" fontId="16" fillId="2" borderId="0" xfId="1" applyNumberFormat="1" applyFont="1" applyFill="1" applyBorder="1" applyAlignment="1">
      <alignment horizontal="right"/>
    </xf>
    <xf numFmtId="3" fontId="16" fillId="2" borderId="4" xfId="1" applyNumberFormat="1" applyFont="1" applyFill="1" applyBorder="1" applyAlignment="1">
      <alignment horizontal="right"/>
    </xf>
    <xf numFmtId="3" fontId="16" fillId="2" borderId="5" xfId="1" applyNumberFormat="1" applyFont="1" applyFill="1" applyBorder="1" applyAlignment="1">
      <alignment horizontal="right"/>
    </xf>
    <xf numFmtId="3" fontId="16" fillId="2" borderId="11" xfId="1" applyNumberFormat="1" applyFont="1" applyFill="1" applyBorder="1" applyAlignment="1">
      <alignment horizontal="right"/>
    </xf>
    <xf numFmtId="14" fontId="17" fillId="0" borderId="10" xfId="1" applyNumberFormat="1" applyFont="1" applyBorder="1" applyAlignment="1"/>
    <xf numFmtId="0" fontId="0" fillId="0" borderId="8" xfId="0" applyBorder="1" applyAlignment="1"/>
    <xf numFmtId="3" fontId="16" fillId="0" borderId="4" xfId="1" quotePrefix="1" applyNumberFormat="1" applyFont="1" applyFill="1" applyBorder="1" applyAlignment="1">
      <alignment horizontal="right"/>
    </xf>
    <xf numFmtId="3" fontId="16" fillId="0" borderId="2" xfId="1" quotePrefix="1" applyNumberFormat="1" applyFont="1" applyFill="1" applyBorder="1" applyAlignment="1">
      <alignment horizontal="right"/>
    </xf>
    <xf numFmtId="0" fontId="57" fillId="0" borderId="0" xfId="1" applyFont="1" applyFill="1"/>
    <xf numFmtId="0" fontId="15" fillId="0" borderId="0" xfId="1" applyFont="1" applyFill="1" applyAlignment="1">
      <alignment horizontal="right" vertical="top"/>
    </xf>
    <xf numFmtId="0" fontId="15" fillId="0" borderId="0" xfId="1" applyFont="1" applyAlignment="1">
      <alignment vertical="top" wrapText="1"/>
    </xf>
    <xf numFmtId="0" fontId="15" fillId="0" borderId="0" xfId="1" applyFont="1" applyAlignment="1">
      <alignment horizontal="left" vertical="top" wrapText="1"/>
    </xf>
    <xf numFmtId="0" fontId="15" fillId="0" borderId="0" xfId="1" applyFont="1" applyFill="1" applyAlignment="1">
      <alignment horizontal="right"/>
    </xf>
    <xf numFmtId="0" fontId="15" fillId="0" borderId="0" xfId="1" applyFont="1" applyFill="1" applyAlignment="1">
      <alignment vertical="top" wrapText="1"/>
    </xf>
    <xf numFmtId="0" fontId="24" fillId="0" borderId="0" xfId="1" applyFont="1" applyFill="1"/>
    <xf numFmtId="0" fontId="15" fillId="0" borderId="0" xfId="1" applyFont="1" applyFill="1" applyAlignment="1">
      <alignment wrapText="1"/>
    </xf>
    <xf numFmtId="0" fontId="14" fillId="0" borderId="0" xfId="1" applyFont="1" applyFill="1" applyAlignment="1">
      <alignment horizontal="left"/>
    </xf>
    <xf numFmtId="3" fontId="31" fillId="4" borderId="1" xfId="14" applyNumberFormat="1" applyFont="1" applyFill="1" applyBorder="1" applyAlignment="1">
      <alignment horizontal="right"/>
    </xf>
    <xf numFmtId="3" fontId="31" fillId="4" borderId="4" xfId="14" applyNumberFormat="1" applyFont="1" applyFill="1" applyBorder="1" applyAlignment="1">
      <alignment horizontal="right"/>
    </xf>
    <xf numFmtId="3" fontId="46" fillId="4" borderId="4" xfId="14" applyNumberFormat="1" applyFont="1" applyFill="1" applyBorder="1" applyAlignment="1">
      <alignment horizontal="right"/>
    </xf>
    <xf numFmtId="3" fontId="46" fillId="4" borderId="11" xfId="14" applyNumberFormat="1" applyFont="1" applyFill="1" applyBorder="1" applyAlignment="1">
      <alignment horizontal="right"/>
    </xf>
    <xf numFmtId="3" fontId="46" fillId="4" borderId="1" xfId="14" applyNumberFormat="1" applyFont="1" applyFill="1" applyBorder="1" applyAlignment="1">
      <alignment horizontal="right"/>
    </xf>
    <xf numFmtId="3" fontId="46" fillId="2" borderId="4" xfId="14" applyNumberFormat="1" applyFont="1" applyFill="1" applyBorder="1" applyAlignment="1">
      <alignment horizontal="right"/>
    </xf>
    <xf numFmtId="3" fontId="31" fillId="2" borderId="4" xfId="14" applyNumberFormat="1" applyFont="1" applyFill="1" applyBorder="1" applyAlignment="1">
      <alignment horizontal="right"/>
    </xf>
    <xf numFmtId="3" fontId="46" fillId="2" borderId="11" xfId="14" applyNumberFormat="1" applyFont="1" applyFill="1" applyBorder="1" applyAlignment="1">
      <alignment horizontal="right"/>
    </xf>
    <xf numFmtId="0" fontId="69" fillId="0" borderId="0" xfId="0" applyFont="1" applyAlignment="1">
      <alignment horizontal="left" vertical="center" readingOrder="1"/>
    </xf>
    <xf numFmtId="0" fontId="18" fillId="0" borderId="0" xfId="1" applyFont="1" applyFill="1" applyBorder="1" applyAlignment="1">
      <alignment horizontal="left"/>
    </xf>
    <xf numFmtId="0" fontId="72" fillId="0" borderId="0" xfId="1" applyFont="1" applyFill="1" applyAlignment="1">
      <alignment horizontal="left"/>
    </xf>
    <xf numFmtId="0" fontId="19" fillId="0" borderId="0" xfId="1" applyFont="1" applyFill="1"/>
    <xf numFmtId="0" fontId="43" fillId="9" borderId="0" xfId="3" applyFont="1" applyFill="1" applyAlignment="1" applyProtection="1"/>
    <xf numFmtId="0" fontId="65" fillId="0" borderId="0" xfId="0" applyFont="1" applyFill="1"/>
    <xf numFmtId="0" fontId="66" fillId="0" borderId="0" xfId="0" applyFont="1" applyFill="1"/>
    <xf numFmtId="3" fontId="46" fillId="0" borderId="11" xfId="0" applyNumberFormat="1" applyFont="1" applyFill="1" applyBorder="1"/>
    <xf numFmtId="0" fontId="43" fillId="0" borderId="0" xfId="0" applyFont="1" applyFill="1"/>
    <xf numFmtId="0" fontId="41" fillId="0" borderId="0" xfId="0" applyFont="1" applyFill="1"/>
    <xf numFmtId="0" fontId="39" fillId="0" borderId="0" xfId="0" applyFont="1" applyFill="1"/>
    <xf numFmtId="0" fontId="43" fillId="0" borderId="0" xfId="3" applyFont="1" applyFill="1" applyAlignment="1" applyProtection="1"/>
    <xf numFmtId="3" fontId="16" fillId="3" borderId="7" xfId="1" applyNumberFormat="1" applyFont="1" applyFill="1" applyBorder="1" applyAlignment="1">
      <alignment horizontal="right"/>
    </xf>
    <xf numFmtId="0" fontId="74" fillId="0" borderId="0" xfId="1" applyFont="1" applyBorder="1" applyAlignment="1">
      <alignment horizontal="left"/>
    </xf>
    <xf numFmtId="3" fontId="68" fillId="0" borderId="2" xfId="1" applyNumberFormat="1" applyFont="1" applyFill="1" applyBorder="1" applyAlignment="1">
      <alignment horizontal="right"/>
    </xf>
    <xf numFmtId="3" fontId="60" fillId="0" borderId="2" xfId="1" applyNumberFormat="1" applyFont="1" applyFill="1" applyBorder="1" applyAlignment="1">
      <alignment horizontal="right"/>
    </xf>
    <xf numFmtId="0" fontId="73" fillId="0" borderId="0" xfId="0" applyFont="1" applyFill="1" applyAlignment="1">
      <alignment horizontal="left" vertical="center" readingOrder="1"/>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12"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3" fontId="14" fillId="0" borderId="14" xfId="1" applyNumberFormat="1" applyFont="1" applyFill="1" applyBorder="1" applyAlignment="1">
      <alignment horizontal="center"/>
    </xf>
    <xf numFmtId="170" fontId="18" fillId="0" borderId="3" xfId="846" applyFont="1" applyBorder="1" applyAlignment="1">
      <alignment horizontal="right"/>
    </xf>
    <xf numFmtId="170" fontId="18" fillId="0" borderId="3" xfId="846" applyFont="1" applyFill="1" applyBorder="1" applyAlignment="1">
      <alignment horizontal="right"/>
    </xf>
    <xf numFmtId="170" fontId="16" fillId="0" borderId="3" xfId="846" applyFont="1" applyFill="1" applyBorder="1" applyAlignment="1">
      <alignment horizontal="right"/>
    </xf>
    <xf numFmtId="170" fontId="18" fillId="3" borderId="7" xfId="846" applyFont="1" applyFill="1" applyBorder="1" applyAlignment="1">
      <alignment horizontal="right"/>
    </xf>
    <xf numFmtId="170" fontId="18" fillId="3" borderId="2" xfId="846" applyFont="1" applyFill="1" applyBorder="1" applyAlignment="1">
      <alignment horizontal="right"/>
    </xf>
    <xf numFmtId="170" fontId="18" fillId="3" borderId="3" xfId="846" applyFont="1" applyFill="1" applyBorder="1" applyAlignment="1">
      <alignment horizontal="right"/>
    </xf>
    <xf numFmtId="170" fontId="18" fillId="2" borderId="3" xfId="846" applyFont="1" applyFill="1" applyBorder="1" applyAlignment="1">
      <alignment horizontal="right"/>
    </xf>
    <xf numFmtId="170" fontId="18" fillId="2" borderId="4" xfId="846" applyFont="1" applyFill="1" applyBorder="1" applyAlignment="1">
      <alignment horizontal="right"/>
    </xf>
    <xf numFmtId="170" fontId="16" fillId="2" borderId="2" xfId="846" applyFont="1" applyFill="1" applyBorder="1" applyAlignment="1">
      <alignment horizontal="right"/>
    </xf>
    <xf numFmtId="170" fontId="16" fillId="2" borderId="0" xfId="846" applyFont="1" applyFill="1" applyBorder="1" applyAlignment="1">
      <alignment horizontal="right"/>
    </xf>
    <xf numFmtId="170" fontId="16" fillId="2" borderId="4" xfId="846" applyFont="1" applyFill="1" applyBorder="1" applyAlignment="1">
      <alignment horizontal="right"/>
    </xf>
    <xf numFmtId="170" fontId="16" fillId="2" borderId="5" xfId="846" applyFont="1" applyFill="1" applyBorder="1" applyAlignment="1">
      <alignment horizontal="right"/>
    </xf>
    <xf numFmtId="170" fontId="16" fillId="2" borderId="11" xfId="846" applyFont="1" applyFill="1" applyBorder="1" applyAlignment="1">
      <alignment horizontal="right"/>
    </xf>
    <xf numFmtId="170" fontId="18" fillId="0" borderId="4" xfId="846" applyFont="1" applyBorder="1" applyAlignment="1">
      <alignment horizontal="right"/>
    </xf>
    <xf numFmtId="170" fontId="18" fillId="3" borderId="0" xfId="846" applyFont="1" applyFill="1" applyBorder="1" applyAlignment="1">
      <alignment horizontal="right"/>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31" fillId="4" borderId="4" xfId="1678" applyNumberFormat="1" applyFont="1" applyFill="1" applyBorder="1" applyAlignment="1">
      <alignment horizontal="right"/>
    </xf>
    <xf numFmtId="3" fontId="31" fillId="0" borderId="4" xfId="1678" applyNumberFormat="1" applyFont="1" applyFill="1" applyBorder="1" applyAlignment="1">
      <alignment horizontal="right"/>
    </xf>
    <xf numFmtId="169" fontId="31" fillId="0" borderId="3" xfId="1678" applyNumberFormat="1" applyFont="1" applyBorder="1" applyAlignment="1">
      <alignment horizontal="right"/>
    </xf>
    <xf numFmtId="165" fontId="31" fillId="4" borderId="3" xfId="1678" applyNumberFormat="1" applyFont="1" applyFill="1" applyBorder="1" applyAlignment="1">
      <alignment horizontal="right"/>
    </xf>
    <xf numFmtId="165" fontId="31" fillId="4" borderId="4" xfId="1678" applyNumberFormat="1" applyFont="1" applyFill="1" applyBorder="1" applyAlignment="1">
      <alignment horizontal="right"/>
    </xf>
    <xf numFmtId="165" fontId="31" fillId="0" borderId="3" xfId="1678" applyNumberFormat="1" applyFont="1" applyBorder="1" applyAlignment="1">
      <alignment horizontal="right"/>
    </xf>
    <xf numFmtId="0" fontId="0" fillId="0" borderId="0" xfId="0"/>
    <xf numFmtId="3" fontId="18" fillId="0" borderId="3" xfId="1" applyNumberFormat="1" applyFont="1" applyFill="1" applyBorder="1" applyAlignment="1">
      <alignment horizontal="right"/>
    </xf>
    <xf numFmtId="0" fontId="18" fillId="0" borderId="0" xfId="3" applyFont="1" applyFill="1" applyAlignment="1" applyProtection="1"/>
    <xf numFmtId="0" fontId="31" fillId="0" borderId="0" xfId="0" applyFont="1"/>
    <xf numFmtId="0" fontId="46" fillId="0" borderId="0" xfId="0" applyFont="1"/>
    <xf numFmtId="0" fontId="31" fillId="0" borderId="0" xfId="0" applyFont="1" applyFill="1"/>
    <xf numFmtId="0" fontId="42" fillId="0" borderId="0" xfId="0" applyFont="1"/>
    <xf numFmtId="0" fontId="14" fillId="0" borderId="11" xfId="0" applyFont="1" applyBorder="1" applyAlignment="1">
      <alignment horizontal="center"/>
    </xf>
    <xf numFmtId="0" fontId="20" fillId="0" borderId="0" xfId="0" applyFont="1"/>
    <xf numFmtId="3" fontId="31" fillId="0" borderId="4" xfId="0" applyNumberFormat="1" applyFont="1" applyFill="1" applyBorder="1" applyAlignment="1">
      <alignment horizontal="right"/>
    </xf>
    <xf numFmtId="0" fontId="31" fillId="0" borderId="3" xfId="0" applyFont="1" applyFill="1" applyBorder="1"/>
    <xf numFmtId="0" fontId="31" fillId="0" borderId="4" xfId="0" applyFont="1" applyFill="1" applyBorder="1"/>
    <xf numFmtId="0" fontId="50" fillId="0" borderId="0" xfId="0" applyFont="1"/>
    <xf numFmtId="3" fontId="31" fillId="0" borderId="0" xfId="0" applyNumberFormat="1" applyFont="1" applyBorder="1"/>
    <xf numFmtId="3" fontId="16" fillId="0" borderId="6" xfId="1" applyNumberFormat="1" applyFont="1" applyBorder="1" applyAlignment="1">
      <alignment horizontal="center"/>
    </xf>
    <xf numFmtId="0" fontId="0" fillId="0" borderId="0" xfId="0" applyBorder="1"/>
    <xf numFmtId="0" fontId="20" fillId="0" borderId="0" xfId="0" applyFont="1" applyBorder="1"/>
    <xf numFmtId="3" fontId="18" fillId="0" borderId="4" xfId="1" quotePrefix="1" applyNumberFormat="1" applyFont="1" applyFill="1" applyBorder="1" applyAlignment="1">
      <alignment horizontal="right"/>
    </xf>
    <xf numFmtId="3" fontId="31" fillId="0" borderId="3" xfId="0" applyNumberFormat="1" applyFont="1" applyBorder="1" applyAlignment="1">
      <alignment horizontal="right"/>
    </xf>
    <xf numFmtId="3" fontId="46" fillId="0" borderId="3" xfId="0" applyNumberFormat="1" applyFont="1" applyBorder="1" applyAlignment="1">
      <alignment horizontal="right"/>
    </xf>
    <xf numFmtId="3" fontId="46" fillId="0" borderId="6" xfId="0" applyNumberFormat="1" applyFont="1" applyBorder="1" applyAlignment="1">
      <alignment horizontal="right"/>
    </xf>
    <xf numFmtId="3" fontId="18" fillId="2" borderId="2" xfId="1" applyNumberFormat="1" applyFont="1" applyFill="1" applyBorder="1" applyAlignment="1">
      <alignment horizontal="right"/>
    </xf>
    <xf numFmtId="3" fontId="18" fillId="2" borderId="2" xfId="1" quotePrefix="1" applyNumberFormat="1" applyFont="1" applyFill="1" applyBorder="1" applyAlignment="1">
      <alignment horizontal="right"/>
    </xf>
    <xf numFmtId="3" fontId="18" fillId="0" borderId="2" xfId="1" quotePrefix="1" applyNumberFormat="1" applyFont="1" applyFill="1" applyBorder="1" applyAlignment="1">
      <alignment horizontal="right"/>
    </xf>
    <xf numFmtId="3" fontId="18" fillId="0" borderId="6" xfId="1" quotePrefix="1" applyNumberFormat="1" applyFont="1" applyFill="1" applyBorder="1" applyAlignment="1">
      <alignment horizontal="right"/>
    </xf>
    <xf numFmtId="3" fontId="18" fillId="0" borderId="5" xfId="1" quotePrefix="1" applyNumberFormat="1" applyFont="1" applyFill="1" applyBorder="1" applyAlignment="1">
      <alignment horizontal="right"/>
    </xf>
    <xf numFmtId="0" fontId="50" fillId="0" borderId="0" xfId="0" applyFont="1" applyBorder="1"/>
    <xf numFmtId="0" fontId="58" fillId="0" borderId="0" xfId="0" applyFont="1"/>
    <xf numFmtId="164" fontId="0" fillId="0" borderId="0" xfId="0" applyNumberFormat="1"/>
    <xf numFmtId="3" fontId="59" fillId="4" borderId="12" xfId="0" applyNumberFormat="1" applyFont="1" applyFill="1" applyBorder="1"/>
    <xf numFmtId="3" fontId="60" fillId="4" borderId="0" xfId="0" applyNumberFormat="1" applyFont="1" applyFill="1" applyBorder="1"/>
    <xf numFmtId="164" fontId="0" fillId="0" borderId="0" xfId="0" applyNumberFormat="1" applyBorder="1"/>
    <xf numFmtId="14" fontId="14" fillId="0" borderId="7" xfId="0" applyNumberFormat="1" applyFont="1" applyFill="1" applyBorder="1" applyAlignment="1">
      <alignment horizontal="left"/>
    </xf>
    <xf numFmtId="3" fontId="14" fillId="0" borderId="8" xfId="0" quotePrefix="1" applyNumberFormat="1" applyFont="1" applyFill="1" applyBorder="1"/>
    <xf numFmtId="3" fontId="14" fillId="0" borderId="9" xfId="0" quotePrefix="1" applyNumberFormat="1" applyFont="1" applyFill="1" applyBorder="1"/>
    <xf numFmtId="3" fontId="14" fillId="0" borderId="10" xfId="0" quotePrefix="1" applyNumberFormat="1" applyFont="1" applyFill="1" applyBorder="1"/>
    <xf numFmtId="0" fontId="18" fillId="0" borderId="8" xfId="0" applyFont="1" applyBorder="1"/>
    <xf numFmtId="0" fontId="18" fillId="0" borderId="10" xfId="0" applyFont="1" applyBorder="1"/>
    <xf numFmtId="0" fontId="18" fillId="0" borderId="9" xfId="0" applyFont="1" applyBorder="1"/>
    <xf numFmtId="164" fontId="18" fillId="4" borderId="0" xfId="0" applyNumberFormat="1" applyFont="1" applyFill="1" applyBorder="1"/>
    <xf numFmtId="0" fontId="18" fillId="4" borderId="0" xfId="0" applyFont="1" applyFill="1" applyBorder="1"/>
    <xf numFmtId="3" fontId="46" fillId="0" borderId="1" xfId="0" applyNumberFormat="1" applyFont="1" applyFill="1" applyBorder="1"/>
    <xf numFmtId="3" fontId="46" fillId="0" borderId="4" xfId="0" applyNumberFormat="1" applyFont="1" applyFill="1" applyBorder="1"/>
    <xf numFmtId="0" fontId="16" fillId="0" borderId="1" xfId="0" applyNumberFormat="1" applyFont="1" applyFill="1" applyBorder="1" applyAlignment="1">
      <alignment horizontal="center"/>
    </xf>
    <xf numFmtId="0" fontId="16" fillId="0" borderId="7" xfId="0" applyNumberFormat="1" applyFont="1" applyFill="1" applyBorder="1" applyAlignment="1">
      <alignment horizontal="center"/>
    </xf>
    <xf numFmtId="3" fontId="51" fillId="4" borderId="11" xfId="0" applyNumberFormat="1" applyFont="1" applyFill="1" applyBorder="1"/>
    <xf numFmtId="0" fontId="14" fillId="0" borderId="6" xfId="0" applyFont="1" applyFill="1" applyBorder="1" applyAlignment="1">
      <alignment horizontal="center"/>
    </xf>
    <xf numFmtId="168" fontId="16" fillId="0" borderId="6" xfId="0" applyNumberFormat="1" applyFont="1" applyFill="1" applyBorder="1" applyAlignment="1">
      <alignment horizontal="center"/>
    </xf>
    <xf numFmtId="168" fontId="14" fillId="4" borderId="0" xfId="0" applyNumberFormat="1" applyFont="1" applyFill="1" applyBorder="1" applyAlignment="1">
      <alignment horizontal="center"/>
    </xf>
    <xf numFmtId="0" fontId="14" fillId="4" borderId="0" xfId="0" applyNumberFormat="1" applyFont="1" applyFill="1" applyBorder="1" applyAlignment="1">
      <alignment horizontal="center"/>
    </xf>
    <xf numFmtId="3" fontId="61" fillId="4" borderId="4" xfId="0" applyNumberFormat="1" applyFont="1" applyFill="1" applyBorder="1"/>
    <xf numFmtId="3" fontId="61" fillId="4" borderId="3" xfId="0" applyNumberFormat="1" applyFont="1" applyFill="1" applyBorder="1" applyAlignment="1">
      <alignment horizontal="right"/>
    </xf>
    <xf numFmtId="3" fontId="31" fillId="4" borderId="4" xfId="0" applyNumberFormat="1" applyFont="1" applyFill="1" applyBorder="1" applyAlignment="1">
      <alignment horizontal="right"/>
    </xf>
    <xf numFmtId="3" fontId="31" fillId="4" borderId="3" xfId="0" applyNumberFormat="1" applyFont="1" applyFill="1" applyBorder="1" applyAlignment="1">
      <alignment horizontal="right"/>
    </xf>
    <xf numFmtId="0" fontId="46" fillId="0" borderId="4" xfId="0" applyFont="1" applyFill="1" applyBorder="1"/>
    <xf numFmtId="3" fontId="46" fillId="4" borderId="3" xfId="0" applyNumberFormat="1" applyFont="1" applyFill="1" applyBorder="1" applyAlignment="1">
      <alignment horizontal="right"/>
    </xf>
    <xf numFmtId="3" fontId="46" fillId="4" borderId="4" xfId="0" applyNumberFormat="1" applyFont="1" applyFill="1" applyBorder="1"/>
    <xf numFmtId="3" fontId="46" fillId="0" borderId="3" xfId="0" applyNumberFormat="1" applyFont="1" applyFill="1" applyBorder="1" applyAlignment="1">
      <alignment horizontal="right"/>
    </xf>
    <xf numFmtId="3" fontId="31" fillId="0" borderId="3" xfId="0" applyNumberFormat="1" applyFont="1" applyFill="1" applyBorder="1" applyAlignment="1">
      <alignment horizontal="right"/>
    </xf>
    <xf numFmtId="0" fontId="20" fillId="0" borderId="0" xfId="0" applyFont="1" applyFill="1" applyBorder="1"/>
    <xf numFmtId="0" fontId="20" fillId="0" borderId="0" xfId="0" applyFont="1" applyFill="1"/>
    <xf numFmtId="3" fontId="31" fillId="0" borderId="3" xfId="845" applyNumberFormat="1" applyFont="1" applyFill="1" applyBorder="1" applyAlignment="1">
      <alignment horizontal="right"/>
    </xf>
    <xf numFmtId="3" fontId="20" fillId="0" borderId="0" xfId="0" applyNumberFormat="1" applyFont="1" applyFill="1"/>
    <xf numFmtId="3" fontId="31" fillId="4" borderId="3" xfId="845" applyNumberFormat="1" applyFont="1" applyFill="1" applyBorder="1" applyAlignment="1">
      <alignment horizontal="right"/>
    </xf>
    <xf numFmtId="3" fontId="20" fillId="0" borderId="0" xfId="0" applyNumberFormat="1" applyFont="1"/>
    <xf numFmtId="3" fontId="20" fillId="0" borderId="0" xfId="0" applyNumberFormat="1" applyFont="1" applyBorder="1"/>
    <xf numFmtId="3" fontId="46" fillId="4" borderId="4" xfId="0" applyNumberFormat="1" applyFont="1" applyFill="1" applyBorder="1" applyAlignment="1">
      <alignment horizontal="right"/>
    </xf>
    <xf numFmtId="3" fontId="46" fillId="4" borderId="3" xfId="845" applyNumberFormat="1" applyFont="1" applyFill="1" applyBorder="1" applyAlignment="1">
      <alignment horizontal="right"/>
    </xf>
    <xf numFmtId="3" fontId="50" fillId="0" borderId="0" xfId="0" applyNumberFormat="1" applyFont="1"/>
    <xf numFmtId="3" fontId="46" fillId="0" borderId="4" xfId="0" applyNumberFormat="1" applyFont="1" applyFill="1" applyBorder="1" applyAlignment="1">
      <alignment horizontal="right"/>
    </xf>
    <xf numFmtId="0" fontId="20" fillId="0" borderId="3" xfId="0" applyFont="1" applyFill="1" applyBorder="1"/>
    <xf numFmtId="0" fontId="46" fillId="0" borderId="11" xfId="0" applyFont="1" applyFill="1" applyBorder="1"/>
    <xf numFmtId="3" fontId="46" fillId="4" borderId="6" xfId="0" applyNumberFormat="1" applyFont="1" applyFill="1" applyBorder="1" applyAlignment="1">
      <alignment horizontal="right"/>
    </xf>
    <xf numFmtId="3" fontId="46" fillId="4" borderId="11" xfId="0" applyNumberFormat="1" applyFont="1" applyFill="1" applyBorder="1" applyAlignment="1">
      <alignment horizontal="right"/>
    </xf>
    <xf numFmtId="3" fontId="46" fillId="0" borderId="11" xfId="0" applyNumberFormat="1" applyFont="1" applyFill="1" applyBorder="1" applyAlignment="1">
      <alignment horizontal="right"/>
    </xf>
    <xf numFmtId="3" fontId="46" fillId="4" borderId="6" xfId="845" applyNumberFormat="1" applyFont="1" applyFill="1" applyBorder="1" applyAlignment="1">
      <alignment horizontal="right"/>
    </xf>
    <xf numFmtId="0" fontId="62" fillId="0" borderId="0" xfId="0" applyFont="1"/>
    <xf numFmtId="3" fontId="63" fillId="0" borderId="0" xfId="0" applyNumberFormat="1" applyFont="1" applyBorder="1"/>
    <xf numFmtId="0" fontId="62" fillId="0" borderId="0" xfId="0" applyFont="1" applyBorder="1"/>
    <xf numFmtId="0" fontId="62" fillId="0" borderId="14" xfId="0" applyFont="1" applyBorder="1"/>
    <xf numFmtId="0" fontId="62" fillId="4" borderId="14" xfId="0" applyFont="1" applyFill="1" applyBorder="1"/>
    <xf numFmtId="0" fontId="62" fillId="4" borderId="0" xfId="0" applyFont="1" applyFill="1" applyBorder="1"/>
    <xf numFmtId="0" fontId="62" fillId="0" borderId="12" xfId="0" applyFont="1" applyBorder="1"/>
    <xf numFmtId="0" fontId="62" fillId="4" borderId="12" xfId="0" applyFont="1" applyFill="1" applyBorder="1"/>
    <xf numFmtId="0" fontId="64" fillId="0" borderId="0" xfId="0" applyFont="1"/>
    <xf numFmtId="3" fontId="18" fillId="2" borderId="0" xfId="1" applyNumberFormat="1" applyFont="1" applyFill="1" applyBorder="1" applyAlignment="1">
      <alignment horizontal="right"/>
    </xf>
    <xf numFmtId="3" fontId="19" fillId="2" borderId="2" xfId="1" applyNumberFormat="1" applyFont="1" applyFill="1" applyBorder="1" applyAlignment="1">
      <alignment horizontal="right"/>
    </xf>
    <xf numFmtId="3" fontId="19" fillId="2" borderId="0" xfId="1" applyNumberFormat="1" applyFont="1" applyFill="1" applyBorder="1" applyAlignment="1">
      <alignment horizontal="right"/>
    </xf>
    <xf numFmtId="3" fontId="18" fillId="2" borderId="0" xfId="1" quotePrefix="1" applyNumberFormat="1" applyFont="1" applyFill="1" applyBorder="1" applyAlignment="1">
      <alignment horizontal="right"/>
    </xf>
    <xf numFmtId="3" fontId="16" fillId="0" borderId="1" xfId="1" applyNumberFormat="1" applyFont="1" applyBorder="1" applyAlignment="1">
      <alignment horizontal="center"/>
    </xf>
    <xf numFmtId="0" fontId="46" fillId="0" borderId="1" xfId="0" applyNumberFormat="1" applyFont="1" applyFill="1" applyBorder="1" applyAlignment="1">
      <alignment horizontal="center"/>
    </xf>
    <xf numFmtId="0" fontId="46" fillId="0" borderId="14" xfId="0" applyNumberFormat="1" applyFont="1" applyFill="1" applyBorder="1" applyAlignment="1">
      <alignment horizontal="center"/>
    </xf>
    <xf numFmtId="0" fontId="46" fillId="0" borderId="15" xfId="0" applyNumberFormat="1" applyFont="1" applyFill="1" applyBorder="1" applyAlignment="1">
      <alignment horizontal="center"/>
    </xf>
    <xf numFmtId="0" fontId="46" fillId="4" borderId="0" xfId="0" applyNumberFormat="1" applyFont="1" applyFill="1" applyBorder="1" applyAlignment="1">
      <alignment horizontal="center"/>
    </xf>
    <xf numFmtId="3" fontId="16" fillId="2" borderId="2" xfId="1" quotePrefix="1" applyNumberFormat="1" applyFont="1" applyFill="1" applyBorder="1" applyAlignment="1">
      <alignment horizontal="right"/>
    </xf>
    <xf numFmtId="3" fontId="16" fillId="0" borderId="4" xfId="1" quotePrefix="1" applyNumberFormat="1" applyFont="1" applyFill="1" applyBorder="1" applyAlignment="1">
      <alignment horizontal="right"/>
    </xf>
    <xf numFmtId="3" fontId="16" fillId="0" borderId="2" xfId="1" quotePrefix="1" applyNumberFormat="1" applyFont="1" applyFill="1" applyBorder="1" applyAlignment="1">
      <alignment horizontal="right"/>
    </xf>
    <xf numFmtId="3" fontId="46" fillId="4" borderId="0" xfId="0" applyNumberFormat="1" applyFont="1" applyFill="1"/>
    <xf numFmtId="3" fontId="16" fillId="4" borderId="0" xfId="0" applyNumberFormat="1" applyFont="1" applyFill="1"/>
    <xf numFmtId="3" fontId="14" fillId="0" borderId="8" xfId="0" quotePrefix="1" applyNumberFormat="1" applyFont="1" applyFill="1" applyBorder="1" applyAlignment="1">
      <alignment horizontal="center"/>
    </xf>
    <xf numFmtId="3" fontId="14" fillId="0" borderId="9" xfId="0" quotePrefix="1" applyNumberFormat="1" applyFont="1" applyFill="1" applyBorder="1" applyAlignment="1">
      <alignment horizontal="center"/>
    </xf>
    <xf numFmtId="3" fontId="14" fillId="0" borderId="10" xfId="0" quotePrefix="1" applyNumberFormat="1" applyFont="1" applyFill="1" applyBorder="1" applyAlignment="1">
      <alignment horizontal="center"/>
    </xf>
    <xf numFmtId="0" fontId="18" fillId="4" borderId="10" xfId="0" applyFont="1" applyFill="1" applyBorder="1"/>
    <xf numFmtId="0" fontId="18" fillId="4" borderId="8" xfId="0" applyFont="1" applyFill="1" applyBorder="1"/>
    <xf numFmtId="0" fontId="18" fillId="4" borderId="9" xfId="0" applyFont="1" applyFill="1" applyBorder="1"/>
    <xf numFmtId="0" fontId="20" fillId="0" borderId="9" xfId="0" applyFont="1" applyBorder="1"/>
    <xf numFmtId="3" fontId="51" fillId="4" borderId="6" xfId="0" applyNumberFormat="1" applyFont="1" applyFill="1" applyBorder="1"/>
    <xf numFmtId="3" fontId="31" fillId="4" borderId="1" xfId="0" applyNumberFormat="1" applyFont="1" applyFill="1" applyBorder="1" applyAlignment="1">
      <alignment horizontal="right"/>
    </xf>
    <xf numFmtId="3" fontId="31" fillId="4" borderId="7" xfId="0" applyNumberFormat="1" applyFont="1" applyFill="1" applyBorder="1" applyAlignment="1">
      <alignment horizontal="right"/>
    </xf>
    <xf numFmtId="0" fontId="31" fillId="4" borderId="7" xfId="0" applyFont="1" applyFill="1" applyBorder="1" applyAlignment="1">
      <alignment horizontal="right"/>
    </xf>
    <xf numFmtId="0" fontId="31" fillId="4" borderId="3" xfId="0" applyFont="1" applyFill="1" applyBorder="1" applyAlignment="1">
      <alignment horizontal="right"/>
    </xf>
    <xf numFmtId="1" fontId="31" fillId="0" borderId="3" xfId="0" applyNumberFormat="1" applyFont="1" applyBorder="1" applyAlignment="1">
      <alignment horizontal="right"/>
    </xf>
    <xf numFmtId="0" fontId="31" fillId="0" borderId="3" xfId="0" applyFont="1" applyBorder="1" applyAlignment="1">
      <alignment horizontal="right"/>
    </xf>
    <xf numFmtId="3" fontId="31" fillId="10" borderId="3" xfId="0" applyNumberFormat="1" applyFont="1" applyFill="1" applyBorder="1" applyAlignment="1">
      <alignment horizontal="right"/>
    </xf>
    <xf numFmtId="0" fontId="31" fillId="0" borderId="3" xfId="0" applyFont="1" applyFill="1" applyBorder="1" applyAlignment="1">
      <alignment horizontal="right"/>
    </xf>
    <xf numFmtId="3" fontId="46" fillId="0" borderId="6" xfId="0" applyNumberFormat="1" applyFont="1" applyFill="1" applyBorder="1" applyAlignment="1">
      <alignment horizontal="right"/>
    </xf>
    <xf numFmtId="3" fontId="46" fillId="4" borderId="7" xfId="0" applyNumberFormat="1" applyFont="1" applyFill="1" applyBorder="1" applyAlignment="1">
      <alignment horizontal="right"/>
    </xf>
    <xf numFmtId="0" fontId="46" fillId="4" borderId="7" xfId="0" applyFont="1" applyFill="1" applyBorder="1" applyAlignment="1">
      <alignment horizontal="right"/>
    </xf>
    <xf numFmtId="0" fontId="46" fillId="4" borderId="15" xfId="0" applyFont="1" applyFill="1" applyBorder="1" applyAlignment="1">
      <alignment horizontal="right"/>
    </xf>
    <xf numFmtId="0" fontId="50" fillId="0" borderId="7" xfId="0" applyFont="1" applyBorder="1" applyAlignment="1">
      <alignment horizontal="right"/>
    </xf>
    <xf numFmtId="0" fontId="46" fillId="4" borderId="3" xfId="0" applyFont="1" applyFill="1" applyBorder="1" applyAlignment="1">
      <alignment horizontal="right"/>
    </xf>
    <xf numFmtId="0" fontId="46" fillId="4" borderId="2" xfId="0" applyFont="1" applyFill="1" applyBorder="1" applyAlignment="1">
      <alignment horizontal="right"/>
    </xf>
    <xf numFmtId="0" fontId="50" fillId="0" borderId="3" xfId="0" applyFont="1" applyBorder="1" applyAlignment="1">
      <alignment horizontal="right"/>
    </xf>
    <xf numFmtId="0" fontId="31" fillId="4" borderId="2" xfId="0" applyFont="1" applyFill="1" applyBorder="1" applyAlignment="1">
      <alignment horizontal="right"/>
    </xf>
    <xf numFmtId="3" fontId="31" fillId="4" borderId="2" xfId="0" applyNumberFormat="1" applyFont="1" applyFill="1" applyBorder="1" applyAlignment="1">
      <alignment horizontal="right"/>
    </xf>
    <xf numFmtId="3" fontId="46" fillId="4" borderId="2" xfId="0" applyNumberFormat="1" applyFont="1" applyFill="1" applyBorder="1" applyAlignment="1">
      <alignment horizontal="right"/>
    </xf>
    <xf numFmtId="0" fontId="46" fillId="4" borderId="6" xfId="0" applyFont="1" applyFill="1" applyBorder="1" applyAlignment="1">
      <alignment horizontal="right"/>
    </xf>
    <xf numFmtId="0" fontId="46" fillId="4" borderId="5" xfId="0" applyFont="1" applyFill="1" applyBorder="1" applyAlignment="1">
      <alignment horizontal="right"/>
    </xf>
    <xf numFmtId="0" fontId="46" fillId="0" borderId="6" xfId="0" applyFont="1" applyBorder="1" applyAlignment="1">
      <alignment horizontal="right"/>
    </xf>
    <xf numFmtId="0" fontId="46" fillId="0" borderId="7" xfId="0" applyFont="1" applyFill="1" applyBorder="1"/>
    <xf numFmtId="3" fontId="46" fillId="4" borderId="1" xfId="0" applyNumberFormat="1" applyFont="1" applyFill="1" applyBorder="1" applyAlignment="1">
      <alignment horizontal="right"/>
    </xf>
    <xf numFmtId="0" fontId="46" fillId="4" borderId="1" xfId="0" applyFont="1" applyFill="1" applyBorder="1" applyAlignment="1">
      <alignment horizontal="right"/>
    </xf>
    <xf numFmtId="0" fontId="46" fillId="0" borderId="7" xfId="0" applyFont="1" applyBorder="1" applyAlignment="1">
      <alignment horizontal="right"/>
    </xf>
    <xf numFmtId="0" fontId="46" fillId="2" borderId="3" xfId="0" applyFont="1" applyFill="1" applyBorder="1"/>
    <xf numFmtId="0" fontId="31" fillId="2" borderId="3" xfId="0" applyFont="1" applyFill="1" applyBorder="1"/>
    <xf numFmtId="3" fontId="31" fillId="2" borderId="3" xfId="0" applyNumberFormat="1" applyFont="1" applyFill="1" applyBorder="1"/>
    <xf numFmtId="0" fontId="46" fillId="0" borderId="0" xfId="0" applyFont="1" applyFill="1"/>
    <xf numFmtId="1" fontId="31" fillId="2" borderId="3" xfId="0" applyNumberFormat="1" applyFont="1" applyFill="1" applyBorder="1"/>
    <xf numFmtId="0" fontId="46" fillId="2" borderId="6" xfId="0" applyFont="1" applyFill="1" applyBorder="1"/>
    <xf numFmtId="1" fontId="31" fillId="2" borderId="6" xfId="0" applyNumberFormat="1" applyFont="1" applyFill="1" applyBorder="1"/>
    <xf numFmtId="0" fontId="31" fillId="2" borderId="6" xfId="0" applyFont="1" applyFill="1" applyBorder="1"/>
    <xf numFmtId="3" fontId="31" fillId="2" borderId="6" xfId="0" applyNumberFormat="1" applyFont="1" applyFill="1" applyBorder="1"/>
    <xf numFmtId="0" fontId="47" fillId="0" borderId="14" xfId="0" applyFont="1" applyBorder="1"/>
    <xf numFmtId="0" fontId="70" fillId="4" borderId="14" xfId="0" applyFont="1" applyFill="1" applyBorder="1"/>
    <xf numFmtId="0" fontId="71" fillId="0" borderId="0" xfId="0" applyFont="1"/>
    <xf numFmtId="0" fontId="70" fillId="4" borderId="0" xfId="0" applyFont="1" applyFill="1" applyBorder="1"/>
    <xf numFmtId="0" fontId="71" fillId="0" borderId="0" xfId="0" applyFont="1" applyBorder="1"/>
    <xf numFmtId="0" fontId="0" fillId="0" borderId="12" xfId="0" applyBorder="1"/>
    <xf numFmtId="0" fontId="63" fillId="4" borderId="12" xfId="0" applyFont="1" applyFill="1" applyBorder="1"/>
    <xf numFmtId="3" fontId="31" fillId="4" borderId="3" xfId="0" applyNumberFormat="1" applyFont="1" applyFill="1" applyBorder="1" applyAlignment="1" applyProtection="1">
      <alignment horizontal="right"/>
      <protection locked="0"/>
    </xf>
    <xf numFmtId="3" fontId="31" fillId="4" borderId="6" xfId="0" applyNumberFormat="1" applyFont="1" applyFill="1" applyBorder="1" applyAlignment="1" applyProtection="1">
      <alignment horizontal="right"/>
      <protection locked="0"/>
    </xf>
    <xf numFmtId="0" fontId="42" fillId="0" borderId="0" xfId="0" applyFont="1" applyProtection="1">
      <protection locked="0"/>
    </xf>
    <xf numFmtId="0" fontId="18" fillId="0" borderId="0" xfId="3" applyFont="1" applyFill="1" applyAlignment="1" applyProtection="1">
      <protection locked="0"/>
    </xf>
    <xf numFmtId="0" fontId="0" fillId="0" borderId="0" xfId="0" applyProtection="1">
      <protection locked="0"/>
    </xf>
    <xf numFmtId="164" fontId="0" fillId="0" borderId="0" xfId="0" applyNumberFormat="1" applyProtection="1">
      <protection locked="0"/>
    </xf>
    <xf numFmtId="3" fontId="59" fillId="4" borderId="0" xfId="0" applyNumberFormat="1" applyFont="1" applyFill="1" applyProtection="1">
      <protection locked="0"/>
    </xf>
    <xf numFmtId="164" fontId="0" fillId="0" borderId="0" xfId="0" applyNumberFormat="1" applyBorder="1" applyProtection="1">
      <protection locked="0"/>
    </xf>
    <xf numFmtId="14" fontId="14" fillId="0" borderId="7" xfId="0" applyNumberFormat="1" applyFont="1" applyFill="1" applyBorder="1" applyAlignment="1" applyProtection="1">
      <alignment horizontal="left"/>
      <protection locked="0"/>
    </xf>
    <xf numFmtId="0" fontId="18" fillId="0" borderId="10" xfId="0" applyFont="1" applyBorder="1" applyProtection="1">
      <protection locked="0"/>
    </xf>
    <xf numFmtId="0" fontId="18" fillId="0" borderId="8" xfId="0" applyFont="1" applyBorder="1" applyProtection="1">
      <protection locked="0"/>
    </xf>
    <xf numFmtId="0" fontId="18" fillId="0" borderId="9" xfId="0" applyFont="1" applyBorder="1" applyProtection="1">
      <protection locked="0"/>
    </xf>
    <xf numFmtId="0" fontId="70" fillId="0" borderId="8" xfId="0" applyFont="1" applyBorder="1" applyAlignment="1" applyProtection="1">
      <alignment horizontal="center"/>
      <protection locked="0"/>
    </xf>
    <xf numFmtId="164" fontId="18" fillId="4" borderId="0" xfId="0" applyNumberFormat="1" applyFont="1" applyFill="1" applyBorder="1" applyProtection="1">
      <protection locked="0"/>
    </xf>
    <xf numFmtId="0" fontId="18" fillId="4" borderId="0" xfId="0" applyFont="1" applyFill="1" applyBorder="1" applyProtection="1">
      <protection locked="0"/>
    </xf>
    <xf numFmtId="3" fontId="46" fillId="0" borderId="1" xfId="0" applyNumberFormat="1" applyFont="1" applyFill="1" applyBorder="1" applyProtection="1">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0" fillId="0" borderId="0" xfId="0" applyBorder="1" applyProtection="1">
      <protection locked="0"/>
    </xf>
    <xf numFmtId="0" fontId="46" fillId="4" borderId="0" xfId="0" applyNumberFormat="1" applyFont="1" applyFill="1" applyBorder="1" applyAlignment="1" applyProtection="1">
      <alignment horizontal="center"/>
      <protection locked="0"/>
    </xf>
    <xf numFmtId="3" fontId="46" fillId="0" borderId="4" xfId="0" applyNumberFormat="1" applyFont="1" applyFill="1" applyBorder="1" applyProtection="1">
      <protection locked="0"/>
    </xf>
    <xf numFmtId="0" fontId="16" fillId="0" borderId="1" xfId="0" applyNumberFormat="1" applyFont="1" applyFill="1" applyBorder="1" applyAlignment="1" applyProtection="1">
      <alignment horizontal="center"/>
      <protection locked="0"/>
    </xf>
    <xf numFmtId="0" fontId="16" fillId="0" borderId="7" xfId="0" applyNumberFormat="1" applyFont="1" applyFill="1" applyBorder="1" applyAlignment="1" applyProtection="1">
      <alignment horizontal="center"/>
      <protection locked="0"/>
    </xf>
    <xf numFmtId="3" fontId="51" fillId="4" borderId="11" xfId="0" applyNumberFormat="1" applyFont="1" applyFill="1" applyBorder="1" applyProtection="1">
      <protection locked="0"/>
    </xf>
    <xf numFmtId="0" fontId="14" fillId="0" borderId="6" xfId="0" applyFont="1" applyFill="1" applyBorder="1" applyAlignment="1" applyProtection="1">
      <alignment horizontal="center"/>
      <protection locked="0"/>
    </xf>
    <xf numFmtId="168" fontId="16" fillId="0" borderId="6" xfId="0" applyNumberFormat="1" applyFont="1" applyFill="1" applyBorder="1" applyAlignment="1" applyProtection="1">
      <alignment horizontal="center"/>
      <protection locked="0"/>
    </xf>
    <xf numFmtId="168" fontId="14" fillId="4" borderId="0" xfId="0" applyNumberFormat="1" applyFont="1" applyFill="1" applyBorder="1" applyAlignment="1" applyProtection="1">
      <alignment horizontal="center"/>
      <protection locked="0"/>
    </xf>
    <xf numFmtId="0" fontId="14" fillId="4" borderId="0" xfId="0" applyNumberFormat="1" applyFont="1" applyFill="1" applyBorder="1" applyAlignment="1" applyProtection="1">
      <alignment horizontal="center"/>
      <protection locked="0"/>
    </xf>
    <xf numFmtId="0" fontId="46" fillId="0" borderId="3" xfId="0" applyFont="1" applyFill="1" applyBorder="1" applyProtection="1">
      <protection locked="0"/>
    </xf>
    <xf numFmtId="4" fontId="31" fillId="4" borderId="3" xfId="0" applyNumberFormat="1" applyFont="1" applyFill="1" applyBorder="1" applyAlignment="1" applyProtection="1">
      <alignment horizontal="right"/>
    </xf>
    <xf numFmtId="4" fontId="31" fillId="4" borderId="3" xfId="0" applyNumberFormat="1" applyFont="1" applyFill="1" applyBorder="1" applyAlignment="1" applyProtection="1">
      <alignment horizontal="right"/>
      <protection locked="0"/>
    </xf>
    <xf numFmtId="4" fontId="31" fillId="4" borderId="2" xfId="0" applyNumberFormat="1" applyFont="1" applyFill="1" applyBorder="1" applyAlignment="1" applyProtection="1">
      <alignment horizontal="right"/>
    </xf>
    <xf numFmtId="4" fontId="31" fillId="4" borderId="4" xfId="0" applyNumberFormat="1" applyFont="1" applyFill="1" applyBorder="1" applyAlignment="1" applyProtection="1">
      <alignment horizontal="right"/>
    </xf>
    <xf numFmtId="4" fontId="31" fillId="0" borderId="4" xfId="0" applyNumberFormat="1" applyFont="1" applyFill="1" applyBorder="1" applyAlignment="1" applyProtection="1">
      <alignment horizontal="right"/>
      <protection locked="0"/>
    </xf>
    <xf numFmtId="4" fontId="31" fillId="4" borderId="7" xfId="0" applyNumberFormat="1" applyFont="1" applyFill="1" applyBorder="1" applyAlignment="1" applyProtection="1">
      <alignment horizontal="right"/>
    </xf>
    <xf numFmtId="4" fontId="31" fillId="4" borderId="4" xfId="0" applyNumberFormat="1" applyFont="1" applyFill="1" applyBorder="1" applyAlignment="1" applyProtection="1">
      <alignment horizontal="right"/>
      <protection locked="0"/>
    </xf>
    <xf numFmtId="4" fontId="31" fillId="4" borderId="7" xfId="0" applyNumberFormat="1" applyFont="1" applyFill="1" applyBorder="1" applyAlignment="1" applyProtection="1">
      <alignment horizontal="right"/>
      <protection locked="0"/>
    </xf>
    <xf numFmtId="0" fontId="37" fillId="0" borderId="0" xfId="0" applyFont="1" applyBorder="1" applyProtection="1">
      <protection locked="0"/>
    </xf>
    <xf numFmtId="0" fontId="37" fillId="0" borderId="0" xfId="0" applyFont="1" applyProtection="1">
      <protection locked="0"/>
    </xf>
    <xf numFmtId="0" fontId="31" fillId="0" borderId="3" xfId="0" applyFont="1" applyFill="1" applyBorder="1" applyProtection="1">
      <protection locked="0"/>
    </xf>
    <xf numFmtId="4" fontId="31" fillId="4" borderId="0" xfId="0" applyNumberFormat="1" applyFont="1" applyFill="1" applyBorder="1" applyAlignment="1" applyProtection="1">
      <alignment horizontal="right"/>
      <protection locked="0"/>
    </xf>
    <xf numFmtId="0" fontId="54" fillId="0" borderId="0" xfId="0" applyFont="1" applyBorder="1" applyProtection="1">
      <protection locked="0"/>
    </xf>
    <xf numFmtId="0" fontId="54" fillId="0" borderId="0" xfId="0" applyFont="1" applyProtection="1">
      <protection locked="0"/>
    </xf>
    <xf numFmtId="0" fontId="31" fillId="0" borderId="4" xfId="0" applyFont="1" applyFill="1" applyBorder="1" applyProtection="1">
      <protection locked="0"/>
    </xf>
    <xf numFmtId="3" fontId="31" fillId="4" borderId="3" xfId="0" applyNumberFormat="1" applyFont="1" applyFill="1" applyBorder="1" applyAlignment="1" applyProtection="1">
      <alignment horizontal="right"/>
    </xf>
    <xf numFmtId="3" fontId="31" fillId="4" borderId="0" xfId="0" applyNumberFormat="1" applyFont="1" applyFill="1" applyBorder="1" applyAlignment="1" applyProtection="1">
      <alignment horizontal="right"/>
      <protection locked="0"/>
    </xf>
    <xf numFmtId="3" fontId="31" fillId="4" borderId="2" xfId="0" applyNumberFormat="1" applyFont="1" applyFill="1" applyBorder="1" applyAlignment="1" applyProtection="1">
      <alignment horizontal="right"/>
    </xf>
    <xf numFmtId="3" fontId="31" fillId="4" borderId="4" xfId="0" applyNumberFormat="1" applyFont="1" applyFill="1" applyBorder="1" applyAlignment="1" applyProtection="1">
      <alignment horizontal="right"/>
    </xf>
    <xf numFmtId="3" fontId="31" fillId="0" borderId="4" xfId="0" applyNumberFormat="1" applyFont="1" applyFill="1" applyBorder="1" applyAlignment="1" applyProtection="1">
      <alignment horizontal="right"/>
      <protection locked="0"/>
    </xf>
    <xf numFmtId="3" fontId="31" fillId="4" borderId="4" xfId="0" applyNumberFormat="1" applyFont="1" applyFill="1" applyBorder="1" applyAlignment="1" applyProtection="1">
      <alignment horizontal="right"/>
      <protection locked="0"/>
    </xf>
    <xf numFmtId="0" fontId="31" fillId="0" borderId="11" xfId="0" applyFont="1" applyFill="1" applyBorder="1" applyProtection="1">
      <protection locked="0"/>
    </xf>
    <xf numFmtId="3" fontId="31" fillId="4" borderId="6" xfId="0" applyNumberFormat="1" applyFont="1" applyFill="1" applyBorder="1" applyAlignment="1" applyProtection="1">
      <alignment horizontal="right"/>
    </xf>
    <xf numFmtId="3" fontId="31" fillId="4" borderId="5" xfId="0" applyNumberFormat="1" applyFont="1" applyFill="1" applyBorder="1" applyAlignment="1" applyProtection="1">
      <alignment horizontal="right"/>
    </xf>
    <xf numFmtId="3" fontId="52" fillId="0" borderId="11" xfId="0" applyNumberFormat="1" applyFont="1" applyFill="1" applyBorder="1" applyAlignment="1" applyProtection="1">
      <alignment horizontal="right"/>
    </xf>
    <xf numFmtId="3" fontId="31" fillId="0" borderId="11" xfId="0" applyNumberFormat="1" applyFont="1" applyFill="1" applyBorder="1" applyAlignment="1" applyProtection="1">
      <alignment horizontal="right"/>
      <protection locked="0"/>
    </xf>
    <xf numFmtId="3" fontId="31" fillId="4" borderId="11" xfId="0" applyNumberFormat="1" applyFont="1" applyFill="1" applyBorder="1" applyAlignment="1" applyProtection="1">
      <alignment horizontal="right"/>
    </xf>
    <xf numFmtId="3" fontId="31" fillId="4" borderId="11" xfId="0" applyNumberFormat="1" applyFont="1" applyFill="1" applyBorder="1" applyAlignment="1" applyProtection="1">
      <alignment horizontal="right"/>
      <protection locked="0"/>
    </xf>
    <xf numFmtId="0" fontId="16" fillId="0" borderId="6" xfId="1" quotePrefix="1" applyNumberFormat="1" applyFont="1" applyFill="1" applyBorder="1" applyProtection="1"/>
    <xf numFmtId="0" fontId="16" fillId="0" borderId="11" xfId="1" quotePrefix="1" applyNumberFormat="1" applyFont="1" applyFill="1" applyBorder="1" applyProtection="1"/>
    <xf numFmtId="0" fontId="18" fillId="0" borderId="8" xfId="1" quotePrefix="1" applyNumberFormat="1" applyFont="1" applyFill="1" applyBorder="1" applyProtection="1"/>
    <xf numFmtId="0" fontId="18" fillId="0" borderId="0" xfId="1" quotePrefix="1" applyNumberFormat="1" applyFont="1" applyFill="1" applyProtection="1"/>
    <xf numFmtId="3" fontId="16" fillId="0" borderId="7" xfId="2" quotePrefix="1" applyNumberFormat="1" applyFont="1" applyFill="1" applyBorder="1" applyAlignment="1">
      <alignment horizontal="right"/>
    </xf>
    <xf numFmtId="3" fontId="18" fillId="0" borderId="3" xfId="2" quotePrefix="1" applyNumberFormat="1" applyFont="1" applyFill="1" applyBorder="1" applyAlignment="1">
      <alignment horizontal="right"/>
    </xf>
    <xf numFmtId="3" fontId="16" fillId="0" borderId="3" xfId="2" quotePrefix="1" applyNumberFormat="1" applyFont="1" applyFill="1" applyBorder="1" applyAlignment="1">
      <alignment horizontal="right"/>
    </xf>
    <xf numFmtId="3" fontId="16" fillId="0" borderId="6" xfId="2" quotePrefix="1" applyNumberFormat="1" applyFont="1" applyFill="1" applyBorder="1" applyAlignment="1">
      <alignment horizontal="right"/>
    </xf>
    <xf numFmtId="3" fontId="16" fillId="0" borderId="7" xfId="1" quotePrefix="1" applyNumberFormat="1" applyFont="1" applyFill="1" applyBorder="1" applyAlignment="1">
      <alignment horizontal="right"/>
    </xf>
    <xf numFmtId="3" fontId="18" fillId="0" borderId="3" xfId="1" quotePrefix="1" applyNumberFormat="1" applyFont="1" applyFill="1" applyBorder="1" applyAlignment="1">
      <alignment horizontal="right"/>
    </xf>
    <xf numFmtId="3" fontId="16" fillId="0" borderId="3" xfId="1" quotePrefix="1" applyNumberFormat="1" applyFont="1" applyFill="1" applyBorder="1" applyAlignment="1">
      <alignment horizontal="right"/>
    </xf>
    <xf numFmtId="3" fontId="16" fillId="0" borderId="6" xfId="1" quotePrefix="1" applyNumberFormat="1" applyFont="1" applyFill="1" applyBorder="1" applyAlignment="1">
      <alignment horizontal="right"/>
    </xf>
    <xf numFmtId="3" fontId="18" fillId="0" borderId="6" xfId="2" quotePrefix="1" applyNumberFormat="1" applyFont="1" applyFill="1" applyBorder="1" applyAlignment="1">
      <alignment horizontal="right"/>
    </xf>
    <xf numFmtId="3" fontId="60" fillId="0" borderId="2" xfId="1" quotePrefix="1" applyNumberFormat="1" applyFont="1" applyFill="1" applyBorder="1" applyAlignment="1">
      <alignment horizontal="right"/>
    </xf>
    <xf numFmtId="3" fontId="18" fillId="0" borderId="0" xfId="1" quotePrefix="1" applyNumberFormat="1" applyFont="1" applyFill="1" applyBorder="1" applyAlignment="1">
      <alignment horizontal="right"/>
    </xf>
    <xf numFmtId="3" fontId="23" fillId="0" borderId="2" xfId="1" quotePrefix="1" applyNumberFormat="1" applyFont="1" applyFill="1" applyBorder="1" applyAlignment="1">
      <alignment horizontal="right"/>
    </xf>
    <xf numFmtId="3" fontId="16" fillId="0" borderId="1" xfId="2" quotePrefix="1" applyNumberFormat="1" applyFont="1" applyFill="1" applyBorder="1" applyAlignment="1">
      <alignment horizontal="right"/>
    </xf>
    <xf numFmtId="3" fontId="18" fillId="0" borderId="4" xfId="2" quotePrefix="1" applyNumberFormat="1" applyFont="1" applyFill="1" applyBorder="1" applyAlignment="1">
      <alignment horizontal="right"/>
    </xf>
    <xf numFmtId="3" fontId="16" fillId="0" borderId="4" xfId="2" quotePrefix="1" applyNumberFormat="1" applyFont="1" applyFill="1" applyBorder="1" applyAlignment="1">
      <alignment horizontal="right"/>
    </xf>
    <xf numFmtId="3" fontId="16" fillId="0" borderId="11" xfId="2" quotePrefix="1" applyNumberFormat="1" applyFont="1" applyFill="1" applyBorder="1" applyAlignment="1">
      <alignment horizontal="right"/>
    </xf>
    <xf numFmtId="3" fontId="16" fillId="0" borderId="1" xfId="1" quotePrefix="1" applyNumberFormat="1" applyFont="1" applyFill="1" applyBorder="1" applyAlignment="1">
      <alignment horizontal="right"/>
    </xf>
    <xf numFmtId="3" fontId="16" fillId="0" borderId="11" xfId="1" quotePrefix="1" applyNumberFormat="1" applyFont="1" applyFill="1" applyBorder="1" applyAlignment="1">
      <alignment horizontal="right"/>
    </xf>
    <xf numFmtId="3" fontId="18" fillId="0" borderId="11" xfId="2" quotePrefix="1" applyNumberFormat="1" applyFont="1" applyFill="1" applyBorder="1" applyAlignment="1">
      <alignment horizontal="right"/>
    </xf>
    <xf numFmtId="3" fontId="23" fillId="0" borderId="0" xfId="1" quotePrefix="1" applyNumberFormat="1" applyFont="1" applyFill="1" applyBorder="1" applyAlignment="1">
      <alignment horizontal="right"/>
    </xf>
    <xf numFmtId="3" fontId="16" fillId="0" borderId="0" xfId="1" quotePrefix="1" applyNumberFormat="1" applyFont="1" applyFill="1" applyBorder="1" applyAlignment="1">
      <alignment horizontal="right"/>
    </xf>
    <xf numFmtId="3" fontId="18" fillId="3" borderId="2" xfId="1" quotePrefix="1" applyNumberFormat="1" applyFont="1" applyFill="1" applyBorder="1" applyAlignment="1">
      <alignment horizontal="right"/>
    </xf>
    <xf numFmtId="3" fontId="18" fillId="3" borderId="6" xfId="1" quotePrefix="1" applyNumberFormat="1" applyFont="1" applyFill="1" applyBorder="1" applyAlignment="1">
      <alignment horizontal="right"/>
    </xf>
    <xf numFmtId="3" fontId="18" fillId="3" borderId="5" xfId="1" quotePrefix="1" applyNumberFormat="1" applyFont="1" applyFill="1" applyBorder="1" applyAlignment="1">
      <alignment horizontal="right"/>
    </xf>
    <xf numFmtId="3" fontId="16" fillId="0" borderId="15" xfId="1" quotePrefix="1" applyNumberFormat="1" applyFont="1" applyFill="1" applyBorder="1" applyAlignment="1">
      <alignment horizontal="right"/>
    </xf>
    <xf numFmtId="3" fontId="68" fillId="0" borderId="2" xfId="1" quotePrefix="1" applyNumberFormat="1" applyFont="1" applyFill="1" applyBorder="1" applyAlignment="1">
      <alignment horizontal="right"/>
    </xf>
    <xf numFmtId="3" fontId="18" fillId="3" borderId="0" xfId="1" quotePrefix="1" applyNumberFormat="1" applyFont="1" applyFill="1" applyBorder="1" applyAlignment="1">
      <alignment horizontal="right"/>
    </xf>
    <xf numFmtId="3" fontId="18" fillId="0" borderId="0" xfId="1" quotePrefix="1" applyNumberFormat="1" applyFont="1"/>
    <xf numFmtId="3" fontId="14" fillId="0" borderId="0" xfId="1" quotePrefix="1" applyNumberFormat="1" applyFont="1" applyBorder="1" applyAlignment="1">
      <alignment horizontal="center"/>
    </xf>
    <xf numFmtId="3" fontId="16" fillId="0" borderId="9" xfId="1" quotePrefix="1" applyNumberFormat="1" applyFont="1" applyBorder="1" applyAlignment="1">
      <alignment horizontal="center"/>
    </xf>
    <xf numFmtId="3" fontId="18" fillId="3" borderId="3" xfId="1" quotePrefix="1" applyNumberFormat="1" applyFont="1" applyFill="1" applyBorder="1" applyAlignment="1">
      <alignment horizontal="right"/>
    </xf>
    <xf numFmtId="3" fontId="16" fillId="0" borderId="5" xfId="1" quotePrefix="1" applyNumberFormat="1" applyFont="1" applyFill="1" applyBorder="1" applyAlignment="1">
      <alignment horizontal="right"/>
    </xf>
    <xf numFmtId="3" fontId="18" fillId="0" borderId="11" xfId="1" quotePrefix="1" applyNumberFormat="1" applyFont="1" applyFill="1" applyBorder="1" applyAlignment="1">
      <alignment horizontal="right"/>
    </xf>
    <xf numFmtId="3" fontId="18" fillId="3" borderId="7" xfId="1" quotePrefix="1" applyNumberFormat="1" applyFont="1" applyFill="1" applyBorder="1" applyAlignment="1">
      <alignment horizontal="right"/>
    </xf>
    <xf numFmtId="167" fontId="18" fillId="3" borderId="3" xfId="1" quotePrefix="1" applyNumberFormat="1" applyFont="1" applyFill="1" applyBorder="1" applyAlignment="1">
      <alignment horizontal="right"/>
    </xf>
    <xf numFmtId="167" fontId="18" fillId="3" borderId="6" xfId="1" quotePrefix="1" applyNumberFormat="1" applyFont="1" applyFill="1" applyBorder="1" applyAlignment="1">
      <alignment horizontal="right"/>
    </xf>
    <xf numFmtId="3" fontId="18" fillId="3" borderId="1" xfId="1" quotePrefix="1" applyNumberFormat="1" applyFont="1" applyFill="1" applyBorder="1" applyAlignment="1">
      <alignment horizontal="right"/>
    </xf>
    <xf numFmtId="3" fontId="18" fillId="3" borderId="4" xfId="1" quotePrefix="1" applyNumberFormat="1" applyFont="1" applyFill="1" applyBorder="1" applyAlignment="1">
      <alignment horizontal="right"/>
    </xf>
    <xf numFmtId="3" fontId="18" fillId="3" borderId="11" xfId="1" quotePrefix="1" applyNumberFormat="1" applyFont="1" applyFill="1" applyBorder="1" applyAlignment="1">
      <alignment horizontal="right"/>
    </xf>
    <xf numFmtId="167" fontId="18" fillId="3" borderId="7" xfId="1" quotePrefix="1" applyNumberFormat="1" applyFont="1" applyFill="1" applyBorder="1" applyAlignment="1">
      <alignment horizontal="right"/>
    </xf>
    <xf numFmtId="3" fontId="18" fillId="11" borderId="3" xfId="2" applyNumberFormat="1" applyFont="1" applyFill="1" applyBorder="1" applyAlignment="1">
      <alignment horizontal="right"/>
    </xf>
    <xf numFmtId="3" fontId="18" fillId="11" borderId="2" xfId="1" applyNumberFormat="1" applyFont="1" applyFill="1" applyBorder="1" applyAlignment="1">
      <alignment horizontal="right"/>
    </xf>
    <xf numFmtId="3" fontId="18" fillId="11" borderId="0" xfId="1" applyNumberFormat="1" applyFont="1" applyFill="1" applyBorder="1" applyAlignment="1">
      <alignment horizontal="right"/>
    </xf>
    <xf numFmtId="3" fontId="18" fillId="11" borderId="2" xfId="1" quotePrefix="1" applyNumberFormat="1" applyFont="1" applyFill="1" applyBorder="1" applyAlignment="1">
      <alignment horizontal="right"/>
    </xf>
    <xf numFmtId="3" fontId="18" fillId="11" borderId="0" xfId="1" quotePrefix="1" applyNumberFormat="1" applyFont="1" applyFill="1" applyBorder="1" applyAlignment="1">
      <alignment horizontal="right"/>
    </xf>
    <xf numFmtId="3" fontId="19" fillId="11" borderId="2" xfId="1" applyNumberFormat="1" applyFont="1" applyFill="1" applyBorder="1" applyAlignment="1">
      <alignment horizontal="right"/>
    </xf>
    <xf numFmtId="3" fontId="19" fillId="11" borderId="0" xfId="1" applyNumberFormat="1" applyFont="1" applyFill="1" applyBorder="1" applyAlignment="1">
      <alignment horizontal="right"/>
    </xf>
    <xf numFmtId="3" fontId="18" fillId="11" borderId="4" xfId="2" applyNumberFormat="1" applyFont="1" applyFill="1" applyBorder="1" applyAlignment="1">
      <alignment horizontal="right"/>
    </xf>
    <xf numFmtId="0" fontId="18" fillId="0" borderId="4" xfId="1" applyFont="1" applyBorder="1"/>
    <xf numFmtId="170" fontId="16" fillId="0" borderId="7" xfId="846" quotePrefix="1" applyFont="1" applyFill="1" applyBorder="1" applyAlignment="1">
      <alignment horizontal="right"/>
    </xf>
    <xf numFmtId="170" fontId="18" fillId="0" borderId="3" xfId="846" quotePrefix="1" applyFont="1" applyFill="1" applyBorder="1" applyAlignment="1">
      <alignment horizontal="right"/>
    </xf>
    <xf numFmtId="170" fontId="16" fillId="0" borderId="3" xfId="846" quotePrefix="1" applyFont="1" applyFill="1" applyBorder="1" applyAlignment="1">
      <alignment horizontal="right"/>
    </xf>
    <xf numFmtId="170" fontId="16" fillId="0" borderId="6" xfId="846" quotePrefix="1" applyFont="1" applyFill="1" applyBorder="1" applyAlignment="1">
      <alignment horizontal="right"/>
    </xf>
    <xf numFmtId="170" fontId="18" fillId="0" borderId="6" xfId="846" quotePrefix="1" applyFont="1" applyFill="1" applyBorder="1" applyAlignment="1">
      <alignment horizontal="right"/>
    </xf>
    <xf numFmtId="170" fontId="68" fillId="0" borderId="2" xfId="846" quotePrefix="1" applyFont="1" applyFill="1" applyBorder="1" applyAlignment="1">
      <alignment horizontal="right"/>
    </xf>
    <xf numFmtId="170" fontId="18" fillId="0" borderId="0" xfId="846" quotePrefix="1" applyFont="1" applyFill="1" applyBorder="1" applyAlignment="1">
      <alignment horizontal="right"/>
    </xf>
    <xf numFmtId="170" fontId="23" fillId="0" borderId="2" xfId="846" quotePrefix="1" applyFont="1" applyFill="1" applyBorder="1" applyAlignment="1">
      <alignment horizontal="right"/>
    </xf>
    <xf numFmtId="170" fontId="18" fillId="0" borderId="2" xfId="846" quotePrefix="1" applyFont="1" applyFill="1" applyBorder="1" applyAlignment="1">
      <alignment horizontal="right"/>
    </xf>
    <xf numFmtId="170" fontId="16" fillId="0" borderId="2" xfId="846" quotePrefix="1" applyFont="1" applyFill="1" applyBorder="1" applyAlignment="1">
      <alignment horizontal="right"/>
    </xf>
    <xf numFmtId="170" fontId="16" fillId="0" borderId="1" xfId="846" quotePrefix="1" applyFont="1" applyFill="1" applyBorder="1" applyAlignment="1">
      <alignment horizontal="right"/>
    </xf>
    <xf numFmtId="170" fontId="18" fillId="0" borderId="4" xfId="846" quotePrefix="1" applyFont="1" applyFill="1" applyBorder="1" applyAlignment="1">
      <alignment horizontal="right"/>
    </xf>
    <xf numFmtId="170" fontId="16" fillId="0" borderId="4" xfId="846" quotePrefix="1" applyFont="1" applyFill="1" applyBorder="1" applyAlignment="1">
      <alignment horizontal="right"/>
    </xf>
    <xf numFmtId="170" fontId="16" fillId="0" borderId="11" xfId="846" quotePrefix="1" applyFont="1" applyFill="1" applyBorder="1" applyAlignment="1">
      <alignment horizontal="right"/>
    </xf>
    <xf numFmtId="170" fontId="18" fillId="0" borderId="11" xfId="846" quotePrefix="1" applyFont="1" applyFill="1" applyBorder="1" applyAlignment="1">
      <alignment horizontal="right"/>
    </xf>
    <xf numFmtId="170" fontId="23" fillId="0" borderId="0" xfId="846" quotePrefix="1" applyFont="1" applyFill="1" applyBorder="1" applyAlignment="1">
      <alignment horizontal="right"/>
    </xf>
    <xf numFmtId="170" fontId="16" fillId="0" borderId="0" xfId="846" quotePrefix="1" applyFont="1" applyFill="1" applyBorder="1" applyAlignment="1">
      <alignment horizontal="right"/>
    </xf>
    <xf numFmtId="170" fontId="18" fillId="3" borderId="7" xfId="846" quotePrefix="1" applyFont="1" applyFill="1" applyBorder="1" applyAlignment="1">
      <alignment horizontal="right"/>
    </xf>
    <xf numFmtId="170" fontId="18" fillId="3" borderId="3" xfId="846" quotePrefix="1" applyFont="1" applyFill="1" applyBorder="1" applyAlignment="1">
      <alignment horizontal="right"/>
    </xf>
    <xf numFmtId="170" fontId="18" fillId="3" borderId="6" xfId="846" quotePrefix="1" applyFont="1" applyFill="1" applyBorder="1" applyAlignment="1">
      <alignment horizontal="right"/>
    </xf>
    <xf numFmtId="170" fontId="18" fillId="3" borderId="2" xfId="846" quotePrefix="1" applyFont="1" applyFill="1" applyBorder="1" applyAlignment="1">
      <alignment horizontal="right"/>
    </xf>
    <xf numFmtId="170" fontId="18" fillId="3" borderId="5" xfId="846" quotePrefix="1" applyFont="1" applyFill="1" applyBorder="1" applyAlignment="1">
      <alignment horizontal="right"/>
    </xf>
    <xf numFmtId="170" fontId="16" fillId="0" borderId="15" xfId="846" quotePrefix="1" applyFont="1" applyFill="1" applyBorder="1" applyAlignment="1">
      <alignment horizontal="right"/>
    </xf>
    <xf numFmtId="170" fontId="18" fillId="3" borderId="1" xfId="846" quotePrefix="1" applyFont="1" applyFill="1" applyBorder="1" applyAlignment="1">
      <alignment horizontal="right"/>
    </xf>
    <xf numFmtId="170" fontId="18" fillId="3" borderId="4" xfId="846" quotePrefix="1" applyFont="1" applyFill="1" applyBorder="1" applyAlignment="1">
      <alignment horizontal="right"/>
    </xf>
    <xf numFmtId="170" fontId="18" fillId="3" borderId="11" xfId="846" quotePrefix="1" applyFont="1" applyFill="1" applyBorder="1" applyAlignment="1">
      <alignment horizontal="right"/>
    </xf>
    <xf numFmtId="170" fontId="16" fillId="0" borderId="5" xfId="846" quotePrefix="1" applyFont="1" applyFill="1" applyBorder="1" applyAlignment="1">
      <alignment horizontal="right"/>
    </xf>
    <xf numFmtId="170" fontId="18" fillId="11" borderId="3" xfId="846" applyFont="1" applyFill="1" applyBorder="1" applyAlignment="1">
      <alignment horizontal="right"/>
    </xf>
    <xf numFmtId="170" fontId="18" fillId="11" borderId="2" xfId="846" applyFont="1" applyFill="1" applyBorder="1" applyAlignment="1">
      <alignment horizontal="right"/>
    </xf>
    <xf numFmtId="170" fontId="18" fillId="11" borderId="0" xfId="846" applyFont="1" applyFill="1" applyBorder="1" applyAlignment="1">
      <alignment horizontal="right"/>
    </xf>
    <xf numFmtId="170" fontId="18" fillId="11" borderId="2" xfId="846" quotePrefix="1" applyFont="1" applyFill="1" applyBorder="1" applyAlignment="1">
      <alignment horizontal="right"/>
    </xf>
    <xf numFmtId="170" fontId="18" fillId="11" borderId="0" xfId="846" quotePrefix="1" applyFont="1" applyFill="1" applyBorder="1" applyAlignment="1">
      <alignment horizontal="right"/>
    </xf>
    <xf numFmtId="170" fontId="19" fillId="11" borderId="2" xfId="846" applyFont="1" applyFill="1" applyBorder="1" applyAlignment="1">
      <alignment horizontal="right"/>
    </xf>
    <xf numFmtId="170" fontId="19" fillId="11" borderId="0" xfId="846" applyFont="1" applyFill="1" applyBorder="1" applyAlignment="1">
      <alignment horizontal="right"/>
    </xf>
    <xf numFmtId="170" fontId="18" fillId="11" borderId="4" xfId="846" applyFont="1" applyFill="1" applyBorder="1" applyAlignment="1">
      <alignment horizontal="right"/>
    </xf>
    <xf numFmtId="3" fontId="18" fillId="2" borderId="3" xfId="1" quotePrefix="1" applyNumberFormat="1" applyFont="1" applyFill="1" applyBorder="1" applyAlignment="1">
      <alignment horizontal="right"/>
    </xf>
    <xf numFmtId="3" fontId="16" fillId="2" borderId="3" xfId="1" quotePrefix="1" applyNumberFormat="1" applyFont="1" applyFill="1" applyBorder="1" applyAlignment="1">
      <alignment horizontal="right"/>
    </xf>
    <xf numFmtId="3" fontId="16" fillId="2" borderId="6" xfId="1" quotePrefix="1" applyNumberFormat="1" applyFont="1" applyFill="1" applyBorder="1" applyAlignment="1">
      <alignment horizontal="right"/>
    </xf>
    <xf numFmtId="3" fontId="16" fillId="3" borderId="3" xfId="1" quotePrefix="1" applyNumberFormat="1" applyFont="1" applyFill="1" applyBorder="1" applyAlignment="1">
      <alignment horizontal="right"/>
    </xf>
    <xf numFmtId="164" fontId="16" fillId="3" borderId="3" xfId="1" quotePrefix="1" applyNumberFormat="1" applyFont="1" applyFill="1" applyBorder="1" applyAlignment="1">
      <alignment horizontal="right"/>
    </xf>
    <xf numFmtId="164" fontId="18" fillId="3" borderId="3" xfId="1" quotePrefix="1" applyNumberFormat="1" applyFont="1" applyFill="1" applyBorder="1" applyAlignment="1">
      <alignment horizontal="right"/>
    </xf>
    <xf numFmtId="164" fontId="18" fillId="3" borderId="6" xfId="1" quotePrefix="1" applyNumberFormat="1" applyFont="1" applyFill="1" applyBorder="1" applyAlignment="1">
      <alignment horizontal="right"/>
    </xf>
    <xf numFmtId="164" fontId="16" fillId="3" borderId="2" xfId="1" quotePrefix="1" applyNumberFormat="1" applyFont="1" applyFill="1" applyBorder="1" applyAlignment="1">
      <alignment horizontal="right"/>
    </xf>
    <xf numFmtId="164" fontId="16" fillId="3" borderId="5" xfId="1" quotePrefix="1" applyNumberFormat="1" applyFont="1" applyFill="1" applyBorder="1" applyAlignment="1">
      <alignment horizontal="right"/>
    </xf>
    <xf numFmtId="164" fontId="18" fillId="3" borderId="2" xfId="1" quotePrefix="1" applyNumberFormat="1" applyFont="1" applyFill="1" applyBorder="1" applyAlignment="1">
      <alignment horizontal="right"/>
    </xf>
    <xf numFmtId="166" fontId="75" fillId="0" borderId="6" xfId="0" applyNumberFormat="1" applyFont="1" applyBorder="1" applyAlignment="1">
      <alignment horizontal="left"/>
    </xf>
    <xf numFmtId="3" fontId="16" fillId="0" borderId="10" xfId="1" applyNumberFormat="1" applyFont="1" applyBorder="1" applyAlignment="1"/>
    <xf numFmtId="166" fontId="75" fillId="0" borderId="13" xfId="0" applyNumberFormat="1" applyFont="1" applyBorder="1" applyAlignment="1">
      <alignment horizontal="left"/>
    </xf>
    <xf numFmtId="3" fontId="17" fillId="0" borderId="0" xfId="1" applyNumberFormat="1" applyFont="1" applyBorder="1" applyAlignment="1">
      <alignment horizontal="center"/>
    </xf>
    <xf numFmtId="166" fontId="75" fillId="0" borderId="2" xfId="0" applyNumberFormat="1" applyFont="1" applyBorder="1" applyAlignment="1">
      <alignment horizontal="left"/>
    </xf>
    <xf numFmtId="14" fontId="31" fillId="0" borderId="0" xfId="1" applyNumberFormat="1" applyFont="1" applyAlignment="1">
      <alignment horizontal="center"/>
    </xf>
    <xf numFmtId="0" fontId="16" fillId="8" borderId="0" xfId="0" applyFont="1" applyFill="1" applyBorder="1" applyAlignment="1">
      <alignment horizontal="center"/>
    </xf>
    <xf numFmtId="0" fontId="16" fillId="8" borderId="2" xfId="0" applyFont="1" applyFill="1" applyBorder="1" applyAlignment="1">
      <alignment horizontal="center"/>
    </xf>
    <xf numFmtId="0" fontId="46" fillId="0" borderId="12" xfId="0" applyFont="1" applyBorder="1" applyAlignment="1">
      <alignment horizontal="left"/>
    </xf>
    <xf numFmtId="0" fontId="46" fillId="0" borderId="10"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xf numFmtId="0" fontId="16" fillId="8" borderId="4" xfId="0" applyFont="1" applyFill="1" applyBorder="1" applyAlignment="1">
      <alignment horizontal="center"/>
    </xf>
    <xf numFmtId="0" fontId="46" fillId="0" borderId="14" xfId="0" applyFont="1" applyBorder="1" applyAlignment="1">
      <alignment horizontal="center"/>
    </xf>
    <xf numFmtId="0" fontId="46" fillId="0" borderId="15" xfId="0" applyFont="1" applyBorder="1" applyAlignment="1">
      <alignment horizontal="center"/>
    </xf>
    <xf numFmtId="0" fontId="46" fillId="0" borderId="1" xfId="0" applyFont="1" applyBorder="1" applyAlignment="1">
      <alignment horizontal="center"/>
    </xf>
    <xf numFmtId="14" fontId="14" fillId="0" borderId="11" xfId="0" applyNumberFormat="1" applyFont="1" applyFill="1" applyBorder="1" applyAlignment="1">
      <alignment horizontal="center"/>
    </xf>
    <xf numFmtId="14" fontId="14" fillId="0" borderId="12" xfId="0" applyNumberFormat="1" applyFont="1" applyFill="1" applyBorder="1" applyAlignment="1">
      <alignment horizontal="center"/>
    </xf>
    <xf numFmtId="14" fontId="14" fillId="0" borderId="5" xfId="0" applyNumberFormat="1" applyFont="1" applyFill="1" applyBorder="1" applyAlignment="1">
      <alignment horizontal="center"/>
    </xf>
    <xf numFmtId="3" fontId="46" fillId="0" borderId="11" xfId="0" applyNumberFormat="1" applyFont="1" applyBorder="1" applyAlignment="1">
      <alignment horizontal="center"/>
    </xf>
    <xf numFmtId="3" fontId="46" fillId="0" borderId="12" xfId="0" applyNumberFormat="1" applyFont="1" applyBorder="1" applyAlignment="1">
      <alignment horizontal="center"/>
    </xf>
    <xf numFmtId="3" fontId="46" fillId="0" borderId="5" xfId="0" applyNumberFormat="1" applyFont="1" applyBorder="1" applyAlignment="1">
      <alignment horizontal="center"/>
    </xf>
    <xf numFmtId="0" fontId="16" fillId="0" borderId="10" xfId="1" applyFont="1" applyBorder="1" applyAlignment="1">
      <alignment horizontal="center"/>
    </xf>
    <xf numFmtId="0" fontId="16" fillId="0" borderId="8" xfId="1" applyFont="1" applyBorder="1" applyAlignment="1">
      <alignment horizontal="center"/>
    </xf>
    <xf numFmtId="0" fontId="16" fillId="0" borderId="9" xfId="1" applyFont="1" applyBorder="1" applyAlignment="1">
      <alignment horizontal="center"/>
    </xf>
    <xf numFmtId="0" fontId="14" fillId="0" borderId="0" xfId="1" applyFont="1" applyBorder="1" applyAlignment="1">
      <alignment horizontal="center"/>
    </xf>
    <xf numFmtId="0" fontId="14" fillId="0" borderId="0" xfId="1" applyFont="1" applyFill="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12"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3" fontId="14" fillId="0" borderId="14" xfId="1" applyNumberFormat="1" applyFont="1" applyFill="1" applyBorder="1" applyAlignment="1">
      <alignment horizontal="center"/>
    </xf>
    <xf numFmtId="0" fontId="46" fillId="0" borderId="1" xfId="0" applyNumberFormat="1" applyFont="1" applyFill="1" applyBorder="1" applyAlignment="1">
      <alignment horizontal="center"/>
    </xf>
    <xf numFmtId="0" fontId="46" fillId="0" borderId="14" xfId="0" applyNumberFormat="1" applyFont="1" applyFill="1" applyBorder="1" applyAlignment="1">
      <alignment horizontal="center"/>
    </xf>
    <xf numFmtId="0" fontId="46" fillId="0" borderId="15" xfId="0" applyNumberFormat="1" applyFont="1" applyFill="1" applyBorder="1" applyAlignment="1">
      <alignment horizontal="center"/>
    </xf>
    <xf numFmtId="0" fontId="46" fillId="0" borderId="11" xfId="0" applyNumberFormat="1" applyFont="1" applyFill="1" applyBorder="1" applyAlignment="1">
      <alignment horizontal="center"/>
    </xf>
    <xf numFmtId="0" fontId="46" fillId="0" borderId="12" xfId="0" applyNumberFormat="1" applyFont="1" applyFill="1" applyBorder="1" applyAlignment="1">
      <alignment horizontal="center"/>
    </xf>
    <xf numFmtId="0" fontId="46" fillId="0" borderId="5" xfId="0" applyNumberFormat="1" applyFont="1" applyFill="1" applyBorder="1" applyAlignment="1">
      <alignment horizontal="center"/>
    </xf>
    <xf numFmtId="0" fontId="46" fillId="0" borderId="11" xfId="0" applyFont="1" applyBorder="1" applyAlignment="1">
      <alignment horizontal="center"/>
    </xf>
    <xf numFmtId="0" fontId="46" fillId="0" borderId="12" xfId="0" applyFont="1" applyBorder="1" applyAlignment="1">
      <alignment horizontal="center"/>
    </xf>
    <xf numFmtId="0" fontId="46" fillId="0" borderId="5" xfId="0" applyFont="1" applyBorder="1" applyAlignment="1">
      <alignment horizontal="center"/>
    </xf>
    <xf numFmtId="0" fontId="46" fillId="4" borderId="0" xfId="0" applyNumberFormat="1" applyFont="1" applyFill="1" applyBorder="1" applyAlignment="1">
      <alignment horizontal="center"/>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4" borderId="0" xfId="0" applyNumberFormat="1" applyFont="1" applyFill="1" applyBorder="1" applyAlignment="1" applyProtection="1">
      <alignment horizontal="center"/>
      <protection locked="0"/>
    </xf>
    <xf numFmtId="0" fontId="46" fillId="0" borderId="11" xfId="0" applyNumberFormat="1" applyFont="1" applyFill="1" applyBorder="1" applyAlignment="1" applyProtection="1">
      <alignment horizontal="center"/>
      <protection locked="0"/>
    </xf>
    <xf numFmtId="0" fontId="46" fillId="0" borderId="12" xfId="0" applyNumberFormat="1" applyFont="1" applyFill="1" applyBorder="1" applyAlignment="1" applyProtection="1">
      <alignment horizontal="center"/>
      <protection locked="0"/>
    </xf>
    <xf numFmtId="0" fontId="46" fillId="0" borderId="5" xfId="0" applyNumberFormat="1" applyFont="1" applyFill="1" applyBorder="1" applyAlignment="1" applyProtection="1">
      <alignment horizontal="center"/>
      <protection locked="0"/>
    </xf>
  </cellXfs>
  <cellStyles count="1679">
    <cellStyle name="20 % - uthevingsfarge 2" xfId="844" builtinId="34"/>
    <cellStyle name="20 % - uthevingsfarge 2 2" xfId="1677"/>
    <cellStyle name="40% - uthevingsfarge 4 2" xfId="38"/>
    <cellStyle name="40% - uthevingsfarge 4 2 10" xfId="771"/>
    <cellStyle name="40% - uthevingsfarge 4 2 10 2" xfId="1604"/>
    <cellStyle name="40% - uthevingsfarge 4 2 11" xfId="875"/>
    <cellStyle name="40% - uthevingsfarge 4 2 2" xfId="80"/>
    <cellStyle name="40% - uthevingsfarge 4 2 2 10" xfId="914"/>
    <cellStyle name="40% - uthevingsfarge 4 2 2 2" xfId="173"/>
    <cellStyle name="40% - uthevingsfarge 4 2 2 2 2" xfId="1006"/>
    <cellStyle name="40% - uthevingsfarge 4 2 2 3" xfId="263"/>
    <cellStyle name="40% - uthevingsfarge 4 2 2 3 2" xfId="1096"/>
    <cellStyle name="40% - uthevingsfarge 4 2 2 4" xfId="353"/>
    <cellStyle name="40% - uthevingsfarge 4 2 2 4 2" xfId="1186"/>
    <cellStyle name="40% - uthevingsfarge 4 2 2 5" xfId="443"/>
    <cellStyle name="40% - uthevingsfarge 4 2 2 5 2" xfId="1276"/>
    <cellStyle name="40% - uthevingsfarge 4 2 2 6" xfId="533"/>
    <cellStyle name="40% - uthevingsfarge 4 2 2 6 2" xfId="1366"/>
    <cellStyle name="40% - uthevingsfarge 4 2 2 7" xfId="623"/>
    <cellStyle name="40% - uthevingsfarge 4 2 2 7 2" xfId="1456"/>
    <cellStyle name="40% - uthevingsfarge 4 2 2 8" xfId="713"/>
    <cellStyle name="40% - uthevingsfarge 4 2 2 8 2" xfId="1546"/>
    <cellStyle name="40% - uthevingsfarge 4 2 2 9" xfId="810"/>
    <cellStyle name="40% - uthevingsfarge 4 2 2 9 2" xfId="1643"/>
    <cellStyle name="40% - uthevingsfarge 4 2 3" xfId="136"/>
    <cellStyle name="40% - uthevingsfarge 4 2 3 2" xfId="969"/>
    <cellStyle name="40% - uthevingsfarge 4 2 4" xfId="226"/>
    <cellStyle name="40% - uthevingsfarge 4 2 4 2" xfId="1059"/>
    <cellStyle name="40% - uthevingsfarge 4 2 5" xfId="316"/>
    <cellStyle name="40% - uthevingsfarge 4 2 5 2" xfId="1149"/>
    <cellStyle name="40% - uthevingsfarge 4 2 6" xfId="406"/>
    <cellStyle name="40% - uthevingsfarge 4 2 6 2" xfId="1239"/>
    <cellStyle name="40% - uthevingsfarge 4 2 7" xfId="496"/>
    <cellStyle name="40% - uthevingsfarge 4 2 7 2" xfId="1329"/>
    <cellStyle name="40% - uthevingsfarge 4 2 8" xfId="586"/>
    <cellStyle name="40% - uthevingsfarge 4 2 8 2" xfId="1419"/>
    <cellStyle name="40% - uthevingsfarge 4 2 9" xfId="676"/>
    <cellStyle name="40% - uthevingsfarge 4 2 9 2" xfId="1509"/>
    <cellStyle name="Hyperkobling" xfId="3" builtinId="8"/>
    <cellStyle name="Komma" xfId="2" builtinId="3"/>
    <cellStyle name="Komma 2" xfId="847"/>
    <cellStyle name="Komma 3" xfId="1678"/>
    <cellStyle name="Merknad 2" xfId="94"/>
    <cellStyle name="Normal" xfId="0" builtinId="0"/>
    <cellStyle name="Normal 10" xfId="31"/>
    <cellStyle name="Normal 10 10" xfId="670"/>
    <cellStyle name="Normal 10 10 2" xfId="1503"/>
    <cellStyle name="Normal 10 11" xfId="765"/>
    <cellStyle name="Normal 10 11 2" xfId="1598"/>
    <cellStyle name="Normal 10 12" xfId="869"/>
    <cellStyle name="Normal 10 2" xfId="53"/>
    <cellStyle name="Normal 10 2 10" xfId="785"/>
    <cellStyle name="Normal 10 2 10 2" xfId="1618"/>
    <cellStyle name="Normal 10 2 11" xfId="889"/>
    <cellStyle name="Normal 10 2 2" xfId="93"/>
    <cellStyle name="Normal 10 2 2 10" xfId="823"/>
    <cellStyle name="Normal 10 2 2 10 2" xfId="1656"/>
    <cellStyle name="Normal 10 2 2 11" xfId="927"/>
    <cellStyle name="Normal 10 2 2 2" xfId="6"/>
    <cellStyle name="Normal 10 2 2 2 2" xfId="116"/>
    <cellStyle name="Normal 10 2 2 2 2 2" xfId="949"/>
    <cellStyle name="Normal 10 2 2 2 3" xfId="849"/>
    <cellStyle name="Normal 10 2 2 3" xfId="186"/>
    <cellStyle name="Normal 10 2 2 3 2" xfId="1019"/>
    <cellStyle name="Normal 10 2 2 4" xfId="276"/>
    <cellStyle name="Normal 10 2 2 4 2" xfId="1109"/>
    <cellStyle name="Normal 10 2 2 5" xfId="366"/>
    <cellStyle name="Normal 10 2 2 5 2" xfId="1199"/>
    <cellStyle name="Normal 10 2 2 6" xfId="456"/>
    <cellStyle name="Normal 10 2 2 6 2" xfId="1289"/>
    <cellStyle name="Normal 10 2 2 7" xfId="546"/>
    <cellStyle name="Normal 10 2 2 7 2" xfId="1379"/>
    <cellStyle name="Normal 10 2 2 8" xfId="636"/>
    <cellStyle name="Normal 10 2 2 8 2" xfId="1469"/>
    <cellStyle name="Normal 10 2 2 9" xfId="726"/>
    <cellStyle name="Normal 10 2 2 9 2" xfId="1559"/>
    <cellStyle name="Normal 10 2 3" xfId="149"/>
    <cellStyle name="Normal 10 2 3 2" xfId="982"/>
    <cellStyle name="Normal 10 2 4" xfId="239"/>
    <cellStyle name="Normal 10 2 4 2" xfId="1072"/>
    <cellStyle name="Normal 10 2 5" xfId="329"/>
    <cellStyle name="Normal 10 2 5 2" xfId="1162"/>
    <cellStyle name="Normal 10 2 6" xfId="419"/>
    <cellStyle name="Normal 10 2 6 2" xfId="1252"/>
    <cellStyle name="Normal 10 2 7" xfId="509"/>
    <cellStyle name="Normal 10 2 7 2" xfId="1342"/>
    <cellStyle name="Normal 10 2 8" xfId="599"/>
    <cellStyle name="Normal 10 2 8 2" xfId="1432"/>
    <cellStyle name="Normal 10 2 9" xfId="689"/>
    <cellStyle name="Normal 10 2 9 2" xfId="1522"/>
    <cellStyle name="Normal 10 3" xfId="74"/>
    <cellStyle name="Normal 10 3 10" xfId="908"/>
    <cellStyle name="Normal 10 3 2" xfId="167"/>
    <cellStyle name="Normal 10 3 2 2" xfId="1000"/>
    <cellStyle name="Normal 10 3 3" xfId="257"/>
    <cellStyle name="Normal 10 3 3 2" xfId="1090"/>
    <cellStyle name="Normal 10 3 4" xfId="347"/>
    <cellStyle name="Normal 10 3 4 2" xfId="1180"/>
    <cellStyle name="Normal 10 3 5" xfId="437"/>
    <cellStyle name="Normal 10 3 5 2" xfId="1270"/>
    <cellStyle name="Normal 10 3 6" xfId="527"/>
    <cellStyle name="Normal 10 3 6 2" xfId="1360"/>
    <cellStyle name="Normal 10 3 7" xfId="617"/>
    <cellStyle name="Normal 10 3 7 2" xfId="1450"/>
    <cellStyle name="Normal 10 3 8" xfId="707"/>
    <cellStyle name="Normal 10 3 8 2" xfId="1540"/>
    <cellStyle name="Normal 10 3 9" xfId="804"/>
    <cellStyle name="Normal 10 3 9 2" xfId="1637"/>
    <cellStyle name="Normal 10 4" xfId="130"/>
    <cellStyle name="Normal 10 4 2" xfId="963"/>
    <cellStyle name="Normal 10 5" xfId="220"/>
    <cellStyle name="Normal 10 5 2" xfId="1053"/>
    <cellStyle name="Normal 10 6" xfId="310"/>
    <cellStyle name="Normal 10 6 2" xfId="1143"/>
    <cellStyle name="Normal 10 7" xfId="400"/>
    <cellStyle name="Normal 10 7 2" xfId="1233"/>
    <cellStyle name="Normal 10 8" xfId="490"/>
    <cellStyle name="Normal 10 8 2" xfId="1323"/>
    <cellStyle name="Normal 10 9" xfId="580"/>
    <cellStyle name="Normal 10 9 2" xfId="1413"/>
    <cellStyle name="Normal 11" xfId="35"/>
    <cellStyle name="Normal 11 10" xfId="673"/>
    <cellStyle name="Normal 11 10 2" xfId="1506"/>
    <cellStyle name="Normal 11 11" xfId="768"/>
    <cellStyle name="Normal 11 11 2" xfId="1601"/>
    <cellStyle name="Normal 11 12" xfId="872"/>
    <cellStyle name="Normal 11 2" xfId="57"/>
    <cellStyle name="Normal 11 2 10" xfId="788"/>
    <cellStyle name="Normal 11 2 10 2" xfId="1621"/>
    <cellStyle name="Normal 11 2 11" xfId="892"/>
    <cellStyle name="Normal 11 2 2" xfId="97"/>
    <cellStyle name="Normal 11 2 2 10" xfId="930"/>
    <cellStyle name="Normal 11 2 2 2" xfId="189"/>
    <cellStyle name="Normal 11 2 2 2 2" xfId="1022"/>
    <cellStyle name="Normal 11 2 2 3" xfId="279"/>
    <cellStyle name="Normal 11 2 2 3 2" xfId="1112"/>
    <cellStyle name="Normal 11 2 2 4" xfId="369"/>
    <cellStyle name="Normal 11 2 2 4 2" xfId="1202"/>
    <cellStyle name="Normal 11 2 2 5" xfId="459"/>
    <cellStyle name="Normal 11 2 2 5 2" xfId="1292"/>
    <cellStyle name="Normal 11 2 2 6" xfId="549"/>
    <cellStyle name="Normal 11 2 2 6 2" xfId="1382"/>
    <cellStyle name="Normal 11 2 2 7" xfId="639"/>
    <cellStyle name="Normal 11 2 2 7 2" xfId="1472"/>
    <cellStyle name="Normal 11 2 2 8" xfId="729"/>
    <cellStyle name="Normal 11 2 2 8 2" xfId="1562"/>
    <cellStyle name="Normal 11 2 2 9" xfId="826"/>
    <cellStyle name="Normal 11 2 2 9 2" xfId="1659"/>
    <cellStyle name="Normal 11 2 3" xfId="152"/>
    <cellStyle name="Normal 11 2 3 2" xfId="985"/>
    <cellStyle name="Normal 11 2 4" xfId="242"/>
    <cellStyle name="Normal 11 2 4 2" xfId="1075"/>
    <cellStyle name="Normal 11 2 5" xfId="332"/>
    <cellStyle name="Normal 11 2 5 2" xfId="1165"/>
    <cellStyle name="Normal 11 2 6" xfId="422"/>
    <cellStyle name="Normal 11 2 6 2" xfId="1255"/>
    <cellStyle name="Normal 11 2 7" xfId="512"/>
    <cellStyle name="Normal 11 2 7 2" xfId="1345"/>
    <cellStyle name="Normal 11 2 8" xfId="602"/>
    <cellStyle name="Normal 11 2 8 2" xfId="1435"/>
    <cellStyle name="Normal 11 2 9" xfId="692"/>
    <cellStyle name="Normal 11 2 9 2" xfId="1525"/>
    <cellStyle name="Normal 11 3" xfId="77"/>
    <cellStyle name="Normal 11 3 10" xfId="911"/>
    <cellStyle name="Normal 11 3 2" xfId="170"/>
    <cellStyle name="Normal 11 3 2 2" xfId="1003"/>
    <cellStyle name="Normal 11 3 3" xfId="260"/>
    <cellStyle name="Normal 11 3 3 2" xfId="1093"/>
    <cellStyle name="Normal 11 3 4" xfId="350"/>
    <cellStyle name="Normal 11 3 4 2" xfId="1183"/>
    <cellStyle name="Normal 11 3 5" xfId="440"/>
    <cellStyle name="Normal 11 3 5 2" xfId="1273"/>
    <cellStyle name="Normal 11 3 6" xfId="530"/>
    <cellStyle name="Normal 11 3 6 2" xfId="1363"/>
    <cellStyle name="Normal 11 3 7" xfId="620"/>
    <cellStyle name="Normal 11 3 7 2" xfId="1453"/>
    <cellStyle name="Normal 11 3 8" xfId="710"/>
    <cellStyle name="Normal 11 3 8 2" xfId="1543"/>
    <cellStyle name="Normal 11 3 9" xfId="807"/>
    <cellStyle name="Normal 11 3 9 2" xfId="1640"/>
    <cellStyle name="Normal 11 4" xfId="133"/>
    <cellStyle name="Normal 11 4 2" xfId="966"/>
    <cellStyle name="Normal 11 5" xfId="223"/>
    <cellStyle name="Normal 11 5 2" xfId="1056"/>
    <cellStyle name="Normal 11 6" xfId="313"/>
    <cellStyle name="Normal 11 6 2" xfId="1146"/>
    <cellStyle name="Normal 11 7" xfId="403"/>
    <cellStyle name="Normal 11 7 2" xfId="1236"/>
    <cellStyle name="Normal 11 8" xfId="493"/>
    <cellStyle name="Normal 11 8 2" xfId="1326"/>
    <cellStyle name="Normal 11 9" xfId="583"/>
    <cellStyle name="Normal 11 9 2" xfId="1416"/>
    <cellStyle name="Normal 12" xfId="100"/>
    <cellStyle name="Normal 12 10" xfId="933"/>
    <cellStyle name="Normal 12 2" xfId="192"/>
    <cellStyle name="Normal 12 2 2" xfId="1025"/>
    <cellStyle name="Normal 12 3" xfId="282"/>
    <cellStyle name="Normal 12 3 2" xfId="1115"/>
    <cellStyle name="Normal 12 4" xfId="372"/>
    <cellStyle name="Normal 12 4 2" xfId="1205"/>
    <cellStyle name="Normal 12 5" xfId="462"/>
    <cellStyle name="Normal 12 5 2" xfId="1295"/>
    <cellStyle name="Normal 12 6" xfId="552"/>
    <cellStyle name="Normal 12 6 2" xfId="1385"/>
    <cellStyle name="Normal 12 7" xfId="642"/>
    <cellStyle name="Normal 12 7 2" xfId="1475"/>
    <cellStyle name="Normal 12 8" xfId="732"/>
    <cellStyle name="Normal 12 8 2" xfId="1565"/>
    <cellStyle name="Normal 12 9" xfId="829"/>
    <cellStyle name="Normal 12 9 2" xfId="1662"/>
    <cellStyle name="Normal 13" xfId="103"/>
    <cellStyle name="Normal 13 10" xfId="936"/>
    <cellStyle name="Normal 13 2" xfId="195"/>
    <cellStyle name="Normal 13 2 2" xfId="1028"/>
    <cellStyle name="Normal 13 3" xfId="285"/>
    <cellStyle name="Normal 13 3 2" xfId="1118"/>
    <cellStyle name="Normal 13 4" xfId="375"/>
    <cellStyle name="Normal 13 4 2" xfId="1208"/>
    <cellStyle name="Normal 13 5" xfId="465"/>
    <cellStyle name="Normal 13 5 2" xfId="1298"/>
    <cellStyle name="Normal 13 6" xfId="555"/>
    <cellStyle name="Normal 13 6 2" xfId="1388"/>
    <cellStyle name="Normal 13 7" xfId="645"/>
    <cellStyle name="Normal 13 7 2" xfId="1478"/>
    <cellStyle name="Normal 13 8" xfId="735"/>
    <cellStyle name="Normal 13 8 2" xfId="1568"/>
    <cellStyle name="Normal 13 9" xfId="832"/>
    <cellStyle name="Normal 13 9 2" xfId="1665"/>
    <cellStyle name="Normal 14" xfId="106"/>
    <cellStyle name="Normal 14 10" xfId="939"/>
    <cellStyle name="Normal 14 2" xfId="198"/>
    <cellStyle name="Normal 14 2 2" xfId="1031"/>
    <cellStyle name="Normal 14 3" xfId="288"/>
    <cellStyle name="Normal 14 3 2" xfId="1121"/>
    <cellStyle name="Normal 14 4" xfId="378"/>
    <cellStyle name="Normal 14 4 2" xfId="1211"/>
    <cellStyle name="Normal 14 5" xfId="468"/>
    <cellStyle name="Normal 14 5 2" xfId="1301"/>
    <cellStyle name="Normal 14 6" xfId="558"/>
    <cellStyle name="Normal 14 6 2" xfId="1391"/>
    <cellStyle name="Normal 14 7" xfId="648"/>
    <cellStyle name="Normal 14 7 2" xfId="1481"/>
    <cellStyle name="Normal 14 8" xfId="738"/>
    <cellStyle name="Normal 14 8 2" xfId="1571"/>
    <cellStyle name="Normal 14 9" xfId="835"/>
    <cellStyle name="Normal 14 9 2" xfId="1668"/>
    <cellStyle name="Normal 15" xfId="109"/>
    <cellStyle name="Normal 15 10" xfId="942"/>
    <cellStyle name="Normal 15 2" xfId="201"/>
    <cellStyle name="Normal 15 2 2" xfId="1034"/>
    <cellStyle name="Normal 15 3" xfId="291"/>
    <cellStyle name="Normal 15 3 2" xfId="1124"/>
    <cellStyle name="Normal 15 4" xfId="381"/>
    <cellStyle name="Normal 15 4 2" xfId="1214"/>
    <cellStyle name="Normal 15 5" xfId="471"/>
    <cellStyle name="Normal 15 5 2" xfId="1304"/>
    <cellStyle name="Normal 15 6" xfId="561"/>
    <cellStyle name="Normal 15 6 2" xfId="1394"/>
    <cellStyle name="Normal 15 7" xfId="651"/>
    <cellStyle name="Normal 15 7 2" xfId="1484"/>
    <cellStyle name="Normal 15 8" xfId="741"/>
    <cellStyle name="Normal 15 8 2" xfId="1574"/>
    <cellStyle name="Normal 15 9" xfId="838"/>
    <cellStyle name="Normal 15 9 2" xfId="1671"/>
    <cellStyle name="Normal 16" xfId="112"/>
    <cellStyle name="Normal 16 10" xfId="945"/>
    <cellStyle name="Normal 16 2" xfId="204"/>
    <cellStyle name="Normal 16 2 2" xfId="1037"/>
    <cellStyle name="Normal 16 3" xfId="294"/>
    <cellStyle name="Normal 16 3 2" xfId="1127"/>
    <cellStyle name="Normal 16 4" xfId="384"/>
    <cellStyle name="Normal 16 4 2" xfId="1217"/>
    <cellStyle name="Normal 16 5" xfId="474"/>
    <cellStyle name="Normal 16 5 2" xfId="1307"/>
    <cellStyle name="Normal 16 6" xfId="564"/>
    <cellStyle name="Normal 16 6 2" xfId="1397"/>
    <cellStyle name="Normal 16 7" xfId="654"/>
    <cellStyle name="Normal 16 7 2" xfId="1487"/>
    <cellStyle name="Normal 16 8" xfId="744"/>
    <cellStyle name="Normal 16 8 2" xfId="1577"/>
    <cellStyle name="Normal 16 9" xfId="841"/>
    <cellStyle name="Normal 16 9 2" xfId="1674"/>
    <cellStyle name="Normal 17" xfId="8"/>
    <cellStyle name="Normal 17 2" xfId="850"/>
    <cellStyle name="Normal 18" xfId="10"/>
    <cellStyle name="Normal 18 2" xfId="851"/>
    <cellStyle name="Normal 19" xfId="117"/>
    <cellStyle name="Normal 19 2" xfId="950"/>
    <cellStyle name="Normal 2" xfId="1"/>
    <cellStyle name="Normal 2 2" xfId="7"/>
    <cellStyle name="Normal 2 3" xfId="20"/>
    <cellStyle name="Normal 2 4" xfId="39"/>
    <cellStyle name="Normal 2 5" xfId="60"/>
    <cellStyle name="Normal 20" xfId="207"/>
    <cellStyle name="Normal 20 2" xfId="1040"/>
    <cellStyle name="Normal 21" xfId="297"/>
    <cellStyle name="Normal 21 2" xfId="1130"/>
    <cellStyle name="Normal 22" xfId="387"/>
    <cellStyle name="Normal 22 2" xfId="1220"/>
    <cellStyle name="Normal 23" xfId="477"/>
    <cellStyle name="Normal 23 2" xfId="1310"/>
    <cellStyle name="Normal 24" xfId="567"/>
    <cellStyle name="Normal 24 2" xfId="1400"/>
    <cellStyle name="Normal 25" xfId="657"/>
    <cellStyle name="Normal 25 2" xfId="1490"/>
    <cellStyle name="Normal 26" xfId="747"/>
    <cellStyle name="Normal 26 2" xfId="1580"/>
    <cellStyle name="Normal 3" xfId="4"/>
    <cellStyle name="Normal 3 10" xfId="104"/>
    <cellStyle name="Normal 3 10 10" xfId="937"/>
    <cellStyle name="Normal 3 10 2" xfId="196"/>
    <cellStyle name="Normal 3 10 2 2" xfId="1029"/>
    <cellStyle name="Normal 3 10 3" xfId="286"/>
    <cellStyle name="Normal 3 10 3 2" xfId="1119"/>
    <cellStyle name="Normal 3 10 4" xfId="376"/>
    <cellStyle name="Normal 3 10 4 2" xfId="1209"/>
    <cellStyle name="Normal 3 10 5" xfId="466"/>
    <cellStyle name="Normal 3 10 5 2" xfId="1299"/>
    <cellStyle name="Normal 3 10 6" xfId="556"/>
    <cellStyle name="Normal 3 10 6 2" xfId="1389"/>
    <cellStyle name="Normal 3 10 7" xfId="646"/>
    <cellStyle name="Normal 3 10 7 2" xfId="1479"/>
    <cellStyle name="Normal 3 10 8" xfId="736"/>
    <cellStyle name="Normal 3 10 8 2" xfId="1569"/>
    <cellStyle name="Normal 3 10 9" xfId="833"/>
    <cellStyle name="Normal 3 10 9 2" xfId="1666"/>
    <cellStyle name="Normal 3 11" xfId="107"/>
    <cellStyle name="Normal 3 11 10" xfId="940"/>
    <cellStyle name="Normal 3 11 2" xfId="199"/>
    <cellStyle name="Normal 3 11 2 2" xfId="1032"/>
    <cellStyle name="Normal 3 11 3" xfId="289"/>
    <cellStyle name="Normal 3 11 3 2" xfId="1122"/>
    <cellStyle name="Normal 3 11 4" xfId="379"/>
    <cellStyle name="Normal 3 11 4 2" xfId="1212"/>
    <cellStyle name="Normal 3 11 5" xfId="469"/>
    <cellStyle name="Normal 3 11 5 2" xfId="1302"/>
    <cellStyle name="Normal 3 11 6" xfId="559"/>
    <cellStyle name="Normal 3 11 6 2" xfId="1392"/>
    <cellStyle name="Normal 3 11 7" xfId="649"/>
    <cellStyle name="Normal 3 11 7 2" xfId="1482"/>
    <cellStyle name="Normal 3 11 8" xfId="739"/>
    <cellStyle name="Normal 3 11 8 2" xfId="1572"/>
    <cellStyle name="Normal 3 11 9" xfId="836"/>
    <cellStyle name="Normal 3 11 9 2" xfId="1669"/>
    <cellStyle name="Normal 3 12" xfId="110"/>
    <cellStyle name="Normal 3 12 10" xfId="943"/>
    <cellStyle name="Normal 3 12 2" xfId="202"/>
    <cellStyle name="Normal 3 12 2 2" xfId="1035"/>
    <cellStyle name="Normal 3 12 3" xfId="292"/>
    <cellStyle name="Normal 3 12 3 2" xfId="1125"/>
    <cellStyle name="Normal 3 12 4" xfId="382"/>
    <cellStyle name="Normal 3 12 4 2" xfId="1215"/>
    <cellStyle name="Normal 3 12 5" xfId="472"/>
    <cellStyle name="Normal 3 12 5 2" xfId="1305"/>
    <cellStyle name="Normal 3 12 6" xfId="562"/>
    <cellStyle name="Normal 3 12 6 2" xfId="1395"/>
    <cellStyle name="Normal 3 12 7" xfId="652"/>
    <cellStyle name="Normal 3 12 7 2" xfId="1485"/>
    <cellStyle name="Normal 3 12 8" xfId="742"/>
    <cellStyle name="Normal 3 12 8 2" xfId="1575"/>
    <cellStyle name="Normal 3 12 9" xfId="839"/>
    <cellStyle name="Normal 3 12 9 2" xfId="1672"/>
    <cellStyle name="Normal 3 13" xfId="113"/>
    <cellStyle name="Normal 3 13 10" xfId="946"/>
    <cellStyle name="Normal 3 13 2" xfId="205"/>
    <cellStyle name="Normal 3 13 2 2" xfId="1038"/>
    <cellStyle name="Normal 3 13 3" xfId="295"/>
    <cellStyle name="Normal 3 13 3 2" xfId="1128"/>
    <cellStyle name="Normal 3 13 4" xfId="385"/>
    <cellStyle name="Normal 3 13 4 2" xfId="1218"/>
    <cellStyle name="Normal 3 13 5" xfId="475"/>
    <cellStyle name="Normal 3 13 5 2" xfId="1308"/>
    <cellStyle name="Normal 3 13 6" xfId="565"/>
    <cellStyle name="Normal 3 13 6 2" xfId="1398"/>
    <cellStyle name="Normal 3 13 7" xfId="655"/>
    <cellStyle name="Normal 3 13 7 2" xfId="1488"/>
    <cellStyle name="Normal 3 13 8" xfId="745"/>
    <cellStyle name="Normal 3 13 8 2" xfId="1578"/>
    <cellStyle name="Normal 3 13 9" xfId="842"/>
    <cellStyle name="Normal 3 13 9 2" xfId="1675"/>
    <cellStyle name="Normal 3 14" xfId="11"/>
    <cellStyle name="Normal 3 14 2" xfId="852"/>
    <cellStyle name="Normal 3 15" xfId="118"/>
    <cellStyle name="Normal 3 15 2" xfId="951"/>
    <cellStyle name="Normal 3 16" xfId="208"/>
    <cellStyle name="Normal 3 16 2" xfId="1041"/>
    <cellStyle name="Normal 3 17" xfId="298"/>
    <cellStyle name="Normal 3 17 2" xfId="1131"/>
    <cellStyle name="Normal 3 18" xfId="388"/>
    <cellStyle name="Normal 3 18 2" xfId="1221"/>
    <cellStyle name="Normal 3 19" xfId="478"/>
    <cellStyle name="Normal 3 19 2" xfId="1311"/>
    <cellStyle name="Normal 3 2" xfId="23"/>
    <cellStyle name="Normal 3 2 10" xfId="662"/>
    <cellStyle name="Normal 3 2 10 2" xfId="1495"/>
    <cellStyle name="Normal 3 2 11" xfId="757"/>
    <cellStyle name="Normal 3 2 11 2" xfId="1590"/>
    <cellStyle name="Normal 3 2 12" xfId="861"/>
    <cellStyle name="Normal 3 2 2" xfId="45"/>
    <cellStyle name="Normal 3 2 2 10" xfId="777"/>
    <cellStyle name="Normal 3 2 2 10 2" xfId="1610"/>
    <cellStyle name="Normal 3 2 2 11" xfId="881"/>
    <cellStyle name="Normal 3 2 2 2" xfId="85"/>
    <cellStyle name="Normal 3 2 2 2 10" xfId="919"/>
    <cellStyle name="Normal 3 2 2 2 2" xfId="178"/>
    <cellStyle name="Normal 3 2 2 2 2 2" xfId="1011"/>
    <cellStyle name="Normal 3 2 2 2 3" xfId="268"/>
    <cellStyle name="Normal 3 2 2 2 3 2" xfId="1101"/>
    <cellStyle name="Normal 3 2 2 2 4" xfId="358"/>
    <cellStyle name="Normal 3 2 2 2 4 2" xfId="1191"/>
    <cellStyle name="Normal 3 2 2 2 5" xfId="448"/>
    <cellStyle name="Normal 3 2 2 2 5 2" xfId="1281"/>
    <cellStyle name="Normal 3 2 2 2 6" xfId="538"/>
    <cellStyle name="Normal 3 2 2 2 6 2" xfId="1371"/>
    <cellStyle name="Normal 3 2 2 2 7" xfId="628"/>
    <cellStyle name="Normal 3 2 2 2 7 2" xfId="1461"/>
    <cellStyle name="Normal 3 2 2 2 8" xfId="718"/>
    <cellStyle name="Normal 3 2 2 2 8 2" xfId="1551"/>
    <cellStyle name="Normal 3 2 2 2 9" xfId="815"/>
    <cellStyle name="Normal 3 2 2 2 9 2" xfId="1648"/>
    <cellStyle name="Normal 3 2 2 3" xfId="141"/>
    <cellStyle name="Normal 3 2 2 3 2" xfId="974"/>
    <cellStyle name="Normal 3 2 2 4" xfId="231"/>
    <cellStyle name="Normal 3 2 2 4 2" xfId="1064"/>
    <cellStyle name="Normal 3 2 2 5" xfId="321"/>
    <cellStyle name="Normal 3 2 2 5 2" xfId="1154"/>
    <cellStyle name="Normal 3 2 2 6" xfId="411"/>
    <cellStyle name="Normal 3 2 2 6 2" xfId="1244"/>
    <cellStyle name="Normal 3 2 2 7" xfId="501"/>
    <cellStyle name="Normal 3 2 2 7 2" xfId="1334"/>
    <cellStyle name="Normal 3 2 2 8" xfId="591"/>
    <cellStyle name="Normal 3 2 2 8 2" xfId="1424"/>
    <cellStyle name="Normal 3 2 2 9" xfId="681"/>
    <cellStyle name="Normal 3 2 2 9 2" xfId="1514"/>
    <cellStyle name="Normal 3 2 3" xfId="66"/>
    <cellStyle name="Normal 3 2 3 10" xfId="900"/>
    <cellStyle name="Normal 3 2 3 2" xfId="159"/>
    <cellStyle name="Normal 3 2 3 2 2" xfId="992"/>
    <cellStyle name="Normal 3 2 3 3" xfId="249"/>
    <cellStyle name="Normal 3 2 3 3 2" xfId="1082"/>
    <cellStyle name="Normal 3 2 3 4" xfId="339"/>
    <cellStyle name="Normal 3 2 3 4 2" xfId="1172"/>
    <cellStyle name="Normal 3 2 3 5" xfId="429"/>
    <cellStyle name="Normal 3 2 3 5 2" xfId="1262"/>
    <cellStyle name="Normal 3 2 3 6" xfId="519"/>
    <cellStyle name="Normal 3 2 3 6 2" xfId="1352"/>
    <cellStyle name="Normal 3 2 3 7" xfId="609"/>
    <cellStyle name="Normal 3 2 3 7 2" xfId="1442"/>
    <cellStyle name="Normal 3 2 3 8" xfId="699"/>
    <cellStyle name="Normal 3 2 3 8 2" xfId="1532"/>
    <cellStyle name="Normal 3 2 3 9" xfId="796"/>
    <cellStyle name="Normal 3 2 3 9 2" xfId="1629"/>
    <cellStyle name="Normal 3 2 4" xfId="122"/>
    <cellStyle name="Normal 3 2 4 2" xfId="955"/>
    <cellStyle name="Normal 3 2 5" xfId="212"/>
    <cellStyle name="Normal 3 2 5 2" xfId="1045"/>
    <cellStyle name="Normal 3 2 6" xfId="302"/>
    <cellStyle name="Normal 3 2 6 2" xfId="1135"/>
    <cellStyle name="Normal 3 2 7" xfId="392"/>
    <cellStyle name="Normal 3 2 7 2" xfId="1225"/>
    <cellStyle name="Normal 3 2 8" xfId="482"/>
    <cellStyle name="Normal 3 2 8 2" xfId="1315"/>
    <cellStyle name="Normal 3 2 9" xfId="572"/>
    <cellStyle name="Normal 3 2 9 2" xfId="1405"/>
    <cellStyle name="Normal 3 20" xfId="568"/>
    <cellStyle name="Normal 3 20 2" xfId="1401"/>
    <cellStyle name="Normal 3 21" xfId="658"/>
    <cellStyle name="Normal 3 21 2" xfId="1491"/>
    <cellStyle name="Normal 3 22" xfId="748"/>
    <cellStyle name="Normal 3 22 2" xfId="1581"/>
    <cellStyle name="Normal 3 23" xfId="848"/>
    <cellStyle name="Normal 3 3" xfId="26"/>
    <cellStyle name="Normal 3 3 10" xfId="665"/>
    <cellStyle name="Normal 3 3 10 2" xfId="1498"/>
    <cellStyle name="Normal 3 3 11" xfId="760"/>
    <cellStyle name="Normal 3 3 11 2" xfId="1593"/>
    <cellStyle name="Normal 3 3 12" xfId="864"/>
    <cellStyle name="Normal 3 3 2" xfId="48"/>
    <cellStyle name="Normal 3 3 2 10" xfId="780"/>
    <cellStyle name="Normal 3 3 2 10 2" xfId="1613"/>
    <cellStyle name="Normal 3 3 2 11" xfId="884"/>
    <cellStyle name="Normal 3 3 2 2" xfId="88"/>
    <cellStyle name="Normal 3 3 2 2 10" xfId="922"/>
    <cellStyle name="Normal 3 3 2 2 2" xfId="181"/>
    <cellStyle name="Normal 3 3 2 2 2 2" xfId="1014"/>
    <cellStyle name="Normal 3 3 2 2 3" xfId="271"/>
    <cellStyle name="Normal 3 3 2 2 3 2" xfId="1104"/>
    <cellStyle name="Normal 3 3 2 2 4" xfId="361"/>
    <cellStyle name="Normal 3 3 2 2 4 2" xfId="1194"/>
    <cellStyle name="Normal 3 3 2 2 5" xfId="451"/>
    <cellStyle name="Normal 3 3 2 2 5 2" xfId="1284"/>
    <cellStyle name="Normal 3 3 2 2 6" xfId="541"/>
    <cellStyle name="Normal 3 3 2 2 6 2" xfId="1374"/>
    <cellStyle name="Normal 3 3 2 2 7" xfId="631"/>
    <cellStyle name="Normal 3 3 2 2 7 2" xfId="1464"/>
    <cellStyle name="Normal 3 3 2 2 8" xfId="721"/>
    <cellStyle name="Normal 3 3 2 2 8 2" xfId="1554"/>
    <cellStyle name="Normal 3 3 2 2 9" xfId="818"/>
    <cellStyle name="Normal 3 3 2 2 9 2" xfId="1651"/>
    <cellStyle name="Normal 3 3 2 3" xfId="144"/>
    <cellStyle name="Normal 3 3 2 3 2" xfId="977"/>
    <cellStyle name="Normal 3 3 2 4" xfId="234"/>
    <cellStyle name="Normal 3 3 2 4 2" xfId="1067"/>
    <cellStyle name="Normal 3 3 2 5" xfId="324"/>
    <cellStyle name="Normal 3 3 2 5 2" xfId="1157"/>
    <cellStyle name="Normal 3 3 2 6" xfId="414"/>
    <cellStyle name="Normal 3 3 2 6 2" xfId="1247"/>
    <cellStyle name="Normal 3 3 2 7" xfId="504"/>
    <cellStyle name="Normal 3 3 2 7 2" xfId="1337"/>
    <cellStyle name="Normal 3 3 2 8" xfId="594"/>
    <cellStyle name="Normal 3 3 2 8 2" xfId="1427"/>
    <cellStyle name="Normal 3 3 2 9" xfId="684"/>
    <cellStyle name="Normal 3 3 2 9 2" xfId="1517"/>
    <cellStyle name="Normal 3 3 3" xfId="69"/>
    <cellStyle name="Normal 3 3 3 10" xfId="903"/>
    <cellStyle name="Normal 3 3 3 2" xfId="162"/>
    <cellStyle name="Normal 3 3 3 2 2" xfId="995"/>
    <cellStyle name="Normal 3 3 3 3" xfId="252"/>
    <cellStyle name="Normal 3 3 3 3 2" xfId="1085"/>
    <cellStyle name="Normal 3 3 3 4" xfId="342"/>
    <cellStyle name="Normal 3 3 3 4 2" xfId="1175"/>
    <cellStyle name="Normal 3 3 3 5" xfId="432"/>
    <cellStyle name="Normal 3 3 3 5 2" xfId="1265"/>
    <cellStyle name="Normal 3 3 3 6" xfId="522"/>
    <cellStyle name="Normal 3 3 3 6 2" xfId="1355"/>
    <cellStyle name="Normal 3 3 3 7" xfId="612"/>
    <cellStyle name="Normal 3 3 3 7 2" xfId="1445"/>
    <cellStyle name="Normal 3 3 3 8" xfId="702"/>
    <cellStyle name="Normal 3 3 3 8 2" xfId="1535"/>
    <cellStyle name="Normal 3 3 3 9" xfId="799"/>
    <cellStyle name="Normal 3 3 3 9 2" xfId="1632"/>
    <cellStyle name="Normal 3 3 4" xfId="125"/>
    <cellStyle name="Normal 3 3 4 2" xfId="958"/>
    <cellStyle name="Normal 3 3 5" xfId="215"/>
    <cellStyle name="Normal 3 3 5 2" xfId="1048"/>
    <cellStyle name="Normal 3 3 6" xfId="305"/>
    <cellStyle name="Normal 3 3 6 2" xfId="1138"/>
    <cellStyle name="Normal 3 3 7" xfId="395"/>
    <cellStyle name="Normal 3 3 7 2" xfId="1228"/>
    <cellStyle name="Normal 3 3 8" xfId="485"/>
    <cellStyle name="Normal 3 3 8 2" xfId="1318"/>
    <cellStyle name="Normal 3 3 9" xfId="575"/>
    <cellStyle name="Normal 3 3 9 2" xfId="1408"/>
    <cellStyle name="Normal 3 4" xfId="29"/>
    <cellStyle name="Normal 3 4 10" xfId="668"/>
    <cellStyle name="Normal 3 4 10 2" xfId="1501"/>
    <cellStyle name="Normal 3 4 11" xfId="763"/>
    <cellStyle name="Normal 3 4 11 2" xfId="1596"/>
    <cellStyle name="Normal 3 4 12" xfId="867"/>
    <cellStyle name="Normal 3 4 2" xfId="51"/>
    <cellStyle name="Normal 3 4 2 10" xfId="783"/>
    <cellStyle name="Normal 3 4 2 10 2" xfId="1616"/>
    <cellStyle name="Normal 3 4 2 11" xfId="887"/>
    <cellStyle name="Normal 3 4 2 2" xfId="91"/>
    <cellStyle name="Normal 3 4 2 2 10" xfId="925"/>
    <cellStyle name="Normal 3 4 2 2 2" xfId="184"/>
    <cellStyle name="Normal 3 4 2 2 2 2" xfId="1017"/>
    <cellStyle name="Normal 3 4 2 2 3" xfId="274"/>
    <cellStyle name="Normal 3 4 2 2 3 2" xfId="1107"/>
    <cellStyle name="Normal 3 4 2 2 4" xfId="364"/>
    <cellStyle name="Normal 3 4 2 2 4 2" xfId="1197"/>
    <cellStyle name="Normal 3 4 2 2 5" xfId="454"/>
    <cellStyle name="Normal 3 4 2 2 5 2" xfId="1287"/>
    <cellStyle name="Normal 3 4 2 2 6" xfId="544"/>
    <cellStyle name="Normal 3 4 2 2 6 2" xfId="1377"/>
    <cellStyle name="Normal 3 4 2 2 7" xfId="634"/>
    <cellStyle name="Normal 3 4 2 2 7 2" xfId="1467"/>
    <cellStyle name="Normal 3 4 2 2 8" xfId="724"/>
    <cellStyle name="Normal 3 4 2 2 8 2" xfId="1557"/>
    <cellStyle name="Normal 3 4 2 2 9" xfId="821"/>
    <cellStyle name="Normal 3 4 2 2 9 2" xfId="1654"/>
    <cellStyle name="Normal 3 4 2 3" xfId="147"/>
    <cellStyle name="Normal 3 4 2 3 2" xfId="980"/>
    <cellStyle name="Normal 3 4 2 4" xfId="237"/>
    <cellStyle name="Normal 3 4 2 4 2" xfId="1070"/>
    <cellStyle name="Normal 3 4 2 5" xfId="327"/>
    <cellStyle name="Normal 3 4 2 5 2" xfId="1160"/>
    <cellStyle name="Normal 3 4 2 6" xfId="417"/>
    <cellStyle name="Normal 3 4 2 6 2" xfId="1250"/>
    <cellStyle name="Normal 3 4 2 7" xfId="507"/>
    <cellStyle name="Normal 3 4 2 7 2" xfId="1340"/>
    <cellStyle name="Normal 3 4 2 8" xfId="597"/>
    <cellStyle name="Normal 3 4 2 8 2" xfId="1430"/>
    <cellStyle name="Normal 3 4 2 9" xfId="687"/>
    <cellStyle name="Normal 3 4 2 9 2" xfId="1520"/>
    <cellStyle name="Normal 3 4 3" xfId="72"/>
    <cellStyle name="Normal 3 4 3 10" xfId="906"/>
    <cellStyle name="Normal 3 4 3 2" xfId="165"/>
    <cellStyle name="Normal 3 4 3 2 2" xfId="998"/>
    <cellStyle name="Normal 3 4 3 3" xfId="255"/>
    <cellStyle name="Normal 3 4 3 3 2" xfId="1088"/>
    <cellStyle name="Normal 3 4 3 4" xfId="345"/>
    <cellStyle name="Normal 3 4 3 4 2" xfId="1178"/>
    <cellStyle name="Normal 3 4 3 5" xfId="435"/>
    <cellStyle name="Normal 3 4 3 5 2" xfId="1268"/>
    <cellStyle name="Normal 3 4 3 6" xfId="525"/>
    <cellStyle name="Normal 3 4 3 6 2" xfId="1358"/>
    <cellStyle name="Normal 3 4 3 7" xfId="615"/>
    <cellStyle name="Normal 3 4 3 7 2" xfId="1448"/>
    <cellStyle name="Normal 3 4 3 8" xfId="705"/>
    <cellStyle name="Normal 3 4 3 8 2" xfId="1538"/>
    <cellStyle name="Normal 3 4 3 9" xfId="802"/>
    <cellStyle name="Normal 3 4 3 9 2" xfId="1635"/>
    <cellStyle name="Normal 3 4 4" xfId="128"/>
    <cellStyle name="Normal 3 4 4 2" xfId="961"/>
    <cellStyle name="Normal 3 4 5" xfId="218"/>
    <cellStyle name="Normal 3 4 5 2" xfId="1051"/>
    <cellStyle name="Normal 3 4 6" xfId="308"/>
    <cellStyle name="Normal 3 4 6 2" xfId="1141"/>
    <cellStyle name="Normal 3 4 7" xfId="398"/>
    <cellStyle name="Normal 3 4 7 2" xfId="1231"/>
    <cellStyle name="Normal 3 4 8" xfId="488"/>
    <cellStyle name="Normal 3 4 8 2" xfId="1321"/>
    <cellStyle name="Normal 3 4 9" xfId="578"/>
    <cellStyle name="Normal 3 4 9 2" xfId="1411"/>
    <cellStyle name="Normal 3 5" xfId="33"/>
    <cellStyle name="Normal 3 5 10" xfId="671"/>
    <cellStyle name="Normal 3 5 10 2" xfId="1504"/>
    <cellStyle name="Normal 3 5 11" xfId="766"/>
    <cellStyle name="Normal 3 5 11 2" xfId="1599"/>
    <cellStyle name="Normal 3 5 12" xfId="870"/>
    <cellStyle name="Normal 3 5 2" xfId="55"/>
    <cellStyle name="Normal 3 5 2 10" xfId="786"/>
    <cellStyle name="Normal 3 5 2 10 2" xfId="1619"/>
    <cellStyle name="Normal 3 5 2 11" xfId="890"/>
    <cellStyle name="Normal 3 5 2 2" xfId="95"/>
    <cellStyle name="Normal 3 5 2 2 10" xfId="928"/>
    <cellStyle name="Normal 3 5 2 2 2" xfId="187"/>
    <cellStyle name="Normal 3 5 2 2 2 2" xfId="1020"/>
    <cellStyle name="Normal 3 5 2 2 3" xfId="277"/>
    <cellStyle name="Normal 3 5 2 2 3 2" xfId="1110"/>
    <cellStyle name="Normal 3 5 2 2 4" xfId="367"/>
    <cellStyle name="Normal 3 5 2 2 4 2" xfId="1200"/>
    <cellStyle name="Normal 3 5 2 2 5" xfId="457"/>
    <cellStyle name="Normal 3 5 2 2 5 2" xfId="1290"/>
    <cellStyle name="Normal 3 5 2 2 6" xfId="547"/>
    <cellStyle name="Normal 3 5 2 2 6 2" xfId="1380"/>
    <cellStyle name="Normal 3 5 2 2 7" xfId="637"/>
    <cellStyle name="Normal 3 5 2 2 7 2" xfId="1470"/>
    <cellStyle name="Normal 3 5 2 2 8" xfId="727"/>
    <cellStyle name="Normal 3 5 2 2 8 2" xfId="1560"/>
    <cellStyle name="Normal 3 5 2 2 9" xfId="824"/>
    <cellStyle name="Normal 3 5 2 2 9 2" xfId="1657"/>
    <cellStyle name="Normal 3 5 2 3" xfId="150"/>
    <cellStyle name="Normal 3 5 2 3 2" xfId="983"/>
    <cellStyle name="Normal 3 5 2 4" xfId="240"/>
    <cellStyle name="Normal 3 5 2 4 2" xfId="1073"/>
    <cellStyle name="Normal 3 5 2 5" xfId="330"/>
    <cellStyle name="Normal 3 5 2 5 2" xfId="1163"/>
    <cellStyle name="Normal 3 5 2 6" xfId="420"/>
    <cellStyle name="Normal 3 5 2 6 2" xfId="1253"/>
    <cellStyle name="Normal 3 5 2 7" xfId="510"/>
    <cellStyle name="Normal 3 5 2 7 2" xfId="1343"/>
    <cellStyle name="Normal 3 5 2 8" xfId="600"/>
    <cellStyle name="Normal 3 5 2 8 2" xfId="1433"/>
    <cellStyle name="Normal 3 5 2 9" xfId="690"/>
    <cellStyle name="Normal 3 5 2 9 2" xfId="1523"/>
    <cellStyle name="Normal 3 5 3" xfId="75"/>
    <cellStyle name="Normal 3 5 3 10" xfId="909"/>
    <cellStyle name="Normal 3 5 3 2" xfId="168"/>
    <cellStyle name="Normal 3 5 3 2 2" xfId="1001"/>
    <cellStyle name="Normal 3 5 3 3" xfId="258"/>
    <cellStyle name="Normal 3 5 3 3 2" xfId="1091"/>
    <cellStyle name="Normal 3 5 3 4" xfId="348"/>
    <cellStyle name="Normal 3 5 3 4 2" xfId="1181"/>
    <cellStyle name="Normal 3 5 3 5" xfId="438"/>
    <cellStyle name="Normal 3 5 3 5 2" xfId="1271"/>
    <cellStyle name="Normal 3 5 3 6" xfId="528"/>
    <cellStyle name="Normal 3 5 3 6 2" xfId="1361"/>
    <cellStyle name="Normal 3 5 3 7" xfId="618"/>
    <cellStyle name="Normal 3 5 3 7 2" xfId="1451"/>
    <cellStyle name="Normal 3 5 3 8" xfId="708"/>
    <cellStyle name="Normal 3 5 3 8 2" xfId="1541"/>
    <cellStyle name="Normal 3 5 3 9" xfId="805"/>
    <cellStyle name="Normal 3 5 3 9 2" xfId="1638"/>
    <cellStyle name="Normal 3 5 4" xfId="131"/>
    <cellStyle name="Normal 3 5 4 2" xfId="964"/>
    <cellStyle name="Normal 3 5 5" xfId="221"/>
    <cellStyle name="Normal 3 5 5 2" xfId="1054"/>
    <cellStyle name="Normal 3 5 6" xfId="311"/>
    <cellStyle name="Normal 3 5 6 2" xfId="1144"/>
    <cellStyle name="Normal 3 5 7" xfId="401"/>
    <cellStyle name="Normal 3 5 7 2" xfId="1234"/>
    <cellStyle name="Normal 3 5 8" xfId="491"/>
    <cellStyle name="Normal 3 5 8 2" xfId="1324"/>
    <cellStyle name="Normal 3 5 9" xfId="581"/>
    <cellStyle name="Normal 3 5 9 2" xfId="1414"/>
    <cellStyle name="Normal 3 6" xfId="36"/>
    <cellStyle name="Normal 3 6 10" xfId="674"/>
    <cellStyle name="Normal 3 6 10 2" xfId="1507"/>
    <cellStyle name="Normal 3 6 11" xfId="769"/>
    <cellStyle name="Normal 3 6 11 2" xfId="1602"/>
    <cellStyle name="Normal 3 6 12" xfId="873"/>
    <cellStyle name="Normal 3 6 2" xfId="58"/>
    <cellStyle name="Normal 3 6 2 10" xfId="789"/>
    <cellStyle name="Normal 3 6 2 10 2" xfId="1622"/>
    <cellStyle name="Normal 3 6 2 11" xfId="893"/>
    <cellStyle name="Normal 3 6 2 2" xfId="98"/>
    <cellStyle name="Normal 3 6 2 2 10" xfId="931"/>
    <cellStyle name="Normal 3 6 2 2 2" xfId="190"/>
    <cellStyle name="Normal 3 6 2 2 2 2" xfId="1023"/>
    <cellStyle name="Normal 3 6 2 2 3" xfId="280"/>
    <cellStyle name="Normal 3 6 2 2 3 2" xfId="1113"/>
    <cellStyle name="Normal 3 6 2 2 4" xfId="370"/>
    <cellStyle name="Normal 3 6 2 2 4 2" xfId="1203"/>
    <cellStyle name="Normal 3 6 2 2 5" xfId="460"/>
    <cellStyle name="Normal 3 6 2 2 5 2" xfId="1293"/>
    <cellStyle name="Normal 3 6 2 2 6" xfId="550"/>
    <cellStyle name="Normal 3 6 2 2 6 2" xfId="1383"/>
    <cellStyle name="Normal 3 6 2 2 7" xfId="640"/>
    <cellStyle name="Normal 3 6 2 2 7 2" xfId="1473"/>
    <cellStyle name="Normal 3 6 2 2 8" xfId="730"/>
    <cellStyle name="Normal 3 6 2 2 8 2" xfId="1563"/>
    <cellStyle name="Normal 3 6 2 2 9" xfId="827"/>
    <cellStyle name="Normal 3 6 2 2 9 2" xfId="1660"/>
    <cellStyle name="Normal 3 6 2 3" xfId="153"/>
    <cellStyle name="Normal 3 6 2 3 2" xfId="986"/>
    <cellStyle name="Normal 3 6 2 4" xfId="243"/>
    <cellStyle name="Normal 3 6 2 4 2" xfId="1076"/>
    <cellStyle name="Normal 3 6 2 5" xfId="333"/>
    <cellStyle name="Normal 3 6 2 5 2" xfId="1166"/>
    <cellStyle name="Normal 3 6 2 6" xfId="423"/>
    <cellStyle name="Normal 3 6 2 6 2" xfId="1256"/>
    <cellStyle name="Normal 3 6 2 7" xfId="513"/>
    <cellStyle name="Normal 3 6 2 7 2" xfId="1346"/>
    <cellStyle name="Normal 3 6 2 8" xfId="603"/>
    <cellStyle name="Normal 3 6 2 8 2" xfId="1436"/>
    <cellStyle name="Normal 3 6 2 9" xfId="693"/>
    <cellStyle name="Normal 3 6 2 9 2" xfId="1526"/>
    <cellStyle name="Normal 3 6 3" xfId="78"/>
    <cellStyle name="Normal 3 6 3 10" xfId="912"/>
    <cellStyle name="Normal 3 6 3 2" xfId="171"/>
    <cellStyle name="Normal 3 6 3 2 2" xfId="1004"/>
    <cellStyle name="Normal 3 6 3 3" xfId="261"/>
    <cellStyle name="Normal 3 6 3 3 2" xfId="1094"/>
    <cellStyle name="Normal 3 6 3 4" xfId="351"/>
    <cellStyle name="Normal 3 6 3 4 2" xfId="1184"/>
    <cellStyle name="Normal 3 6 3 5" xfId="441"/>
    <cellStyle name="Normal 3 6 3 5 2" xfId="1274"/>
    <cellStyle name="Normal 3 6 3 6" xfId="531"/>
    <cellStyle name="Normal 3 6 3 6 2" xfId="1364"/>
    <cellStyle name="Normal 3 6 3 7" xfId="621"/>
    <cellStyle name="Normal 3 6 3 7 2" xfId="1454"/>
    <cellStyle name="Normal 3 6 3 8" xfId="711"/>
    <cellStyle name="Normal 3 6 3 8 2" xfId="1544"/>
    <cellStyle name="Normal 3 6 3 9" xfId="808"/>
    <cellStyle name="Normal 3 6 3 9 2" xfId="1641"/>
    <cellStyle name="Normal 3 6 4" xfId="134"/>
    <cellStyle name="Normal 3 6 4 2" xfId="967"/>
    <cellStyle name="Normal 3 6 5" xfId="224"/>
    <cellStyle name="Normal 3 6 5 2" xfId="1057"/>
    <cellStyle name="Normal 3 6 6" xfId="314"/>
    <cellStyle name="Normal 3 6 6 2" xfId="1147"/>
    <cellStyle name="Normal 3 6 7" xfId="404"/>
    <cellStyle name="Normal 3 6 7 2" xfId="1237"/>
    <cellStyle name="Normal 3 6 8" xfId="494"/>
    <cellStyle name="Normal 3 6 8 2" xfId="1327"/>
    <cellStyle name="Normal 3 6 9" xfId="584"/>
    <cellStyle name="Normal 3 6 9 2" xfId="1417"/>
    <cellStyle name="Normal 3 7" xfId="42"/>
    <cellStyle name="Normal 3 7 10" xfId="774"/>
    <cellStyle name="Normal 3 7 10 2" xfId="1607"/>
    <cellStyle name="Normal 3 7 11" xfId="878"/>
    <cellStyle name="Normal 3 7 2" xfId="82"/>
    <cellStyle name="Normal 3 7 2 10" xfId="916"/>
    <cellStyle name="Normal 3 7 2 2" xfId="175"/>
    <cellStyle name="Normal 3 7 2 2 2" xfId="1008"/>
    <cellStyle name="Normal 3 7 2 3" xfId="265"/>
    <cellStyle name="Normal 3 7 2 3 2" xfId="1098"/>
    <cellStyle name="Normal 3 7 2 4" xfId="355"/>
    <cellStyle name="Normal 3 7 2 4 2" xfId="1188"/>
    <cellStyle name="Normal 3 7 2 5" xfId="445"/>
    <cellStyle name="Normal 3 7 2 5 2" xfId="1278"/>
    <cellStyle name="Normal 3 7 2 6" xfId="535"/>
    <cellStyle name="Normal 3 7 2 6 2" xfId="1368"/>
    <cellStyle name="Normal 3 7 2 7" xfId="625"/>
    <cellStyle name="Normal 3 7 2 7 2" xfId="1458"/>
    <cellStyle name="Normal 3 7 2 8" xfId="715"/>
    <cellStyle name="Normal 3 7 2 8 2" xfId="1548"/>
    <cellStyle name="Normal 3 7 2 9" xfId="812"/>
    <cellStyle name="Normal 3 7 2 9 2" xfId="1645"/>
    <cellStyle name="Normal 3 7 3" xfId="138"/>
    <cellStyle name="Normal 3 7 3 2" xfId="971"/>
    <cellStyle name="Normal 3 7 4" xfId="228"/>
    <cellStyle name="Normal 3 7 4 2" xfId="1061"/>
    <cellStyle name="Normal 3 7 5" xfId="318"/>
    <cellStyle name="Normal 3 7 5 2" xfId="1151"/>
    <cellStyle name="Normal 3 7 6" xfId="408"/>
    <cellStyle name="Normal 3 7 6 2" xfId="1241"/>
    <cellStyle name="Normal 3 7 7" xfId="498"/>
    <cellStyle name="Normal 3 7 7 2" xfId="1331"/>
    <cellStyle name="Normal 3 7 8" xfId="588"/>
    <cellStyle name="Normal 3 7 8 2" xfId="1421"/>
    <cellStyle name="Normal 3 7 9" xfId="678"/>
    <cellStyle name="Normal 3 7 9 2" xfId="1511"/>
    <cellStyle name="Normal 3 8" xfId="63"/>
    <cellStyle name="Normal 3 8 10" xfId="897"/>
    <cellStyle name="Normal 3 8 2" xfId="156"/>
    <cellStyle name="Normal 3 8 2 2" xfId="989"/>
    <cellStyle name="Normal 3 8 3" xfId="246"/>
    <cellStyle name="Normal 3 8 3 2" xfId="1079"/>
    <cellStyle name="Normal 3 8 4" xfId="336"/>
    <cellStyle name="Normal 3 8 4 2" xfId="1169"/>
    <cellStyle name="Normal 3 8 5" xfId="426"/>
    <cellStyle name="Normal 3 8 5 2" xfId="1259"/>
    <cellStyle name="Normal 3 8 6" xfId="516"/>
    <cellStyle name="Normal 3 8 6 2" xfId="1349"/>
    <cellStyle name="Normal 3 8 7" xfId="606"/>
    <cellStyle name="Normal 3 8 7 2" xfId="1439"/>
    <cellStyle name="Normal 3 8 8" xfId="696"/>
    <cellStyle name="Normal 3 8 8 2" xfId="1529"/>
    <cellStyle name="Normal 3 8 9" xfId="793"/>
    <cellStyle name="Normal 3 8 9 2" xfId="1626"/>
    <cellStyle name="Normal 3 9" xfId="101"/>
    <cellStyle name="Normal 3 9 10" xfId="934"/>
    <cellStyle name="Normal 3 9 2" xfId="193"/>
    <cellStyle name="Normal 3 9 2 2" xfId="1026"/>
    <cellStyle name="Normal 3 9 3" xfId="283"/>
    <cellStyle name="Normal 3 9 3 2" xfId="1116"/>
    <cellStyle name="Normal 3 9 4" xfId="373"/>
    <cellStyle name="Normal 3 9 4 2" xfId="1206"/>
    <cellStyle name="Normal 3 9 5" xfId="463"/>
    <cellStyle name="Normal 3 9 5 2" xfId="1296"/>
    <cellStyle name="Normal 3 9 6" xfId="553"/>
    <cellStyle name="Normal 3 9 6 2" xfId="1386"/>
    <cellStyle name="Normal 3 9 7" xfId="643"/>
    <cellStyle name="Normal 3 9 7 2" xfId="1476"/>
    <cellStyle name="Normal 3 9 8" xfId="733"/>
    <cellStyle name="Normal 3 9 8 2" xfId="1566"/>
    <cellStyle name="Normal 3 9 9" xfId="830"/>
    <cellStyle name="Normal 3 9 9 2" xfId="1663"/>
    <cellStyle name="Normal 4" xfId="12"/>
    <cellStyle name="Normal 5" xfId="9"/>
    <cellStyle name="Normal 5 2" xfId="5"/>
    <cellStyle name="Normal 5 3" xfId="32"/>
    <cellStyle name="Normal 5 3 2" xfId="54"/>
    <cellStyle name="Normal 5 4" xfId="19"/>
    <cellStyle name="Normal 6" xfId="18"/>
    <cellStyle name="Normal 6 10" xfId="660"/>
    <cellStyle name="Normal 6 10 2" xfId="1493"/>
    <cellStyle name="Normal 6 11" xfId="754"/>
    <cellStyle name="Normal 6 11 2" xfId="1587"/>
    <cellStyle name="Normal 6 12" xfId="858"/>
    <cellStyle name="Normal 6 2" xfId="41"/>
    <cellStyle name="Normal 6 2 10" xfId="773"/>
    <cellStyle name="Normal 6 2 10 2" xfId="1606"/>
    <cellStyle name="Normal 6 2 11" xfId="877"/>
    <cellStyle name="Normal 6 2 2" xfId="81"/>
    <cellStyle name="Normal 6 2 2 10" xfId="915"/>
    <cellStyle name="Normal 6 2 2 2" xfId="174"/>
    <cellStyle name="Normal 6 2 2 2 2" xfId="1007"/>
    <cellStyle name="Normal 6 2 2 3" xfId="264"/>
    <cellStyle name="Normal 6 2 2 3 2" xfId="1097"/>
    <cellStyle name="Normal 6 2 2 4" xfId="354"/>
    <cellStyle name="Normal 6 2 2 4 2" xfId="1187"/>
    <cellStyle name="Normal 6 2 2 5" xfId="444"/>
    <cellStyle name="Normal 6 2 2 5 2" xfId="1277"/>
    <cellStyle name="Normal 6 2 2 6" xfId="534"/>
    <cellStyle name="Normal 6 2 2 6 2" xfId="1367"/>
    <cellStyle name="Normal 6 2 2 7" xfId="624"/>
    <cellStyle name="Normal 6 2 2 7 2" xfId="1457"/>
    <cellStyle name="Normal 6 2 2 8" xfId="714"/>
    <cellStyle name="Normal 6 2 2 8 2" xfId="1547"/>
    <cellStyle name="Normal 6 2 2 9" xfId="811"/>
    <cellStyle name="Normal 6 2 2 9 2" xfId="1644"/>
    <cellStyle name="Normal 6 2 3" xfId="137"/>
    <cellStyle name="Normal 6 2 3 2" xfId="970"/>
    <cellStyle name="Normal 6 2 4" xfId="227"/>
    <cellStyle name="Normal 6 2 4 2" xfId="1060"/>
    <cellStyle name="Normal 6 2 5" xfId="317"/>
    <cellStyle name="Normal 6 2 5 2" xfId="1150"/>
    <cellStyle name="Normal 6 2 6" xfId="407"/>
    <cellStyle name="Normal 6 2 6 2" xfId="1240"/>
    <cellStyle name="Normal 6 2 7" xfId="497"/>
    <cellStyle name="Normal 6 2 7 2" xfId="1330"/>
    <cellStyle name="Normal 6 2 8" xfId="587"/>
    <cellStyle name="Normal 6 2 8 2" xfId="1420"/>
    <cellStyle name="Normal 6 2 9" xfId="677"/>
    <cellStyle name="Normal 6 2 9 2" xfId="1510"/>
    <cellStyle name="Normal 6 3" xfId="62"/>
    <cellStyle name="Normal 6 3 10" xfId="896"/>
    <cellStyle name="Normal 6 3 2" xfId="155"/>
    <cellStyle name="Normal 6 3 2 2" xfId="988"/>
    <cellStyle name="Normal 6 3 3" xfId="245"/>
    <cellStyle name="Normal 6 3 3 2" xfId="1078"/>
    <cellStyle name="Normal 6 3 4" xfId="335"/>
    <cellStyle name="Normal 6 3 4 2" xfId="1168"/>
    <cellStyle name="Normal 6 3 5" xfId="425"/>
    <cellStyle name="Normal 6 3 5 2" xfId="1258"/>
    <cellStyle name="Normal 6 3 6" xfId="515"/>
    <cellStyle name="Normal 6 3 6 2" xfId="1348"/>
    <cellStyle name="Normal 6 3 7" xfId="605"/>
    <cellStyle name="Normal 6 3 7 2" xfId="1438"/>
    <cellStyle name="Normal 6 3 8" xfId="695"/>
    <cellStyle name="Normal 6 3 8 2" xfId="1528"/>
    <cellStyle name="Normal 6 3 9" xfId="792"/>
    <cellStyle name="Normal 6 3 9 2" xfId="1625"/>
    <cellStyle name="Normal 6 4" xfId="120"/>
    <cellStyle name="Normal 6 4 2" xfId="953"/>
    <cellStyle name="Normal 6 5" xfId="210"/>
    <cellStyle name="Normal 6 5 2" xfId="1043"/>
    <cellStyle name="Normal 6 6" xfId="300"/>
    <cellStyle name="Normal 6 6 2" xfId="1133"/>
    <cellStyle name="Normal 6 7" xfId="390"/>
    <cellStyle name="Normal 6 7 2" xfId="1223"/>
    <cellStyle name="Normal 6 8" xfId="480"/>
    <cellStyle name="Normal 6 8 2" xfId="1313"/>
    <cellStyle name="Normal 6 9" xfId="570"/>
    <cellStyle name="Normal 6 9 2" xfId="1403"/>
    <cellStyle name="Normal 7" xfId="22"/>
    <cellStyle name="Normal 7 10" xfId="661"/>
    <cellStyle name="Normal 7 10 2" xfId="1494"/>
    <cellStyle name="Normal 7 11" xfId="756"/>
    <cellStyle name="Normal 7 11 2" xfId="1589"/>
    <cellStyle name="Normal 7 12" xfId="860"/>
    <cellStyle name="Normal 7 2" xfId="44"/>
    <cellStyle name="Normal 7 2 10" xfId="776"/>
    <cellStyle name="Normal 7 2 10 2" xfId="1609"/>
    <cellStyle name="Normal 7 2 11" xfId="880"/>
    <cellStyle name="Normal 7 2 2" xfId="84"/>
    <cellStyle name="Normal 7 2 2 10" xfId="918"/>
    <cellStyle name="Normal 7 2 2 2" xfId="177"/>
    <cellStyle name="Normal 7 2 2 2 2" xfId="1010"/>
    <cellStyle name="Normal 7 2 2 3" xfId="267"/>
    <cellStyle name="Normal 7 2 2 3 2" xfId="1100"/>
    <cellStyle name="Normal 7 2 2 4" xfId="357"/>
    <cellStyle name="Normal 7 2 2 4 2" xfId="1190"/>
    <cellStyle name="Normal 7 2 2 5" xfId="447"/>
    <cellStyle name="Normal 7 2 2 5 2" xfId="1280"/>
    <cellStyle name="Normal 7 2 2 6" xfId="537"/>
    <cellStyle name="Normal 7 2 2 6 2" xfId="1370"/>
    <cellStyle name="Normal 7 2 2 7" xfId="627"/>
    <cellStyle name="Normal 7 2 2 7 2" xfId="1460"/>
    <cellStyle name="Normal 7 2 2 8" xfId="717"/>
    <cellStyle name="Normal 7 2 2 8 2" xfId="1550"/>
    <cellStyle name="Normal 7 2 2 9" xfId="814"/>
    <cellStyle name="Normal 7 2 2 9 2" xfId="1647"/>
    <cellStyle name="Normal 7 2 3" xfId="140"/>
    <cellStyle name="Normal 7 2 3 2" xfId="973"/>
    <cellStyle name="Normal 7 2 4" xfId="230"/>
    <cellStyle name="Normal 7 2 4 2" xfId="1063"/>
    <cellStyle name="Normal 7 2 5" xfId="320"/>
    <cellStyle name="Normal 7 2 5 2" xfId="1153"/>
    <cellStyle name="Normal 7 2 6" xfId="410"/>
    <cellStyle name="Normal 7 2 6 2" xfId="1243"/>
    <cellStyle name="Normal 7 2 7" xfId="500"/>
    <cellStyle name="Normal 7 2 7 2" xfId="1333"/>
    <cellStyle name="Normal 7 2 8" xfId="590"/>
    <cellStyle name="Normal 7 2 8 2" xfId="1423"/>
    <cellStyle name="Normal 7 2 9" xfId="680"/>
    <cellStyle name="Normal 7 2 9 2" xfId="1513"/>
    <cellStyle name="Normal 7 3" xfId="65"/>
    <cellStyle name="Normal 7 3 10" xfId="899"/>
    <cellStyle name="Normal 7 3 2" xfId="158"/>
    <cellStyle name="Normal 7 3 2 2" xfId="991"/>
    <cellStyle name="Normal 7 3 3" xfId="248"/>
    <cellStyle name="Normal 7 3 3 2" xfId="1081"/>
    <cellStyle name="Normal 7 3 4" xfId="338"/>
    <cellStyle name="Normal 7 3 4 2" xfId="1171"/>
    <cellStyle name="Normal 7 3 5" xfId="428"/>
    <cellStyle name="Normal 7 3 5 2" xfId="1261"/>
    <cellStyle name="Normal 7 3 6" xfId="518"/>
    <cellStyle name="Normal 7 3 6 2" xfId="1351"/>
    <cellStyle name="Normal 7 3 7" xfId="608"/>
    <cellStyle name="Normal 7 3 7 2" xfId="1441"/>
    <cellStyle name="Normal 7 3 8" xfId="698"/>
    <cellStyle name="Normal 7 3 8 2" xfId="1531"/>
    <cellStyle name="Normal 7 3 9" xfId="795"/>
    <cellStyle name="Normal 7 3 9 2" xfId="1628"/>
    <cellStyle name="Normal 7 4" xfId="121"/>
    <cellStyle name="Normal 7 4 2" xfId="954"/>
    <cellStyle name="Normal 7 5" xfId="211"/>
    <cellStyle name="Normal 7 5 2" xfId="1044"/>
    <cellStyle name="Normal 7 6" xfId="301"/>
    <cellStyle name="Normal 7 6 2" xfId="1134"/>
    <cellStyle name="Normal 7 7" xfId="391"/>
    <cellStyle name="Normal 7 7 2" xfId="1224"/>
    <cellStyle name="Normal 7 8" xfId="481"/>
    <cellStyle name="Normal 7 8 2" xfId="1314"/>
    <cellStyle name="Normal 7 9" xfId="571"/>
    <cellStyle name="Normal 7 9 2" xfId="1404"/>
    <cellStyle name="Normal 8" xfId="25"/>
    <cellStyle name="Normal 8 10" xfId="664"/>
    <cellStyle name="Normal 8 10 2" xfId="1497"/>
    <cellStyle name="Normal 8 11" xfId="759"/>
    <cellStyle name="Normal 8 11 2" xfId="1592"/>
    <cellStyle name="Normal 8 12" xfId="863"/>
    <cellStyle name="Normal 8 2" xfId="47"/>
    <cellStyle name="Normal 8 2 10" xfId="779"/>
    <cellStyle name="Normal 8 2 10 2" xfId="1612"/>
    <cellStyle name="Normal 8 2 11" xfId="883"/>
    <cellStyle name="Normal 8 2 2" xfId="87"/>
    <cellStyle name="Normal 8 2 2 10" xfId="921"/>
    <cellStyle name="Normal 8 2 2 2" xfId="180"/>
    <cellStyle name="Normal 8 2 2 2 2" xfId="1013"/>
    <cellStyle name="Normal 8 2 2 3" xfId="270"/>
    <cellStyle name="Normal 8 2 2 3 2" xfId="1103"/>
    <cellStyle name="Normal 8 2 2 4" xfId="360"/>
    <cellStyle name="Normal 8 2 2 4 2" xfId="1193"/>
    <cellStyle name="Normal 8 2 2 5" xfId="450"/>
    <cellStyle name="Normal 8 2 2 5 2" xfId="1283"/>
    <cellStyle name="Normal 8 2 2 6" xfId="540"/>
    <cellStyle name="Normal 8 2 2 6 2" xfId="1373"/>
    <cellStyle name="Normal 8 2 2 7" xfId="630"/>
    <cellStyle name="Normal 8 2 2 7 2" xfId="1463"/>
    <cellStyle name="Normal 8 2 2 8" xfId="720"/>
    <cellStyle name="Normal 8 2 2 8 2" xfId="1553"/>
    <cellStyle name="Normal 8 2 2 9" xfId="817"/>
    <cellStyle name="Normal 8 2 2 9 2" xfId="1650"/>
    <cellStyle name="Normal 8 2 3" xfId="143"/>
    <cellStyle name="Normal 8 2 3 2" xfId="976"/>
    <cellStyle name="Normal 8 2 4" xfId="233"/>
    <cellStyle name="Normal 8 2 4 2" xfId="1066"/>
    <cellStyle name="Normal 8 2 5" xfId="323"/>
    <cellStyle name="Normal 8 2 5 2" xfId="1156"/>
    <cellStyle name="Normal 8 2 6" xfId="413"/>
    <cellStyle name="Normal 8 2 6 2" xfId="1246"/>
    <cellStyle name="Normal 8 2 7" xfId="503"/>
    <cellStyle name="Normal 8 2 7 2" xfId="1336"/>
    <cellStyle name="Normal 8 2 8" xfId="593"/>
    <cellStyle name="Normal 8 2 8 2" xfId="1426"/>
    <cellStyle name="Normal 8 2 9" xfId="683"/>
    <cellStyle name="Normal 8 2 9 2" xfId="1516"/>
    <cellStyle name="Normal 8 3" xfId="68"/>
    <cellStyle name="Normal 8 3 10" xfId="902"/>
    <cellStyle name="Normal 8 3 2" xfId="161"/>
    <cellStyle name="Normal 8 3 2 2" xfId="994"/>
    <cellStyle name="Normal 8 3 3" xfId="251"/>
    <cellStyle name="Normal 8 3 3 2" xfId="1084"/>
    <cellStyle name="Normal 8 3 4" xfId="341"/>
    <cellStyle name="Normal 8 3 4 2" xfId="1174"/>
    <cellStyle name="Normal 8 3 5" xfId="431"/>
    <cellStyle name="Normal 8 3 5 2" xfId="1264"/>
    <cellStyle name="Normal 8 3 6" xfId="521"/>
    <cellStyle name="Normal 8 3 6 2" xfId="1354"/>
    <cellStyle name="Normal 8 3 7" xfId="611"/>
    <cellStyle name="Normal 8 3 7 2" xfId="1444"/>
    <cellStyle name="Normal 8 3 8" xfId="701"/>
    <cellStyle name="Normal 8 3 8 2" xfId="1534"/>
    <cellStyle name="Normal 8 3 9" xfId="798"/>
    <cellStyle name="Normal 8 3 9 2" xfId="1631"/>
    <cellStyle name="Normal 8 4" xfId="124"/>
    <cellStyle name="Normal 8 4 2" xfId="957"/>
    <cellStyle name="Normal 8 5" xfId="214"/>
    <cellStyle name="Normal 8 5 2" xfId="1047"/>
    <cellStyle name="Normal 8 6" xfId="304"/>
    <cellStyle name="Normal 8 6 2" xfId="1137"/>
    <cellStyle name="Normal 8 7" xfId="394"/>
    <cellStyle name="Normal 8 7 2" xfId="1227"/>
    <cellStyle name="Normal 8 8" xfId="484"/>
    <cellStyle name="Normal 8 8 2" xfId="1317"/>
    <cellStyle name="Normal 8 9" xfId="574"/>
    <cellStyle name="Normal 8 9 2" xfId="1407"/>
    <cellStyle name="Normal 9" xfId="28"/>
    <cellStyle name="Normal 9 10" xfId="667"/>
    <cellStyle name="Normal 9 10 2" xfId="1500"/>
    <cellStyle name="Normal 9 11" xfId="762"/>
    <cellStyle name="Normal 9 11 2" xfId="1595"/>
    <cellStyle name="Normal 9 12" xfId="866"/>
    <cellStyle name="Normal 9 2" xfId="50"/>
    <cellStyle name="Normal 9 2 10" xfId="782"/>
    <cellStyle name="Normal 9 2 10 2" xfId="1615"/>
    <cellStyle name="Normal 9 2 11" xfId="886"/>
    <cellStyle name="Normal 9 2 2" xfId="90"/>
    <cellStyle name="Normal 9 2 2 10" xfId="924"/>
    <cellStyle name="Normal 9 2 2 2" xfId="183"/>
    <cellStyle name="Normal 9 2 2 2 2" xfId="1016"/>
    <cellStyle name="Normal 9 2 2 3" xfId="273"/>
    <cellStyle name="Normal 9 2 2 3 2" xfId="1106"/>
    <cellStyle name="Normal 9 2 2 4" xfId="363"/>
    <cellStyle name="Normal 9 2 2 4 2" xfId="1196"/>
    <cellStyle name="Normal 9 2 2 5" xfId="453"/>
    <cellStyle name="Normal 9 2 2 5 2" xfId="1286"/>
    <cellStyle name="Normal 9 2 2 6" xfId="543"/>
    <cellStyle name="Normal 9 2 2 6 2" xfId="1376"/>
    <cellStyle name="Normal 9 2 2 7" xfId="633"/>
    <cellStyle name="Normal 9 2 2 7 2" xfId="1466"/>
    <cellStyle name="Normal 9 2 2 8" xfId="723"/>
    <cellStyle name="Normal 9 2 2 8 2" xfId="1556"/>
    <cellStyle name="Normal 9 2 2 9" xfId="820"/>
    <cellStyle name="Normal 9 2 2 9 2" xfId="1653"/>
    <cellStyle name="Normal 9 2 3" xfId="146"/>
    <cellStyle name="Normal 9 2 3 2" xfId="979"/>
    <cellStyle name="Normal 9 2 4" xfId="236"/>
    <cellStyle name="Normal 9 2 4 2" xfId="1069"/>
    <cellStyle name="Normal 9 2 5" xfId="326"/>
    <cellStyle name="Normal 9 2 5 2" xfId="1159"/>
    <cellStyle name="Normal 9 2 6" xfId="416"/>
    <cellStyle name="Normal 9 2 6 2" xfId="1249"/>
    <cellStyle name="Normal 9 2 7" xfId="506"/>
    <cellStyle name="Normal 9 2 7 2" xfId="1339"/>
    <cellStyle name="Normal 9 2 8" xfId="596"/>
    <cellStyle name="Normal 9 2 8 2" xfId="1429"/>
    <cellStyle name="Normal 9 2 9" xfId="686"/>
    <cellStyle name="Normal 9 2 9 2" xfId="1519"/>
    <cellStyle name="Normal 9 3" xfId="71"/>
    <cellStyle name="Normal 9 3 10" xfId="905"/>
    <cellStyle name="Normal 9 3 2" xfId="164"/>
    <cellStyle name="Normal 9 3 2 2" xfId="997"/>
    <cellStyle name="Normal 9 3 3" xfId="254"/>
    <cellStyle name="Normal 9 3 3 2" xfId="1087"/>
    <cellStyle name="Normal 9 3 4" xfId="344"/>
    <cellStyle name="Normal 9 3 4 2" xfId="1177"/>
    <cellStyle name="Normal 9 3 5" xfId="434"/>
    <cellStyle name="Normal 9 3 5 2" xfId="1267"/>
    <cellStyle name="Normal 9 3 6" xfId="524"/>
    <cellStyle name="Normal 9 3 6 2" xfId="1357"/>
    <cellStyle name="Normal 9 3 7" xfId="614"/>
    <cellStyle name="Normal 9 3 7 2" xfId="1447"/>
    <cellStyle name="Normal 9 3 8" xfId="704"/>
    <cellStyle name="Normal 9 3 8 2" xfId="1537"/>
    <cellStyle name="Normal 9 3 9" xfId="801"/>
    <cellStyle name="Normal 9 3 9 2" xfId="1634"/>
    <cellStyle name="Normal 9 4" xfId="127"/>
    <cellStyle name="Normal 9 4 2" xfId="960"/>
    <cellStyle name="Normal 9 5" xfId="217"/>
    <cellStyle name="Normal 9 5 2" xfId="1050"/>
    <cellStyle name="Normal 9 6" xfId="307"/>
    <cellStyle name="Normal 9 6 2" xfId="1140"/>
    <cellStyle name="Normal 9 7" xfId="397"/>
    <cellStyle name="Normal 9 7 2" xfId="1230"/>
    <cellStyle name="Normal 9 8" xfId="487"/>
    <cellStyle name="Normal 9 8 2" xfId="1320"/>
    <cellStyle name="Normal 9 9" xfId="577"/>
    <cellStyle name="Normal 9 9 2" xfId="1410"/>
    <cellStyle name="Normal_Forslag" xfId="845"/>
    <cellStyle name="Tusenskille 2" xfId="14"/>
    <cellStyle name="Tusenskille 2 2" xfId="15"/>
    <cellStyle name="Tusenskille 2 2 2" xfId="751"/>
    <cellStyle name="Tusenskille 2 2 2 2" xfId="1584"/>
    <cellStyle name="Tusenskille 2 2 3" xfId="855"/>
    <cellStyle name="Tusenskille 2 3" xfId="21"/>
    <cellStyle name="Tusenskille 2 3 2" xfId="755"/>
    <cellStyle name="Tusenskille 2 3 2 2" xfId="1588"/>
    <cellStyle name="Tusenskille 2 3 3" xfId="859"/>
    <cellStyle name="Tusenskille 2 4" xfId="40"/>
    <cellStyle name="Tusenskille 2 4 2" xfId="772"/>
    <cellStyle name="Tusenskille 2 4 2 2" xfId="1605"/>
    <cellStyle name="Tusenskille 2 4 3" xfId="876"/>
    <cellStyle name="Tusenskille 2 5" xfId="61"/>
    <cellStyle name="Tusenskille 2 5 2" xfId="791"/>
    <cellStyle name="Tusenskille 2 5 2 2" xfId="1624"/>
    <cellStyle name="Tusenskille 2 5 3" xfId="895"/>
    <cellStyle name="Tusenskille 2 6" xfId="750"/>
    <cellStyle name="Tusenskille 2 6 2" xfId="1583"/>
    <cellStyle name="Tusenskille 2 7" xfId="854"/>
    <cellStyle name="Tusenskille 3" xfId="16"/>
    <cellStyle name="Tusenskille 3 10" xfId="105"/>
    <cellStyle name="Tusenskille 3 10 10" xfId="938"/>
    <cellStyle name="Tusenskille 3 10 2" xfId="197"/>
    <cellStyle name="Tusenskille 3 10 2 2" xfId="1030"/>
    <cellStyle name="Tusenskille 3 10 3" xfId="287"/>
    <cellStyle name="Tusenskille 3 10 3 2" xfId="1120"/>
    <cellStyle name="Tusenskille 3 10 4" xfId="377"/>
    <cellStyle name="Tusenskille 3 10 4 2" xfId="1210"/>
    <cellStyle name="Tusenskille 3 10 5" xfId="467"/>
    <cellStyle name="Tusenskille 3 10 5 2" xfId="1300"/>
    <cellStyle name="Tusenskille 3 10 6" xfId="557"/>
    <cellStyle name="Tusenskille 3 10 6 2" xfId="1390"/>
    <cellStyle name="Tusenskille 3 10 7" xfId="647"/>
    <cellStyle name="Tusenskille 3 10 7 2" xfId="1480"/>
    <cellStyle name="Tusenskille 3 10 8" xfId="737"/>
    <cellStyle name="Tusenskille 3 10 8 2" xfId="1570"/>
    <cellStyle name="Tusenskille 3 10 9" xfId="834"/>
    <cellStyle name="Tusenskille 3 10 9 2" xfId="1667"/>
    <cellStyle name="Tusenskille 3 11" xfId="108"/>
    <cellStyle name="Tusenskille 3 11 10" xfId="941"/>
    <cellStyle name="Tusenskille 3 11 2" xfId="200"/>
    <cellStyle name="Tusenskille 3 11 2 2" xfId="1033"/>
    <cellStyle name="Tusenskille 3 11 3" xfId="290"/>
    <cellStyle name="Tusenskille 3 11 3 2" xfId="1123"/>
    <cellStyle name="Tusenskille 3 11 4" xfId="380"/>
    <cellStyle name="Tusenskille 3 11 4 2" xfId="1213"/>
    <cellStyle name="Tusenskille 3 11 5" xfId="470"/>
    <cellStyle name="Tusenskille 3 11 5 2" xfId="1303"/>
    <cellStyle name="Tusenskille 3 11 6" xfId="560"/>
    <cellStyle name="Tusenskille 3 11 6 2" xfId="1393"/>
    <cellStyle name="Tusenskille 3 11 7" xfId="650"/>
    <cellStyle name="Tusenskille 3 11 7 2" xfId="1483"/>
    <cellStyle name="Tusenskille 3 11 8" xfId="740"/>
    <cellStyle name="Tusenskille 3 11 8 2" xfId="1573"/>
    <cellStyle name="Tusenskille 3 11 9" xfId="837"/>
    <cellStyle name="Tusenskille 3 11 9 2" xfId="1670"/>
    <cellStyle name="Tusenskille 3 12" xfId="111"/>
    <cellStyle name="Tusenskille 3 12 10" xfId="944"/>
    <cellStyle name="Tusenskille 3 12 2" xfId="203"/>
    <cellStyle name="Tusenskille 3 12 2 2" xfId="1036"/>
    <cellStyle name="Tusenskille 3 12 3" xfId="293"/>
    <cellStyle name="Tusenskille 3 12 3 2" xfId="1126"/>
    <cellStyle name="Tusenskille 3 12 4" xfId="383"/>
    <cellStyle name="Tusenskille 3 12 4 2" xfId="1216"/>
    <cellStyle name="Tusenskille 3 12 5" xfId="473"/>
    <cellStyle name="Tusenskille 3 12 5 2" xfId="1306"/>
    <cellStyle name="Tusenskille 3 12 6" xfId="563"/>
    <cellStyle name="Tusenskille 3 12 6 2" xfId="1396"/>
    <cellStyle name="Tusenskille 3 12 7" xfId="653"/>
    <cellStyle name="Tusenskille 3 12 7 2" xfId="1486"/>
    <cellStyle name="Tusenskille 3 12 8" xfId="743"/>
    <cellStyle name="Tusenskille 3 12 8 2" xfId="1576"/>
    <cellStyle name="Tusenskille 3 12 9" xfId="840"/>
    <cellStyle name="Tusenskille 3 12 9 2" xfId="1673"/>
    <cellStyle name="Tusenskille 3 13" xfId="114"/>
    <cellStyle name="Tusenskille 3 13 10" xfId="947"/>
    <cellStyle name="Tusenskille 3 13 2" xfId="206"/>
    <cellStyle name="Tusenskille 3 13 2 2" xfId="1039"/>
    <cellStyle name="Tusenskille 3 13 3" xfId="296"/>
    <cellStyle name="Tusenskille 3 13 3 2" xfId="1129"/>
    <cellStyle name="Tusenskille 3 13 4" xfId="386"/>
    <cellStyle name="Tusenskille 3 13 4 2" xfId="1219"/>
    <cellStyle name="Tusenskille 3 13 5" xfId="476"/>
    <cellStyle name="Tusenskille 3 13 5 2" xfId="1309"/>
    <cellStyle name="Tusenskille 3 13 6" xfId="566"/>
    <cellStyle name="Tusenskille 3 13 6 2" xfId="1399"/>
    <cellStyle name="Tusenskille 3 13 7" xfId="656"/>
    <cellStyle name="Tusenskille 3 13 7 2" xfId="1489"/>
    <cellStyle name="Tusenskille 3 13 8" xfId="746"/>
    <cellStyle name="Tusenskille 3 13 8 2" xfId="1579"/>
    <cellStyle name="Tusenskille 3 13 9" xfId="843"/>
    <cellStyle name="Tusenskille 3 13 9 2" xfId="1676"/>
    <cellStyle name="Tusenskille 3 14" xfId="119"/>
    <cellStyle name="Tusenskille 3 14 2" xfId="952"/>
    <cellStyle name="Tusenskille 3 15" xfId="209"/>
    <cellStyle name="Tusenskille 3 15 2" xfId="1042"/>
    <cellStyle name="Tusenskille 3 16" xfId="299"/>
    <cellStyle name="Tusenskille 3 16 2" xfId="1132"/>
    <cellStyle name="Tusenskille 3 17" xfId="389"/>
    <cellStyle name="Tusenskille 3 17 2" xfId="1222"/>
    <cellStyle name="Tusenskille 3 18" xfId="479"/>
    <cellStyle name="Tusenskille 3 18 2" xfId="1312"/>
    <cellStyle name="Tusenskille 3 19" xfId="569"/>
    <cellStyle name="Tusenskille 3 19 2" xfId="1402"/>
    <cellStyle name="Tusenskille 3 2" xfId="24"/>
    <cellStyle name="Tusenskille 3 2 10" xfId="663"/>
    <cellStyle name="Tusenskille 3 2 10 2" xfId="1496"/>
    <cellStyle name="Tusenskille 3 2 11" xfId="758"/>
    <cellStyle name="Tusenskille 3 2 11 2" xfId="1591"/>
    <cellStyle name="Tusenskille 3 2 12" xfId="862"/>
    <cellStyle name="Tusenskille 3 2 2" xfId="46"/>
    <cellStyle name="Tusenskille 3 2 2 10" xfId="778"/>
    <cellStyle name="Tusenskille 3 2 2 10 2" xfId="1611"/>
    <cellStyle name="Tusenskille 3 2 2 11" xfId="882"/>
    <cellStyle name="Tusenskille 3 2 2 2" xfId="86"/>
    <cellStyle name="Tusenskille 3 2 2 2 10" xfId="920"/>
    <cellStyle name="Tusenskille 3 2 2 2 2" xfId="179"/>
    <cellStyle name="Tusenskille 3 2 2 2 2 2" xfId="1012"/>
    <cellStyle name="Tusenskille 3 2 2 2 3" xfId="269"/>
    <cellStyle name="Tusenskille 3 2 2 2 3 2" xfId="1102"/>
    <cellStyle name="Tusenskille 3 2 2 2 4" xfId="359"/>
    <cellStyle name="Tusenskille 3 2 2 2 4 2" xfId="1192"/>
    <cellStyle name="Tusenskille 3 2 2 2 5" xfId="449"/>
    <cellStyle name="Tusenskille 3 2 2 2 5 2" xfId="1282"/>
    <cellStyle name="Tusenskille 3 2 2 2 6" xfId="539"/>
    <cellStyle name="Tusenskille 3 2 2 2 6 2" xfId="1372"/>
    <cellStyle name="Tusenskille 3 2 2 2 7" xfId="629"/>
    <cellStyle name="Tusenskille 3 2 2 2 7 2" xfId="1462"/>
    <cellStyle name="Tusenskille 3 2 2 2 8" xfId="719"/>
    <cellStyle name="Tusenskille 3 2 2 2 8 2" xfId="1552"/>
    <cellStyle name="Tusenskille 3 2 2 2 9" xfId="816"/>
    <cellStyle name="Tusenskille 3 2 2 2 9 2" xfId="1649"/>
    <cellStyle name="Tusenskille 3 2 2 3" xfId="142"/>
    <cellStyle name="Tusenskille 3 2 2 3 2" xfId="975"/>
    <cellStyle name="Tusenskille 3 2 2 4" xfId="232"/>
    <cellStyle name="Tusenskille 3 2 2 4 2" xfId="1065"/>
    <cellStyle name="Tusenskille 3 2 2 5" xfId="322"/>
    <cellStyle name="Tusenskille 3 2 2 5 2" xfId="1155"/>
    <cellStyle name="Tusenskille 3 2 2 6" xfId="412"/>
    <cellStyle name="Tusenskille 3 2 2 6 2" xfId="1245"/>
    <cellStyle name="Tusenskille 3 2 2 7" xfId="502"/>
    <cellStyle name="Tusenskille 3 2 2 7 2" xfId="1335"/>
    <cellStyle name="Tusenskille 3 2 2 8" xfId="592"/>
    <cellStyle name="Tusenskille 3 2 2 8 2" xfId="1425"/>
    <cellStyle name="Tusenskille 3 2 2 9" xfId="682"/>
    <cellStyle name="Tusenskille 3 2 2 9 2" xfId="1515"/>
    <cellStyle name="Tusenskille 3 2 3" xfId="67"/>
    <cellStyle name="Tusenskille 3 2 3 10" xfId="901"/>
    <cellStyle name="Tusenskille 3 2 3 2" xfId="160"/>
    <cellStyle name="Tusenskille 3 2 3 2 2" xfId="993"/>
    <cellStyle name="Tusenskille 3 2 3 3" xfId="250"/>
    <cellStyle name="Tusenskille 3 2 3 3 2" xfId="1083"/>
    <cellStyle name="Tusenskille 3 2 3 4" xfId="340"/>
    <cellStyle name="Tusenskille 3 2 3 4 2" xfId="1173"/>
    <cellStyle name="Tusenskille 3 2 3 5" xfId="430"/>
    <cellStyle name="Tusenskille 3 2 3 5 2" xfId="1263"/>
    <cellStyle name="Tusenskille 3 2 3 6" xfId="520"/>
    <cellStyle name="Tusenskille 3 2 3 6 2" xfId="1353"/>
    <cellStyle name="Tusenskille 3 2 3 7" xfId="610"/>
    <cellStyle name="Tusenskille 3 2 3 7 2" xfId="1443"/>
    <cellStyle name="Tusenskille 3 2 3 8" xfId="700"/>
    <cellStyle name="Tusenskille 3 2 3 8 2" xfId="1533"/>
    <cellStyle name="Tusenskille 3 2 3 9" xfId="797"/>
    <cellStyle name="Tusenskille 3 2 3 9 2" xfId="1630"/>
    <cellStyle name="Tusenskille 3 2 4" xfId="123"/>
    <cellStyle name="Tusenskille 3 2 4 2" xfId="956"/>
    <cellStyle name="Tusenskille 3 2 5" xfId="213"/>
    <cellStyle name="Tusenskille 3 2 5 2" xfId="1046"/>
    <cellStyle name="Tusenskille 3 2 6" xfId="303"/>
    <cellStyle name="Tusenskille 3 2 6 2" xfId="1136"/>
    <cellStyle name="Tusenskille 3 2 7" xfId="393"/>
    <cellStyle name="Tusenskille 3 2 7 2" xfId="1226"/>
    <cellStyle name="Tusenskille 3 2 8" xfId="483"/>
    <cellStyle name="Tusenskille 3 2 8 2" xfId="1316"/>
    <cellStyle name="Tusenskille 3 2 9" xfId="573"/>
    <cellStyle name="Tusenskille 3 2 9 2" xfId="1406"/>
    <cellStyle name="Tusenskille 3 20" xfId="659"/>
    <cellStyle name="Tusenskille 3 20 2" xfId="1492"/>
    <cellStyle name="Tusenskille 3 21" xfId="752"/>
    <cellStyle name="Tusenskille 3 21 2" xfId="1585"/>
    <cellStyle name="Tusenskille 3 22" xfId="856"/>
    <cellStyle name="Tusenskille 3 3" xfId="27"/>
    <cellStyle name="Tusenskille 3 3 10" xfId="666"/>
    <cellStyle name="Tusenskille 3 3 10 2" xfId="1499"/>
    <cellStyle name="Tusenskille 3 3 11" xfId="761"/>
    <cellStyle name="Tusenskille 3 3 11 2" xfId="1594"/>
    <cellStyle name="Tusenskille 3 3 12" xfId="865"/>
    <cellStyle name="Tusenskille 3 3 2" xfId="49"/>
    <cellStyle name="Tusenskille 3 3 2 10" xfId="781"/>
    <cellStyle name="Tusenskille 3 3 2 10 2" xfId="1614"/>
    <cellStyle name="Tusenskille 3 3 2 11" xfId="885"/>
    <cellStyle name="Tusenskille 3 3 2 2" xfId="89"/>
    <cellStyle name="Tusenskille 3 3 2 2 10" xfId="923"/>
    <cellStyle name="Tusenskille 3 3 2 2 2" xfId="182"/>
    <cellStyle name="Tusenskille 3 3 2 2 2 2" xfId="1015"/>
    <cellStyle name="Tusenskille 3 3 2 2 3" xfId="272"/>
    <cellStyle name="Tusenskille 3 3 2 2 3 2" xfId="1105"/>
    <cellStyle name="Tusenskille 3 3 2 2 4" xfId="362"/>
    <cellStyle name="Tusenskille 3 3 2 2 4 2" xfId="1195"/>
    <cellStyle name="Tusenskille 3 3 2 2 5" xfId="452"/>
    <cellStyle name="Tusenskille 3 3 2 2 5 2" xfId="1285"/>
    <cellStyle name="Tusenskille 3 3 2 2 6" xfId="542"/>
    <cellStyle name="Tusenskille 3 3 2 2 6 2" xfId="1375"/>
    <cellStyle name="Tusenskille 3 3 2 2 7" xfId="632"/>
    <cellStyle name="Tusenskille 3 3 2 2 7 2" xfId="1465"/>
    <cellStyle name="Tusenskille 3 3 2 2 8" xfId="722"/>
    <cellStyle name="Tusenskille 3 3 2 2 8 2" xfId="1555"/>
    <cellStyle name="Tusenskille 3 3 2 2 9" xfId="819"/>
    <cellStyle name="Tusenskille 3 3 2 2 9 2" xfId="1652"/>
    <cellStyle name="Tusenskille 3 3 2 3" xfId="145"/>
    <cellStyle name="Tusenskille 3 3 2 3 2" xfId="978"/>
    <cellStyle name="Tusenskille 3 3 2 4" xfId="235"/>
    <cellStyle name="Tusenskille 3 3 2 4 2" xfId="1068"/>
    <cellStyle name="Tusenskille 3 3 2 5" xfId="325"/>
    <cellStyle name="Tusenskille 3 3 2 5 2" xfId="1158"/>
    <cellStyle name="Tusenskille 3 3 2 6" xfId="415"/>
    <cellStyle name="Tusenskille 3 3 2 6 2" xfId="1248"/>
    <cellStyle name="Tusenskille 3 3 2 7" xfId="505"/>
    <cellStyle name="Tusenskille 3 3 2 7 2" xfId="1338"/>
    <cellStyle name="Tusenskille 3 3 2 8" xfId="595"/>
    <cellStyle name="Tusenskille 3 3 2 8 2" xfId="1428"/>
    <cellStyle name="Tusenskille 3 3 2 9" xfId="685"/>
    <cellStyle name="Tusenskille 3 3 2 9 2" xfId="1518"/>
    <cellStyle name="Tusenskille 3 3 3" xfId="70"/>
    <cellStyle name="Tusenskille 3 3 3 10" xfId="904"/>
    <cellStyle name="Tusenskille 3 3 3 2" xfId="163"/>
    <cellStyle name="Tusenskille 3 3 3 2 2" xfId="996"/>
    <cellStyle name="Tusenskille 3 3 3 3" xfId="253"/>
    <cellStyle name="Tusenskille 3 3 3 3 2" xfId="1086"/>
    <cellStyle name="Tusenskille 3 3 3 4" xfId="343"/>
    <cellStyle name="Tusenskille 3 3 3 4 2" xfId="1176"/>
    <cellStyle name="Tusenskille 3 3 3 5" xfId="433"/>
    <cellStyle name="Tusenskille 3 3 3 5 2" xfId="1266"/>
    <cellStyle name="Tusenskille 3 3 3 6" xfId="523"/>
    <cellStyle name="Tusenskille 3 3 3 6 2" xfId="1356"/>
    <cellStyle name="Tusenskille 3 3 3 7" xfId="613"/>
    <cellStyle name="Tusenskille 3 3 3 7 2" xfId="1446"/>
    <cellStyle name="Tusenskille 3 3 3 8" xfId="703"/>
    <cellStyle name="Tusenskille 3 3 3 8 2" xfId="1536"/>
    <cellStyle name="Tusenskille 3 3 3 9" xfId="800"/>
    <cellStyle name="Tusenskille 3 3 3 9 2" xfId="1633"/>
    <cellStyle name="Tusenskille 3 3 4" xfId="126"/>
    <cellStyle name="Tusenskille 3 3 4 2" xfId="959"/>
    <cellStyle name="Tusenskille 3 3 5" xfId="216"/>
    <cellStyle name="Tusenskille 3 3 5 2" xfId="1049"/>
    <cellStyle name="Tusenskille 3 3 6" xfId="306"/>
    <cellStyle name="Tusenskille 3 3 6 2" xfId="1139"/>
    <cellStyle name="Tusenskille 3 3 7" xfId="396"/>
    <cellStyle name="Tusenskille 3 3 7 2" xfId="1229"/>
    <cellStyle name="Tusenskille 3 3 8" xfId="486"/>
    <cellStyle name="Tusenskille 3 3 8 2" xfId="1319"/>
    <cellStyle name="Tusenskille 3 3 9" xfId="576"/>
    <cellStyle name="Tusenskille 3 3 9 2" xfId="1409"/>
    <cellStyle name="Tusenskille 3 4" xfId="30"/>
    <cellStyle name="Tusenskille 3 4 10" xfId="669"/>
    <cellStyle name="Tusenskille 3 4 10 2" xfId="1502"/>
    <cellStyle name="Tusenskille 3 4 11" xfId="764"/>
    <cellStyle name="Tusenskille 3 4 11 2" xfId="1597"/>
    <cellStyle name="Tusenskille 3 4 12" xfId="868"/>
    <cellStyle name="Tusenskille 3 4 2" xfId="52"/>
    <cellStyle name="Tusenskille 3 4 2 10" xfId="784"/>
    <cellStyle name="Tusenskille 3 4 2 10 2" xfId="1617"/>
    <cellStyle name="Tusenskille 3 4 2 11" xfId="888"/>
    <cellStyle name="Tusenskille 3 4 2 2" xfId="92"/>
    <cellStyle name="Tusenskille 3 4 2 2 10" xfId="926"/>
    <cellStyle name="Tusenskille 3 4 2 2 2" xfId="185"/>
    <cellStyle name="Tusenskille 3 4 2 2 2 2" xfId="1018"/>
    <cellStyle name="Tusenskille 3 4 2 2 3" xfId="275"/>
    <cellStyle name="Tusenskille 3 4 2 2 3 2" xfId="1108"/>
    <cellStyle name="Tusenskille 3 4 2 2 4" xfId="365"/>
    <cellStyle name="Tusenskille 3 4 2 2 4 2" xfId="1198"/>
    <cellStyle name="Tusenskille 3 4 2 2 5" xfId="455"/>
    <cellStyle name="Tusenskille 3 4 2 2 5 2" xfId="1288"/>
    <cellStyle name="Tusenskille 3 4 2 2 6" xfId="545"/>
    <cellStyle name="Tusenskille 3 4 2 2 6 2" xfId="1378"/>
    <cellStyle name="Tusenskille 3 4 2 2 7" xfId="635"/>
    <cellStyle name="Tusenskille 3 4 2 2 7 2" xfId="1468"/>
    <cellStyle name="Tusenskille 3 4 2 2 8" xfId="725"/>
    <cellStyle name="Tusenskille 3 4 2 2 8 2" xfId="1558"/>
    <cellStyle name="Tusenskille 3 4 2 2 9" xfId="822"/>
    <cellStyle name="Tusenskille 3 4 2 2 9 2" xfId="1655"/>
    <cellStyle name="Tusenskille 3 4 2 3" xfId="148"/>
    <cellStyle name="Tusenskille 3 4 2 3 2" xfId="981"/>
    <cellStyle name="Tusenskille 3 4 2 4" xfId="238"/>
    <cellStyle name="Tusenskille 3 4 2 4 2" xfId="1071"/>
    <cellStyle name="Tusenskille 3 4 2 5" xfId="328"/>
    <cellStyle name="Tusenskille 3 4 2 5 2" xfId="1161"/>
    <cellStyle name="Tusenskille 3 4 2 6" xfId="418"/>
    <cellStyle name="Tusenskille 3 4 2 6 2" xfId="1251"/>
    <cellStyle name="Tusenskille 3 4 2 7" xfId="508"/>
    <cellStyle name="Tusenskille 3 4 2 7 2" xfId="1341"/>
    <cellStyle name="Tusenskille 3 4 2 8" xfId="598"/>
    <cellStyle name="Tusenskille 3 4 2 8 2" xfId="1431"/>
    <cellStyle name="Tusenskille 3 4 2 9" xfId="688"/>
    <cellStyle name="Tusenskille 3 4 2 9 2" xfId="1521"/>
    <cellStyle name="Tusenskille 3 4 3" xfId="73"/>
    <cellStyle name="Tusenskille 3 4 3 10" xfId="907"/>
    <cellStyle name="Tusenskille 3 4 3 2" xfId="166"/>
    <cellStyle name="Tusenskille 3 4 3 2 2" xfId="999"/>
    <cellStyle name="Tusenskille 3 4 3 3" xfId="256"/>
    <cellStyle name="Tusenskille 3 4 3 3 2" xfId="1089"/>
    <cellStyle name="Tusenskille 3 4 3 4" xfId="346"/>
    <cellStyle name="Tusenskille 3 4 3 4 2" xfId="1179"/>
    <cellStyle name="Tusenskille 3 4 3 5" xfId="436"/>
    <cellStyle name="Tusenskille 3 4 3 5 2" xfId="1269"/>
    <cellStyle name="Tusenskille 3 4 3 6" xfId="526"/>
    <cellStyle name="Tusenskille 3 4 3 6 2" xfId="1359"/>
    <cellStyle name="Tusenskille 3 4 3 7" xfId="616"/>
    <cellStyle name="Tusenskille 3 4 3 7 2" xfId="1449"/>
    <cellStyle name="Tusenskille 3 4 3 8" xfId="706"/>
    <cellStyle name="Tusenskille 3 4 3 8 2" xfId="1539"/>
    <cellStyle name="Tusenskille 3 4 3 9" xfId="803"/>
    <cellStyle name="Tusenskille 3 4 3 9 2" xfId="1636"/>
    <cellStyle name="Tusenskille 3 4 4" xfId="129"/>
    <cellStyle name="Tusenskille 3 4 4 2" xfId="962"/>
    <cellStyle name="Tusenskille 3 4 5" xfId="219"/>
    <cellStyle name="Tusenskille 3 4 5 2" xfId="1052"/>
    <cellStyle name="Tusenskille 3 4 6" xfId="309"/>
    <cellStyle name="Tusenskille 3 4 6 2" xfId="1142"/>
    <cellStyle name="Tusenskille 3 4 7" xfId="399"/>
    <cellStyle name="Tusenskille 3 4 7 2" xfId="1232"/>
    <cellStyle name="Tusenskille 3 4 8" xfId="489"/>
    <cellStyle name="Tusenskille 3 4 8 2" xfId="1322"/>
    <cellStyle name="Tusenskille 3 4 9" xfId="579"/>
    <cellStyle name="Tusenskille 3 4 9 2" xfId="1412"/>
    <cellStyle name="Tusenskille 3 5" xfId="34"/>
    <cellStyle name="Tusenskille 3 5 10" xfId="672"/>
    <cellStyle name="Tusenskille 3 5 10 2" xfId="1505"/>
    <cellStyle name="Tusenskille 3 5 11" xfId="767"/>
    <cellStyle name="Tusenskille 3 5 11 2" xfId="1600"/>
    <cellStyle name="Tusenskille 3 5 12" xfId="871"/>
    <cellStyle name="Tusenskille 3 5 2" xfId="56"/>
    <cellStyle name="Tusenskille 3 5 2 10" xfId="787"/>
    <cellStyle name="Tusenskille 3 5 2 10 2" xfId="1620"/>
    <cellStyle name="Tusenskille 3 5 2 11" xfId="891"/>
    <cellStyle name="Tusenskille 3 5 2 2" xfId="96"/>
    <cellStyle name="Tusenskille 3 5 2 2 10" xfId="929"/>
    <cellStyle name="Tusenskille 3 5 2 2 2" xfId="188"/>
    <cellStyle name="Tusenskille 3 5 2 2 2 2" xfId="1021"/>
    <cellStyle name="Tusenskille 3 5 2 2 3" xfId="278"/>
    <cellStyle name="Tusenskille 3 5 2 2 3 2" xfId="1111"/>
    <cellStyle name="Tusenskille 3 5 2 2 4" xfId="368"/>
    <cellStyle name="Tusenskille 3 5 2 2 4 2" xfId="1201"/>
    <cellStyle name="Tusenskille 3 5 2 2 5" xfId="458"/>
    <cellStyle name="Tusenskille 3 5 2 2 5 2" xfId="1291"/>
    <cellStyle name="Tusenskille 3 5 2 2 6" xfId="548"/>
    <cellStyle name="Tusenskille 3 5 2 2 6 2" xfId="1381"/>
    <cellStyle name="Tusenskille 3 5 2 2 7" xfId="638"/>
    <cellStyle name="Tusenskille 3 5 2 2 7 2" xfId="1471"/>
    <cellStyle name="Tusenskille 3 5 2 2 8" xfId="728"/>
    <cellStyle name="Tusenskille 3 5 2 2 8 2" xfId="1561"/>
    <cellStyle name="Tusenskille 3 5 2 2 9" xfId="825"/>
    <cellStyle name="Tusenskille 3 5 2 2 9 2" xfId="1658"/>
    <cellStyle name="Tusenskille 3 5 2 3" xfId="151"/>
    <cellStyle name="Tusenskille 3 5 2 3 2" xfId="984"/>
    <cellStyle name="Tusenskille 3 5 2 4" xfId="241"/>
    <cellStyle name="Tusenskille 3 5 2 4 2" xfId="1074"/>
    <cellStyle name="Tusenskille 3 5 2 5" xfId="331"/>
    <cellStyle name="Tusenskille 3 5 2 5 2" xfId="1164"/>
    <cellStyle name="Tusenskille 3 5 2 6" xfId="421"/>
    <cellStyle name="Tusenskille 3 5 2 6 2" xfId="1254"/>
    <cellStyle name="Tusenskille 3 5 2 7" xfId="511"/>
    <cellStyle name="Tusenskille 3 5 2 7 2" xfId="1344"/>
    <cellStyle name="Tusenskille 3 5 2 8" xfId="601"/>
    <cellStyle name="Tusenskille 3 5 2 8 2" xfId="1434"/>
    <cellStyle name="Tusenskille 3 5 2 9" xfId="691"/>
    <cellStyle name="Tusenskille 3 5 2 9 2" xfId="1524"/>
    <cellStyle name="Tusenskille 3 5 3" xfId="76"/>
    <cellStyle name="Tusenskille 3 5 3 10" xfId="910"/>
    <cellStyle name="Tusenskille 3 5 3 2" xfId="169"/>
    <cellStyle name="Tusenskille 3 5 3 2 2" xfId="1002"/>
    <cellStyle name="Tusenskille 3 5 3 3" xfId="259"/>
    <cellStyle name="Tusenskille 3 5 3 3 2" xfId="1092"/>
    <cellStyle name="Tusenskille 3 5 3 4" xfId="349"/>
    <cellStyle name="Tusenskille 3 5 3 4 2" xfId="1182"/>
    <cellStyle name="Tusenskille 3 5 3 5" xfId="439"/>
    <cellStyle name="Tusenskille 3 5 3 5 2" xfId="1272"/>
    <cellStyle name="Tusenskille 3 5 3 6" xfId="529"/>
    <cellStyle name="Tusenskille 3 5 3 6 2" xfId="1362"/>
    <cellStyle name="Tusenskille 3 5 3 7" xfId="619"/>
    <cellStyle name="Tusenskille 3 5 3 7 2" xfId="1452"/>
    <cellStyle name="Tusenskille 3 5 3 8" xfId="709"/>
    <cellStyle name="Tusenskille 3 5 3 8 2" xfId="1542"/>
    <cellStyle name="Tusenskille 3 5 3 9" xfId="806"/>
    <cellStyle name="Tusenskille 3 5 3 9 2" xfId="1639"/>
    <cellStyle name="Tusenskille 3 5 4" xfId="132"/>
    <cellStyle name="Tusenskille 3 5 4 2" xfId="965"/>
    <cellStyle name="Tusenskille 3 5 5" xfId="222"/>
    <cellStyle name="Tusenskille 3 5 5 2" xfId="1055"/>
    <cellStyle name="Tusenskille 3 5 6" xfId="312"/>
    <cellStyle name="Tusenskille 3 5 6 2" xfId="1145"/>
    <cellStyle name="Tusenskille 3 5 7" xfId="402"/>
    <cellStyle name="Tusenskille 3 5 7 2" xfId="1235"/>
    <cellStyle name="Tusenskille 3 5 8" xfId="492"/>
    <cellStyle name="Tusenskille 3 5 8 2" xfId="1325"/>
    <cellStyle name="Tusenskille 3 5 9" xfId="582"/>
    <cellStyle name="Tusenskille 3 5 9 2" xfId="1415"/>
    <cellStyle name="Tusenskille 3 6" xfId="37"/>
    <cellStyle name="Tusenskille 3 6 10" xfId="675"/>
    <cellStyle name="Tusenskille 3 6 10 2" xfId="1508"/>
    <cellStyle name="Tusenskille 3 6 11" xfId="770"/>
    <cellStyle name="Tusenskille 3 6 11 2" xfId="1603"/>
    <cellStyle name="Tusenskille 3 6 12" xfId="874"/>
    <cellStyle name="Tusenskille 3 6 2" xfId="59"/>
    <cellStyle name="Tusenskille 3 6 2 10" xfId="790"/>
    <cellStyle name="Tusenskille 3 6 2 10 2" xfId="1623"/>
    <cellStyle name="Tusenskille 3 6 2 11" xfId="894"/>
    <cellStyle name="Tusenskille 3 6 2 2" xfId="99"/>
    <cellStyle name="Tusenskille 3 6 2 2 10" xfId="932"/>
    <cellStyle name="Tusenskille 3 6 2 2 2" xfId="191"/>
    <cellStyle name="Tusenskille 3 6 2 2 2 2" xfId="1024"/>
    <cellStyle name="Tusenskille 3 6 2 2 3" xfId="281"/>
    <cellStyle name="Tusenskille 3 6 2 2 3 2" xfId="1114"/>
    <cellStyle name="Tusenskille 3 6 2 2 4" xfId="371"/>
    <cellStyle name="Tusenskille 3 6 2 2 4 2" xfId="1204"/>
    <cellStyle name="Tusenskille 3 6 2 2 5" xfId="461"/>
    <cellStyle name="Tusenskille 3 6 2 2 5 2" xfId="1294"/>
    <cellStyle name="Tusenskille 3 6 2 2 6" xfId="551"/>
    <cellStyle name="Tusenskille 3 6 2 2 6 2" xfId="1384"/>
    <cellStyle name="Tusenskille 3 6 2 2 7" xfId="641"/>
    <cellStyle name="Tusenskille 3 6 2 2 7 2" xfId="1474"/>
    <cellStyle name="Tusenskille 3 6 2 2 8" xfId="731"/>
    <cellStyle name="Tusenskille 3 6 2 2 8 2" xfId="1564"/>
    <cellStyle name="Tusenskille 3 6 2 2 9" xfId="828"/>
    <cellStyle name="Tusenskille 3 6 2 2 9 2" xfId="1661"/>
    <cellStyle name="Tusenskille 3 6 2 3" xfId="154"/>
    <cellStyle name="Tusenskille 3 6 2 3 2" xfId="987"/>
    <cellStyle name="Tusenskille 3 6 2 4" xfId="244"/>
    <cellStyle name="Tusenskille 3 6 2 4 2" xfId="1077"/>
    <cellStyle name="Tusenskille 3 6 2 5" xfId="334"/>
    <cellStyle name="Tusenskille 3 6 2 5 2" xfId="1167"/>
    <cellStyle name="Tusenskille 3 6 2 6" xfId="424"/>
    <cellStyle name="Tusenskille 3 6 2 6 2" xfId="1257"/>
    <cellStyle name="Tusenskille 3 6 2 7" xfId="514"/>
    <cellStyle name="Tusenskille 3 6 2 7 2" xfId="1347"/>
    <cellStyle name="Tusenskille 3 6 2 8" xfId="604"/>
    <cellStyle name="Tusenskille 3 6 2 8 2" xfId="1437"/>
    <cellStyle name="Tusenskille 3 6 2 9" xfId="694"/>
    <cellStyle name="Tusenskille 3 6 2 9 2" xfId="1527"/>
    <cellStyle name="Tusenskille 3 6 3" xfId="79"/>
    <cellStyle name="Tusenskille 3 6 3 10" xfId="913"/>
    <cellStyle name="Tusenskille 3 6 3 2" xfId="172"/>
    <cellStyle name="Tusenskille 3 6 3 2 2" xfId="1005"/>
    <cellStyle name="Tusenskille 3 6 3 3" xfId="262"/>
    <cellStyle name="Tusenskille 3 6 3 3 2" xfId="1095"/>
    <cellStyle name="Tusenskille 3 6 3 4" xfId="352"/>
    <cellStyle name="Tusenskille 3 6 3 4 2" xfId="1185"/>
    <cellStyle name="Tusenskille 3 6 3 5" xfId="442"/>
    <cellStyle name="Tusenskille 3 6 3 5 2" xfId="1275"/>
    <cellStyle name="Tusenskille 3 6 3 6" xfId="532"/>
    <cellStyle name="Tusenskille 3 6 3 6 2" xfId="1365"/>
    <cellStyle name="Tusenskille 3 6 3 7" xfId="622"/>
    <cellStyle name="Tusenskille 3 6 3 7 2" xfId="1455"/>
    <cellStyle name="Tusenskille 3 6 3 8" xfId="712"/>
    <cellStyle name="Tusenskille 3 6 3 8 2" xfId="1545"/>
    <cellStyle name="Tusenskille 3 6 3 9" xfId="809"/>
    <cellStyle name="Tusenskille 3 6 3 9 2" xfId="1642"/>
    <cellStyle name="Tusenskille 3 6 4" xfId="135"/>
    <cellStyle name="Tusenskille 3 6 4 2" xfId="968"/>
    <cellStyle name="Tusenskille 3 6 5" xfId="225"/>
    <cellStyle name="Tusenskille 3 6 5 2" xfId="1058"/>
    <cellStyle name="Tusenskille 3 6 6" xfId="315"/>
    <cellStyle name="Tusenskille 3 6 6 2" xfId="1148"/>
    <cellStyle name="Tusenskille 3 6 7" xfId="405"/>
    <cellStyle name="Tusenskille 3 6 7 2" xfId="1238"/>
    <cellStyle name="Tusenskille 3 6 8" xfId="495"/>
    <cellStyle name="Tusenskille 3 6 8 2" xfId="1328"/>
    <cellStyle name="Tusenskille 3 6 9" xfId="585"/>
    <cellStyle name="Tusenskille 3 6 9 2" xfId="1418"/>
    <cellStyle name="Tusenskille 3 7" xfId="43"/>
    <cellStyle name="Tusenskille 3 7 10" xfId="775"/>
    <cellStyle name="Tusenskille 3 7 10 2" xfId="1608"/>
    <cellStyle name="Tusenskille 3 7 11" xfId="879"/>
    <cellStyle name="Tusenskille 3 7 2" xfId="83"/>
    <cellStyle name="Tusenskille 3 7 2 10" xfId="917"/>
    <cellStyle name="Tusenskille 3 7 2 2" xfId="176"/>
    <cellStyle name="Tusenskille 3 7 2 2 2" xfId="1009"/>
    <cellStyle name="Tusenskille 3 7 2 3" xfId="266"/>
    <cellStyle name="Tusenskille 3 7 2 3 2" xfId="1099"/>
    <cellStyle name="Tusenskille 3 7 2 4" xfId="356"/>
    <cellStyle name="Tusenskille 3 7 2 4 2" xfId="1189"/>
    <cellStyle name="Tusenskille 3 7 2 5" xfId="446"/>
    <cellStyle name="Tusenskille 3 7 2 5 2" xfId="1279"/>
    <cellStyle name="Tusenskille 3 7 2 6" xfId="536"/>
    <cellStyle name="Tusenskille 3 7 2 6 2" xfId="1369"/>
    <cellStyle name="Tusenskille 3 7 2 7" xfId="626"/>
    <cellStyle name="Tusenskille 3 7 2 7 2" xfId="1459"/>
    <cellStyle name="Tusenskille 3 7 2 8" xfId="716"/>
    <cellStyle name="Tusenskille 3 7 2 8 2" xfId="1549"/>
    <cellStyle name="Tusenskille 3 7 2 9" xfId="813"/>
    <cellStyle name="Tusenskille 3 7 2 9 2" xfId="1646"/>
    <cellStyle name="Tusenskille 3 7 3" xfId="139"/>
    <cellStyle name="Tusenskille 3 7 3 2" xfId="972"/>
    <cellStyle name="Tusenskille 3 7 4" xfId="229"/>
    <cellStyle name="Tusenskille 3 7 4 2" xfId="1062"/>
    <cellStyle name="Tusenskille 3 7 5" xfId="319"/>
    <cellStyle name="Tusenskille 3 7 5 2" xfId="1152"/>
    <cellStyle name="Tusenskille 3 7 6" xfId="409"/>
    <cellStyle name="Tusenskille 3 7 6 2" xfId="1242"/>
    <cellStyle name="Tusenskille 3 7 7" xfId="499"/>
    <cellStyle name="Tusenskille 3 7 7 2" xfId="1332"/>
    <cellStyle name="Tusenskille 3 7 8" xfId="589"/>
    <cellStyle name="Tusenskille 3 7 8 2" xfId="1422"/>
    <cellStyle name="Tusenskille 3 7 9" xfId="679"/>
    <cellStyle name="Tusenskille 3 7 9 2" xfId="1512"/>
    <cellStyle name="Tusenskille 3 8" xfId="64"/>
    <cellStyle name="Tusenskille 3 8 10" xfId="898"/>
    <cellStyle name="Tusenskille 3 8 2" xfId="157"/>
    <cellStyle name="Tusenskille 3 8 2 2" xfId="990"/>
    <cellStyle name="Tusenskille 3 8 3" xfId="247"/>
    <cellStyle name="Tusenskille 3 8 3 2" xfId="1080"/>
    <cellStyle name="Tusenskille 3 8 4" xfId="337"/>
    <cellStyle name="Tusenskille 3 8 4 2" xfId="1170"/>
    <cellStyle name="Tusenskille 3 8 5" xfId="427"/>
    <cellStyle name="Tusenskille 3 8 5 2" xfId="1260"/>
    <cellStyle name="Tusenskille 3 8 6" xfId="517"/>
    <cellStyle name="Tusenskille 3 8 6 2" xfId="1350"/>
    <cellStyle name="Tusenskille 3 8 7" xfId="607"/>
    <cellStyle name="Tusenskille 3 8 7 2" xfId="1440"/>
    <cellStyle name="Tusenskille 3 8 8" xfId="697"/>
    <cellStyle name="Tusenskille 3 8 8 2" xfId="1530"/>
    <cellStyle name="Tusenskille 3 8 9" xfId="794"/>
    <cellStyle name="Tusenskille 3 8 9 2" xfId="1627"/>
    <cellStyle name="Tusenskille 3 9" xfId="102"/>
    <cellStyle name="Tusenskille 3 9 10" xfId="935"/>
    <cellStyle name="Tusenskille 3 9 2" xfId="194"/>
    <cellStyle name="Tusenskille 3 9 2 2" xfId="1027"/>
    <cellStyle name="Tusenskille 3 9 3" xfId="284"/>
    <cellStyle name="Tusenskille 3 9 3 2" xfId="1117"/>
    <cellStyle name="Tusenskille 3 9 4" xfId="374"/>
    <cellStyle name="Tusenskille 3 9 4 2" xfId="1207"/>
    <cellStyle name="Tusenskille 3 9 5" xfId="464"/>
    <cellStyle name="Tusenskille 3 9 5 2" xfId="1297"/>
    <cellStyle name="Tusenskille 3 9 6" xfId="554"/>
    <cellStyle name="Tusenskille 3 9 6 2" xfId="1387"/>
    <cellStyle name="Tusenskille 3 9 7" xfId="644"/>
    <cellStyle name="Tusenskille 3 9 7 2" xfId="1477"/>
    <cellStyle name="Tusenskille 3 9 8" xfId="734"/>
    <cellStyle name="Tusenskille 3 9 8 2" xfId="1567"/>
    <cellStyle name="Tusenskille 3 9 9" xfId="831"/>
    <cellStyle name="Tusenskille 3 9 9 2" xfId="1664"/>
    <cellStyle name="Tusenskille 4" xfId="17"/>
    <cellStyle name="Tusenskille 4 2" xfId="753"/>
    <cellStyle name="Tusenskille 4 2 2" xfId="1586"/>
    <cellStyle name="Tusenskille 4 3" xfId="857"/>
    <cellStyle name="Tusenskille 5" xfId="13"/>
    <cellStyle name="Tusenskille 5 2" xfId="749"/>
    <cellStyle name="Tusenskille 5 2 2" xfId="1582"/>
    <cellStyle name="Tusenskille 5 3" xfId="853"/>
    <cellStyle name="Tusenskille 6" xfId="115"/>
    <cellStyle name="Tusenskille 6 2" xfId="948"/>
    <cellStyle name="TusenskilleFjernNull" xfId="846"/>
  </cellStyles>
  <dxfs count="274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FFF99"/>
      <color rgb="FFF7D7F7"/>
      <color rgb="FFFCD2E2"/>
      <color rgb="FFF8E9D6"/>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onnections" Target="connections.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v>2015</c:v>
          </c:tx>
          <c:invertIfNegative val="0"/>
          <c:cat>
            <c:strRef>
              <c:f>Figurer!$L$9:$L$29</c:f>
              <c:strCache>
                <c:ptCount val="21"/>
                <c:pt idx="0">
                  <c:v>ACE</c:v>
                </c:pt>
                <c:pt idx="1">
                  <c:v>Danica Pensjon</c:v>
                </c:pt>
                <c:pt idx="2">
                  <c:v>DNB Liv</c:v>
                </c:pt>
                <c:pt idx="3">
                  <c:v>Eika Forsikring</c:v>
                </c:pt>
                <c:pt idx="4">
                  <c:v>Frende Livsfors</c:v>
                </c:pt>
                <c:pt idx="5">
                  <c:v>Frende Skade</c:v>
                </c:pt>
                <c:pt idx="6">
                  <c:v>Gjensidige Fors</c:v>
                </c:pt>
                <c:pt idx="7">
                  <c:v>Gjensidige Pensj</c:v>
                </c:pt>
                <c:pt idx="8">
                  <c:v>Handelsb Liv</c:v>
                </c:pt>
                <c:pt idx="9">
                  <c:v>If Skadefors</c:v>
                </c:pt>
                <c:pt idx="10">
                  <c:v>KLP</c:v>
                </c:pt>
                <c:pt idx="11">
                  <c:v>KLP Bedriftsp</c:v>
                </c:pt>
                <c:pt idx="12">
                  <c:v>KLP Skadef</c:v>
                </c:pt>
                <c:pt idx="13">
                  <c:v>Landbruksfors.</c:v>
                </c:pt>
                <c:pt idx="14">
                  <c:v>NEMI</c:v>
                </c:pt>
                <c:pt idx="15">
                  <c:v>Nordea Liv</c:v>
                </c:pt>
                <c:pt idx="16">
                  <c:v>OPF</c:v>
                </c:pt>
                <c:pt idx="17">
                  <c:v>SpareBank 1</c:v>
                </c:pt>
                <c:pt idx="18">
                  <c:v>Storebrand </c:v>
                </c:pt>
                <c:pt idx="19">
                  <c:v>Telenor Fors</c:v>
                </c:pt>
                <c:pt idx="20">
                  <c:v>Tryg Fors</c:v>
                </c:pt>
              </c:strCache>
            </c:strRef>
          </c:cat>
          <c:val>
            <c:numRef>
              <c:f>Figurer!$M$9:$M$29</c:f>
              <c:numCache>
                <c:formatCode>#,##0</c:formatCode>
                <c:ptCount val="21"/>
                <c:pt idx="0">
                  <c:v>107796.07081</c:v>
                </c:pt>
                <c:pt idx="1">
                  <c:v>286629.18599999999</c:v>
                </c:pt>
                <c:pt idx="2">
                  <c:v>9525883.0999999996</c:v>
                </c:pt>
                <c:pt idx="3">
                  <c:v>155420</c:v>
                </c:pt>
                <c:pt idx="4">
                  <c:v>420360</c:v>
                </c:pt>
                <c:pt idx="5">
                  <c:v>3484</c:v>
                </c:pt>
                <c:pt idx="6">
                  <c:v>1298243</c:v>
                </c:pt>
                <c:pt idx="7">
                  <c:v>330723.06148999999</c:v>
                </c:pt>
                <c:pt idx="8">
                  <c:v>30813</c:v>
                </c:pt>
                <c:pt idx="9">
                  <c:v>318230</c:v>
                </c:pt>
                <c:pt idx="10">
                  <c:v>22629543.953290001</c:v>
                </c:pt>
                <c:pt idx="11">
                  <c:v>97608</c:v>
                </c:pt>
                <c:pt idx="12">
                  <c:v>115246</c:v>
                </c:pt>
                <c:pt idx="13">
                  <c:v>39072</c:v>
                </c:pt>
                <c:pt idx="14">
                  <c:v>2557</c:v>
                </c:pt>
                <c:pt idx="15">
                  <c:v>2223727.5539947771</c:v>
                </c:pt>
                <c:pt idx="16">
                  <c:v>3403757</c:v>
                </c:pt>
                <c:pt idx="17">
                  <c:v>1923454.8482199998</c:v>
                </c:pt>
                <c:pt idx="18">
                  <c:v>6813087.3930000011</c:v>
                </c:pt>
                <c:pt idx="19">
                  <c:v>24715</c:v>
                </c:pt>
                <c:pt idx="20">
                  <c:v>536115.74184000003</c:v>
                </c:pt>
              </c:numCache>
            </c:numRef>
          </c:val>
          <c:extLst>
            <c:ext xmlns:c16="http://schemas.microsoft.com/office/drawing/2014/chart" uri="{C3380CC4-5D6E-409C-BE32-E72D297353CC}">
              <c16:uniqueId val="{00000002-93AE-4CD9-98AD-A52686D1F9FB}"/>
            </c:ext>
          </c:extLst>
        </c:ser>
        <c:ser>
          <c:idx val="1"/>
          <c:order val="1"/>
          <c:tx>
            <c:strRef>
              <c:f>Figurer!$N$8</c:f>
              <c:strCache>
                <c:ptCount val="1"/>
                <c:pt idx="0">
                  <c:v>2016</c:v>
                </c:pt>
              </c:strCache>
            </c:strRef>
          </c:tx>
          <c:invertIfNegative val="0"/>
          <c:cat>
            <c:strRef>
              <c:f>Figurer!$L$9:$L$29</c:f>
              <c:strCache>
                <c:ptCount val="21"/>
                <c:pt idx="0">
                  <c:v>ACE</c:v>
                </c:pt>
                <c:pt idx="1">
                  <c:v>Danica Pensjon</c:v>
                </c:pt>
                <c:pt idx="2">
                  <c:v>DNB Liv</c:v>
                </c:pt>
                <c:pt idx="3">
                  <c:v>Eika Forsikring</c:v>
                </c:pt>
                <c:pt idx="4">
                  <c:v>Frende Livsfors</c:v>
                </c:pt>
                <c:pt idx="5">
                  <c:v>Frende Skade</c:v>
                </c:pt>
                <c:pt idx="6">
                  <c:v>Gjensidige Fors</c:v>
                </c:pt>
                <c:pt idx="7">
                  <c:v>Gjensidige Pensj</c:v>
                </c:pt>
                <c:pt idx="8">
                  <c:v>Handelsb Liv</c:v>
                </c:pt>
                <c:pt idx="9">
                  <c:v>If Skadefors</c:v>
                </c:pt>
                <c:pt idx="10">
                  <c:v>KLP</c:v>
                </c:pt>
                <c:pt idx="11">
                  <c:v>KLP Bedriftsp</c:v>
                </c:pt>
                <c:pt idx="12">
                  <c:v>KLP Skadef</c:v>
                </c:pt>
                <c:pt idx="13">
                  <c:v>Landbruksfors.</c:v>
                </c:pt>
                <c:pt idx="14">
                  <c:v>NEMI</c:v>
                </c:pt>
                <c:pt idx="15">
                  <c:v>Nordea Liv</c:v>
                </c:pt>
                <c:pt idx="16">
                  <c:v>OPF</c:v>
                </c:pt>
                <c:pt idx="17">
                  <c:v>SpareBank 1</c:v>
                </c:pt>
                <c:pt idx="18">
                  <c:v>Storebrand </c:v>
                </c:pt>
                <c:pt idx="19">
                  <c:v>Telenor Fors</c:v>
                </c:pt>
                <c:pt idx="20">
                  <c:v>Tryg Fors</c:v>
                </c:pt>
              </c:strCache>
            </c:strRef>
          </c:cat>
          <c:val>
            <c:numRef>
              <c:f>Figurer!$N$9:$N$29</c:f>
              <c:numCache>
                <c:formatCode>#,##0</c:formatCode>
                <c:ptCount val="21"/>
                <c:pt idx="0">
                  <c:v>0</c:v>
                </c:pt>
                <c:pt idx="1">
                  <c:v>295963.57500000001</c:v>
                </c:pt>
                <c:pt idx="2">
                  <c:v>5603733</c:v>
                </c:pt>
                <c:pt idx="3">
                  <c:v>302208</c:v>
                </c:pt>
                <c:pt idx="4">
                  <c:v>454023</c:v>
                </c:pt>
                <c:pt idx="5">
                  <c:v>4460</c:v>
                </c:pt>
                <c:pt idx="6">
                  <c:v>1280022</c:v>
                </c:pt>
                <c:pt idx="7">
                  <c:v>389414.36647000001</c:v>
                </c:pt>
                <c:pt idx="8">
                  <c:v>29736</c:v>
                </c:pt>
                <c:pt idx="9">
                  <c:v>334860.86629999999</c:v>
                </c:pt>
                <c:pt idx="10">
                  <c:v>26078051.357070003</c:v>
                </c:pt>
                <c:pt idx="11">
                  <c:v>82464</c:v>
                </c:pt>
                <c:pt idx="12">
                  <c:v>122502</c:v>
                </c:pt>
                <c:pt idx="13">
                  <c:v>22948</c:v>
                </c:pt>
                <c:pt idx="14">
                  <c:v>1465</c:v>
                </c:pt>
                <c:pt idx="15">
                  <c:v>1741415.5880896798</c:v>
                </c:pt>
                <c:pt idx="16">
                  <c:v>3324961</c:v>
                </c:pt>
                <c:pt idx="17">
                  <c:v>1933661.03204</c:v>
                </c:pt>
                <c:pt idx="18">
                  <c:v>5604066.0920000002</c:v>
                </c:pt>
                <c:pt idx="19">
                  <c:v>25828</c:v>
                </c:pt>
                <c:pt idx="20">
                  <c:v>499374.44325000001</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Figurer!$M$35</c:f>
              <c:strCache>
                <c:ptCount val="1"/>
                <c:pt idx="0">
                  <c:v>2015</c:v>
                </c:pt>
              </c:strCache>
            </c:strRef>
          </c:tx>
          <c:invertIfNegative val="0"/>
          <c:cat>
            <c:strLit>
              <c:ptCount val="11"/>
              <c:pt idx="0">
                <c:v>Danica Pensjon</c:v>
              </c:pt>
              <c:pt idx="1">
                <c:v>DNB Liv</c:v>
              </c:pt>
              <c:pt idx="2">
                <c:v>Frende Livsfors</c:v>
              </c:pt>
              <c:pt idx="3">
                <c:v>Gjensidige Pensj</c:v>
              </c:pt>
              <c:pt idx="4">
                <c:v>KLP</c:v>
              </c:pt>
              <c:pt idx="5">
                <c:v>KLP Bedriftsp</c:v>
              </c:pt>
              <c:pt idx="6">
                <c:v>Nordea Liv</c:v>
              </c:pt>
              <c:pt idx="7">
                <c:v>SHB Liv</c:v>
              </c:pt>
              <c:pt idx="8">
                <c:v>Silver</c:v>
              </c:pt>
              <c:pt idx="9">
                <c:v>SpareBank 1</c:v>
              </c:pt>
              <c:pt idx="10">
                <c:v>Storebrand</c:v>
              </c:pt>
            </c:strLit>
          </c:cat>
          <c:val>
            <c:numRef>
              <c:f>Figurer!$M$36:$M$46</c:f>
              <c:numCache>
                <c:formatCode>#,##0</c:formatCode>
                <c:ptCount val="11"/>
                <c:pt idx="0">
                  <c:v>936513.96399999992</c:v>
                </c:pt>
                <c:pt idx="1">
                  <c:v>4785728</c:v>
                </c:pt>
                <c:pt idx="2">
                  <c:v>207725</c:v>
                </c:pt>
                <c:pt idx="3">
                  <c:v>1228610.65692</c:v>
                </c:pt>
                <c:pt idx="4">
                  <c:v>83502.851999999999</c:v>
                </c:pt>
                <c:pt idx="5">
                  <c:v>152462</c:v>
                </c:pt>
                <c:pt idx="6">
                  <c:v>6105972.4699999997</c:v>
                </c:pt>
                <c:pt idx="7">
                  <c:v>106482</c:v>
                </c:pt>
                <c:pt idx="8">
                  <c:v>15.515637419999999</c:v>
                </c:pt>
                <c:pt idx="9">
                  <c:v>1254818.7085599999</c:v>
                </c:pt>
                <c:pt idx="10">
                  <c:v>5838961.642</c:v>
                </c:pt>
              </c:numCache>
            </c:numRef>
          </c:val>
          <c:extLst>
            <c:ext xmlns:c16="http://schemas.microsoft.com/office/drawing/2014/chart" uri="{C3380CC4-5D6E-409C-BE32-E72D297353CC}">
              <c16:uniqueId val="{00000000-3971-4F9A-B5A3-CF52C774B823}"/>
            </c:ext>
          </c:extLst>
        </c:ser>
        <c:ser>
          <c:idx val="1"/>
          <c:order val="1"/>
          <c:tx>
            <c:strRef>
              <c:f>Figurer!$N$35</c:f>
              <c:strCache>
                <c:ptCount val="1"/>
                <c:pt idx="0">
                  <c:v>2016</c:v>
                </c:pt>
              </c:strCache>
            </c:strRef>
          </c:tx>
          <c:invertIfNegative val="0"/>
          <c:cat>
            <c:strLit>
              <c:ptCount val="11"/>
              <c:pt idx="0">
                <c:v>Danica Pensjon</c:v>
              </c:pt>
              <c:pt idx="1">
                <c:v>DNB Liv</c:v>
              </c:pt>
              <c:pt idx="2">
                <c:v>Frende Livsfors</c:v>
              </c:pt>
              <c:pt idx="3">
                <c:v>Gjensidige Pensj</c:v>
              </c:pt>
              <c:pt idx="4">
                <c:v>KLP</c:v>
              </c:pt>
              <c:pt idx="5">
                <c:v>KLP Bedriftsp</c:v>
              </c:pt>
              <c:pt idx="6">
                <c:v>Nordea Liv</c:v>
              </c:pt>
              <c:pt idx="7">
                <c:v>SHB Liv</c:v>
              </c:pt>
              <c:pt idx="8">
                <c:v>Silver</c:v>
              </c:pt>
              <c:pt idx="9">
                <c:v>SpareBank 1</c:v>
              </c:pt>
              <c:pt idx="10">
                <c:v>Storebrand</c:v>
              </c:pt>
            </c:strLit>
          </c:cat>
          <c:val>
            <c:numRef>
              <c:f>Figurer!$N$36:$N$46</c:f>
              <c:numCache>
                <c:formatCode>#,##0</c:formatCode>
                <c:ptCount val="11"/>
                <c:pt idx="0">
                  <c:v>1195735.773</c:v>
                </c:pt>
                <c:pt idx="1">
                  <c:v>5845636</c:v>
                </c:pt>
                <c:pt idx="2">
                  <c:v>226726</c:v>
                </c:pt>
                <c:pt idx="3">
                  <c:v>1428491.62167</c:v>
                </c:pt>
                <c:pt idx="4">
                  <c:v>110318.236</c:v>
                </c:pt>
                <c:pt idx="5">
                  <c:v>199650</c:v>
                </c:pt>
                <c:pt idx="6">
                  <c:v>6359161.8999500005</c:v>
                </c:pt>
                <c:pt idx="7">
                  <c:v>90696</c:v>
                </c:pt>
                <c:pt idx="8">
                  <c:v>-0.69540974</c:v>
                </c:pt>
                <c:pt idx="9">
                  <c:v>1535857.55262</c:v>
                </c:pt>
                <c:pt idx="10">
                  <c:v>7164503.4420000007</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61776788770969"/>
          <c:y val="7.3791293329713625E-2"/>
          <c:w val="0.7459244836243345"/>
          <c:h val="0.64341784777617295"/>
        </c:manualLayout>
      </c:layout>
      <c:barChart>
        <c:barDir val="col"/>
        <c:grouping val="clustered"/>
        <c:varyColors val="0"/>
        <c:ser>
          <c:idx val="0"/>
          <c:order val="0"/>
          <c:tx>
            <c:strRef>
              <c:f>Figurer!$M$59</c:f>
              <c:strCache>
                <c:ptCount val="1"/>
                <c:pt idx="0">
                  <c:v>2015</c:v>
                </c:pt>
              </c:strCache>
            </c:strRef>
          </c:tx>
          <c:invertIfNegative val="0"/>
          <c:cat>
            <c:strRef>
              <c:f>Figurer!$L$60:$L$77</c:f>
              <c:strCache>
                <c:ptCount val="18"/>
                <c:pt idx="0">
                  <c:v>ACE</c:v>
                </c:pt>
                <c:pt idx="1">
                  <c:v>Danica Pensjon</c:v>
                </c:pt>
                <c:pt idx="2">
                  <c:v>DNB Liv</c:v>
                </c:pt>
                <c:pt idx="3">
                  <c:v>Eika Forsikring</c:v>
                </c:pt>
                <c:pt idx="4">
                  <c:v>Frende Livsfors</c:v>
                </c:pt>
                <c:pt idx="5">
                  <c:v>Gjensidige Fors</c:v>
                </c:pt>
                <c:pt idx="6">
                  <c:v>Gjensidige Pensj</c:v>
                </c:pt>
                <c:pt idx="7">
                  <c:v>Handelsb Liv</c:v>
                </c:pt>
                <c:pt idx="8">
                  <c:v>If Skadefors</c:v>
                </c:pt>
                <c:pt idx="9">
                  <c:v>KLP</c:v>
                </c:pt>
                <c:pt idx="10">
                  <c:v>KLP Bedriftsp</c:v>
                </c:pt>
                <c:pt idx="11">
                  <c:v>KLP Skadef</c:v>
                </c:pt>
                <c:pt idx="12">
                  <c:v>Landbruksfors.</c:v>
                </c:pt>
                <c:pt idx="13">
                  <c:v>NEMI</c:v>
                </c:pt>
                <c:pt idx="14">
                  <c:v>Nordea Liv</c:v>
                </c:pt>
                <c:pt idx="15">
                  <c:v>SpareBank 1</c:v>
                </c:pt>
                <c:pt idx="16">
                  <c:v>Storebrand </c:v>
                </c:pt>
                <c:pt idx="17">
                  <c:v>Tryg Fors</c:v>
                </c:pt>
              </c:strCache>
            </c:strRef>
          </c:cat>
          <c:val>
            <c:numRef>
              <c:f>Figurer!$M$60:$M$77</c:f>
              <c:numCache>
                <c:formatCode>#,##0</c:formatCode>
                <c:ptCount val="18"/>
                <c:pt idx="0">
                  <c:v>4749.2426599999999</c:v>
                </c:pt>
                <c:pt idx="1">
                  <c:v>16777.588</c:v>
                </c:pt>
                <c:pt idx="2">
                  <c:v>2018169.8502549999</c:v>
                </c:pt>
                <c:pt idx="3">
                  <c:v>28805</c:v>
                </c:pt>
                <c:pt idx="4">
                  <c:v>5543</c:v>
                </c:pt>
                <c:pt idx="5">
                  <c:v>43905</c:v>
                </c:pt>
                <c:pt idx="6">
                  <c:v>57128.894659999998</c:v>
                </c:pt>
                <c:pt idx="7">
                  <c:v>2314</c:v>
                </c:pt>
                <c:pt idx="8">
                  <c:v>15494.393</c:v>
                </c:pt>
                <c:pt idx="9">
                  <c:v>5654</c:v>
                </c:pt>
                <c:pt idx="10">
                  <c:v>0</c:v>
                </c:pt>
                <c:pt idx="11">
                  <c:v>5011</c:v>
                </c:pt>
                <c:pt idx="12">
                  <c:v>1793</c:v>
                </c:pt>
                <c:pt idx="13">
                  <c:v>0</c:v>
                </c:pt>
                <c:pt idx="14">
                  <c:v>60686.632173341604</c:v>
                </c:pt>
                <c:pt idx="15">
                  <c:v>132318.30633333331</c:v>
                </c:pt>
                <c:pt idx="16">
                  <c:v>100442.48999999999</c:v>
                </c:pt>
                <c:pt idx="17">
                  <c:v>10656</c:v>
                </c:pt>
              </c:numCache>
            </c:numRef>
          </c:val>
          <c:extLst>
            <c:ext xmlns:c16="http://schemas.microsoft.com/office/drawing/2014/chart" uri="{C3380CC4-5D6E-409C-BE32-E72D297353CC}">
              <c16:uniqueId val="{00000000-BC08-4378-B28C-4AF9665571E1}"/>
            </c:ext>
          </c:extLst>
        </c:ser>
        <c:ser>
          <c:idx val="1"/>
          <c:order val="1"/>
          <c:tx>
            <c:strRef>
              <c:f>Figurer!$N$59</c:f>
              <c:strCache>
                <c:ptCount val="1"/>
                <c:pt idx="0">
                  <c:v>2016</c:v>
                </c:pt>
              </c:strCache>
            </c:strRef>
          </c:tx>
          <c:invertIfNegative val="0"/>
          <c:cat>
            <c:strRef>
              <c:f>Figurer!$L$60:$L$77</c:f>
              <c:strCache>
                <c:ptCount val="18"/>
                <c:pt idx="0">
                  <c:v>ACE</c:v>
                </c:pt>
                <c:pt idx="1">
                  <c:v>Danica Pensjon</c:v>
                </c:pt>
                <c:pt idx="2">
                  <c:v>DNB Liv</c:v>
                </c:pt>
                <c:pt idx="3">
                  <c:v>Eika Forsikring</c:v>
                </c:pt>
                <c:pt idx="4">
                  <c:v>Frende Livsfors</c:v>
                </c:pt>
                <c:pt idx="5">
                  <c:v>Gjensidige Fors</c:v>
                </c:pt>
                <c:pt idx="6">
                  <c:v>Gjensidige Pensj</c:v>
                </c:pt>
                <c:pt idx="7">
                  <c:v>Handelsb Liv</c:v>
                </c:pt>
                <c:pt idx="8">
                  <c:v>If Skadefors</c:v>
                </c:pt>
                <c:pt idx="9">
                  <c:v>KLP</c:v>
                </c:pt>
                <c:pt idx="10">
                  <c:v>KLP Bedriftsp</c:v>
                </c:pt>
                <c:pt idx="11">
                  <c:v>KLP Skadef</c:v>
                </c:pt>
                <c:pt idx="12">
                  <c:v>Landbruksfors.</c:v>
                </c:pt>
                <c:pt idx="13">
                  <c:v>NEMI</c:v>
                </c:pt>
                <c:pt idx="14">
                  <c:v>Nordea Liv</c:v>
                </c:pt>
                <c:pt idx="15">
                  <c:v>SpareBank 1</c:v>
                </c:pt>
                <c:pt idx="16">
                  <c:v>Storebrand </c:v>
                </c:pt>
                <c:pt idx="17">
                  <c:v>Tryg Fors</c:v>
                </c:pt>
              </c:strCache>
            </c:strRef>
          </c:cat>
          <c:val>
            <c:numRef>
              <c:f>Figurer!$N$60:$N$77</c:f>
              <c:numCache>
                <c:formatCode>#,##0</c:formatCode>
                <c:ptCount val="18"/>
                <c:pt idx="0">
                  <c:v>0</c:v>
                </c:pt>
                <c:pt idx="1">
                  <c:v>22511.960000000003</c:v>
                </c:pt>
                <c:pt idx="2">
                  <c:v>179864.13101000001</c:v>
                </c:pt>
                <c:pt idx="3">
                  <c:v>30333</c:v>
                </c:pt>
                <c:pt idx="4">
                  <c:v>7925</c:v>
                </c:pt>
                <c:pt idx="5">
                  <c:v>46539</c:v>
                </c:pt>
                <c:pt idx="6">
                  <c:v>62915.698239999998</c:v>
                </c:pt>
                <c:pt idx="7">
                  <c:v>1569.289</c:v>
                </c:pt>
                <c:pt idx="8">
                  <c:v>30274.668000000001</c:v>
                </c:pt>
                <c:pt idx="9">
                  <c:v>5588</c:v>
                </c:pt>
                <c:pt idx="10">
                  <c:v>0</c:v>
                </c:pt>
                <c:pt idx="11">
                  <c:v>7374</c:v>
                </c:pt>
                <c:pt idx="12">
                  <c:v>2248</c:v>
                </c:pt>
                <c:pt idx="13">
                  <c:v>0</c:v>
                </c:pt>
                <c:pt idx="14">
                  <c:v>51242.430999999997</c:v>
                </c:pt>
                <c:pt idx="15">
                  <c:v>148500</c:v>
                </c:pt>
                <c:pt idx="16">
                  <c:v>171741.25599999999</c:v>
                </c:pt>
                <c:pt idx="17">
                  <c:v>8554.6</c:v>
                </c:pt>
              </c:numCache>
            </c:numRef>
          </c:val>
          <c:extLst>
            <c:ext xmlns:c16="http://schemas.microsoft.com/office/drawing/2014/chart" uri="{C3380CC4-5D6E-409C-BE32-E72D297353CC}">
              <c16:uniqueId val="{00000001-BC08-4378-B28C-4AF9665571E1}"/>
            </c:ext>
          </c:extLst>
        </c:ser>
        <c:dLbls>
          <c:showLegendKey val="0"/>
          <c:showVal val="0"/>
          <c:showCatName val="0"/>
          <c:showSerName val="0"/>
          <c:showPercent val="0"/>
          <c:showBubbleSize val="0"/>
        </c:dLbls>
        <c:gapWidth val="150"/>
        <c:axId val="242456064"/>
        <c:axId val="242457600"/>
      </c:barChart>
      <c:catAx>
        <c:axId val="24245606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57600"/>
        <c:crosses val="autoZero"/>
        <c:auto val="1"/>
        <c:lblAlgn val="ctr"/>
        <c:lblOffset val="100"/>
        <c:tickLblSkip val="1"/>
        <c:tickMarkSkip val="1"/>
        <c:noMultiLvlLbl val="0"/>
      </c:catAx>
      <c:valAx>
        <c:axId val="24245760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6190552245877983"/>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456064"/>
        <c:crosses val="autoZero"/>
        <c:crossBetween val="between"/>
      </c:valAx>
    </c:plotArea>
    <c:legend>
      <c:legendPos val="b"/>
      <c:layout>
        <c:manualLayout>
          <c:xMode val="edge"/>
          <c:yMode val="edge"/>
          <c:x val="0.35914883601506331"/>
          <c:y val="0.93904947479942691"/>
          <c:w val="9.6515177450644751E-2"/>
          <c:h val="3.9427576623915925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161246148579394"/>
          <c:y val="9.0278635170603708E-2"/>
          <c:w val="0.75181216478374957"/>
          <c:h val="0.63124178477690251"/>
        </c:manualLayout>
      </c:layout>
      <c:barChart>
        <c:barDir val="col"/>
        <c:grouping val="clustered"/>
        <c:varyColors val="0"/>
        <c:ser>
          <c:idx val="0"/>
          <c:order val="0"/>
          <c:tx>
            <c:strRef>
              <c:f>Figurer!$M$87</c:f>
              <c:strCache>
                <c:ptCount val="1"/>
                <c:pt idx="0">
                  <c:v>2015</c:v>
                </c:pt>
              </c:strCache>
            </c:strRef>
          </c:tx>
          <c:invertIfNegative val="0"/>
          <c:cat>
            <c:strLit>
              <c:ptCount val="9"/>
              <c:pt idx="0">
                <c:v>Danica Pensjon</c:v>
              </c:pt>
              <c:pt idx="1">
                <c:v>DNB Liv</c:v>
              </c:pt>
              <c:pt idx="2">
                <c:v>Frende Livsfors</c:v>
              </c:pt>
              <c:pt idx="3">
                <c:v>Gjensidige Pensj</c:v>
              </c:pt>
              <c:pt idx="4">
                <c:v>KLP Bedriftsp</c:v>
              </c:pt>
              <c:pt idx="5">
                <c:v>Nordea Liv</c:v>
              </c:pt>
              <c:pt idx="6">
                <c:v>SHB Liv</c:v>
              </c:pt>
              <c:pt idx="7">
                <c:v>SpareBank 1</c:v>
              </c:pt>
              <c:pt idx="8">
                <c:v>Storebrand</c:v>
              </c:pt>
            </c:strLit>
          </c:cat>
          <c:val>
            <c:numRef>
              <c:f>Figurer!$M$88:$M$96</c:f>
              <c:numCache>
                <c:formatCode>#,##0</c:formatCode>
                <c:ptCount val="9"/>
                <c:pt idx="0">
                  <c:v>164490.052</c:v>
                </c:pt>
                <c:pt idx="1">
                  <c:v>388846.908</c:v>
                </c:pt>
                <c:pt idx="2">
                  <c:v>22604</c:v>
                </c:pt>
                <c:pt idx="3">
                  <c:v>97310.705000000002</c:v>
                </c:pt>
                <c:pt idx="4">
                  <c:v>32118</c:v>
                </c:pt>
                <c:pt idx="5">
                  <c:v>3872295.04</c:v>
                </c:pt>
                <c:pt idx="6">
                  <c:v>103256</c:v>
                </c:pt>
                <c:pt idx="7">
                  <c:v>140827.55799999999</c:v>
                </c:pt>
                <c:pt idx="8">
                  <c:v>1477843.389</c:v>
                </c:pt>
              </c:numCache>
            </c:numRef>
          </c:val>
          <c:extLst>
            <c:ext xmlns:c16="http://schemas.microsoft.com/office/drawing/2014/chart" uri="{C3380CC4-5D6E-409C-BE32-E72D297353CC}">
              <c16:uniqueId val="{00000000-7DFF-49CE-BA8A-FB1CE6D62A77}"/>
            </c:ext>
          </c:extLst>
        </c:ser>
        <c:ser>
          <c:idx val="1"/>
          <c:order val="1"/>
          <c:tx>
            <c:strRef>
              <c:f>Figurer!$N$87</c:f>
              <c:strCache>
                <c:ptCount val="1"/>
                <c:pt idx="0">
                  <c:v>2016</c:v>
                </c:pt>
              </c:strCache>
            </c:strRef>
          </c:tx>
          <c:invertIfNegative val="0"/>
          <c:cat>
            <c:strLit>
              <c:ptCount val="9"/>
              <c:pt idx="0">
                <c:v>Danica Pensjon</c:v>
              </c:pt>
              <c:pt idx="1">
                <c:v>DNB Liv</c:v>
              </c:pt>
              <c:pt idx="2">
                <c:v>Frende Livsfors</c:v>
              </c:pt>
              <c:pt idx="3">
                <c:v>Gjensidige Pensj</c:v>
              </c:pt>
              <c:pt idx="4">
                <c:v>KLP Bedriftsp</c:v>
              </c:pt>
              <c:pt idx="5">
                <c:v>Nordea Liv</c:v>
              </c:pt>
              <c:pt idx="6">
                <c:v>SHB Liv</c:v>
              </c:pt>
              <c:pt idx="7">
                <c:v>SpareBank 1</c:v>
              </c:pt>
              <c:pt idx="8">
                <c:v>Storebrand</c:v>
              </c:pt>
            </c:strLit>
          </c:cat>
          <c:val>
            <c:numRef>
              <c:f>Figurer!$N$88:$N$96</c:f>
              <c:numCache>
                <c:formatCode>#,##0</c:formatCode>
                <c:ptCount val="9"/>
                <c:pt idx="0">
                  <c:v>385868.27</c:v>
                </c:pt>
                <c:pt idx="1">
                  <c:v>600627</c:v>
                </c:pt>
                <c:pt idx="2">
                  <c:v>9944</c:v>
                </c:pt>
                <c:pt idx="3">
                  <c:v>100039.07699999999</c:v>
                </c:pt>
                <c:pt idx="4">
                  <c:v>32081</c:v>
                </c:pt>
                <c:pt idx="5">
                  <c:v>3993301.4547600001</c:v>
                </c:pt>
                <c:pt idx="6">
                  <c:v>90028</c:v>
                </c:pt>
                <c:pt idx="7">
                  <c:v>314984</c:v>
                </c:pt>
                <c:pt idx="8">
                  <c:v>930403.01799999992</c:v>
                </c:pt>
              </c:numCache>
            </c:numRef>
          </c:val>
          <c:extLst>
            <c:ext xmlns:c16="http://schemas.microsoft.com/office/drawing/2014/chart" uri="{C3380CC4-5D6E-409C-BE32-E72D297353CC}">
              <c16:uniqueId val="{00000001-7DFF-49CE-BA8A-FB1CE6D62A77}"/>
            </c:ext>
          </c:extLst>
        </c:ser>
        <c:dLbls>
          <c:showLegendKey val="0"/>
          <c:showVal val="0"/>
          <c:showCatName val="0"/>
          <c:showSerName val="0"/>
          <c:showPercent val="0"/>
          <c:showBubbleSize val="0"/>
        </c:dLbls>
        <c:gapWidth val="150"/>
        <c:axId val="242699648"/>
        <c:axId val="242713728"/>
      </c:barChart>
      <c:catAx>
        <c:axId val="24269964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13728"/>
        <c:crosses val="autoZero"/>
        <c:auto val="1"/>
        <c:lblAlgn val="ctr"/>
        <c:lblOffset val="100"/>
        <c:tickLblSkip val="1"/>
        <c:tickMarkSkip val="1"/>
        <c:noMultiLvlLbl val="0"/>
      </c:catAx>
      <c:valAx>
        <c:axId val="24271372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125E-2"/>
              <c:y val="0.3396630678897134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699648"/>
        <c:crosses val="autoZero"/>
        <c:crossBetween val="between"/>
      </c:valAx>
    </c:plotArea>
    <c:legend>
      <c:legendPos val="b"/>
      <c:layout>
        <c:manualLayout>
          <c:xMode val="edge"/>
          <c:yMode val="edge"/>
          <c:x val="0.37047129978318094"/>
          <c:y val="0.93460118516113322"/>
          <c:w val="0.20969217163072001"/>
          <c:h val="4.8523419108693962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Figurer!$M$110</c:f>
              <c:strCache>
                <c:ptCount val="1"/>
                <c:pt idx="0">
                  <c:v>2015</c:v>
                </c:pt>
              </c:strCache>
            </c:strRef>
          </c:tx>
          <c:invertIfNegative val="0"/>
          <c:cat>
            <c:strLit>
              <c:ptCount val="15"/>
              <c:pt idx="0">
                <c:v>Danica Pensjon</c:v>
              </c:pt>
              <c:pt idx="1">
                <c:v>DNB Liv</c:v>
              </c:pt>
              <c:pt idx="2">
                <c:v>Eika Forsikring</c:v>
              </c:pt>
              <c:pt idx="3">
                <c:v>Frende Livsfors</c:v>
              </c:pt>
              <c:pt idx="4">
                <c:v>Gjensidige Fors</c:v>
              </c:pt>
              <c:pt idx="5">
                <c:v>Gjensidige Pensj</c:v>
              </c:pt>
              <c:pt idx="6">
                <c:v>Handelsb Liv</c:v>
              </c:pt>
              <c:pt idx="7">
                <c:v>If Skadefors</c:v>
              </c:pt>
              <c:pt idx="8">
                <c:v>KLP</c:v>
              </c:pt>
              <c:pt idx="9">
                <c:v>KLP Bedriftsp</c:v>
              </c:pt>
              <c:pt idx="10">
                <c:v>Nordea Liv</c:v>
              </c:pt>
              <c:pt idx="11">
                <c:v>OPF</c:v>
              </c:pt>
              <c:pt idx="12">
                <c:v>Silver</c:v>
              </c:pt>
              <c:pt idx="13">
                <c:v>SpareBank 1</c:v>
              </c:pt>
              <c:pt idx="14">
                <c:v>Storebrand </c:v>
              </c:pt>
            </c:strLit>
          </c:cat>
          <c:val>
            <c:numRef>
              <c:f>Figurer!$M$111:$M$125</c:f>
              <c:numCache>
                <c:formatCode>#,##0</c:formatCode>
                <c:ptCount val="15"/>
                <c:pt idx="0">
                  <c:v>883856.72900000005</c:v>
                </c:pt>
                <c:pt idx="1">
                  <c:v>200020645</c:v>
                </c:pt>
                <c:pt idx="2">
                  <c:v>0</c:v>
                </c:pt>
                <c:pt idx="3">
                  <c:v>666964</c:v>
                </c:pt>
                <c:pt idx="4">
                  <c:v>0</c:v>
                </c:pt>
                <c:pt idx="5">
                  <c:v>0</c:v>
                </c:pt>
                <c:pt idx="6">
                  <c:v>4665516.3525299998</c:v>
                </c:pt>
                <c:pt idx="7">
                  <c:v>0</c:v>
                </c:pt>
                <c:pt idx="8">
                  <c:v>385868307.61356002</c:v>
                </c:pt>
                <c:pt idx="9">
                  <c:v>1361441</c:v>
                </c:pt>
                <c:pt idx="10">
                  <c:v>46420604.465153769</c:v>
                </c:pt>
                <c:pt idx="11">
                  <c:v>59844612</c:v>
                </c:pt>
                <c:pt idx="12">
                  <c:v>8449012.3300000001</c:v>
                </c:pt>
                <c:pt idx="13">
                  <c:v>16491349.530590001</c:v>
                </c:pt>
                <c:pt idx="14">
                  <c:v>170774219.90300003</c:v>
                </c:pt>
              </c:numCache>
            </c:numRef>
          </c:val>
          <c:extLst>
            <c:ext xmlns:c16="http://schemas.microsoft.com/office/drawing/2014/chart" uri="{C3380CC4-5D6E-409C-BE32-E72D297353CC}">
              <c16:uniqueId val="{00000000-F5D7-4882-A9B6-45C2F0317A05}"/>
            </c:ext>
          </c:extLst>
        </c:ser>
        <c:ser>
          <c:idx val="1"/>
          <c:order val="1"/>
          <c:tx>
            <c:strRef>
              <c:f>Figurer!$N$110</c:f>
              <c:strCache>
                <c:ptCount val="1"/>
                <c:pt idx="0">
                  <c:v>2016</c:v>
                </c:pt>
              </c:strCache>
            </c:strRef>
          </c:tx>
          <c:invertIfNegative val="0"/>
          <c:cat>
            <c:strLit>
              <c:ptCount val="15"/>
              <c:pt idx="0">
                <c:v>Danica Pensjon</c:v>
              </c:pt>
              <c:pt idx="1">
                <c:v>DNB Liv</c:v>
              </c:pt>
              <c:pt idx="2">
                <c:v>Eika Forsikring</c:v>
              </c:pt>
              <c:pt idx="3">
                <c:v>Frende Livsfors</c:v>
              </c:pt>
              <c:pt idx="4">
                <c:v>Gjensidige Fors</c:v>
              </c:pt>
              <c:pt idx="5">
                <c:v>Gjensidige Pensj</c:v>
              </c:pt>
              <c:pt idx="6">
                <c:v>Handelsb Liv</c:v>
              </c:pt>
              <c:pt idx="7">
                <c:v>If Skadefors</c:v>
              </c:pt>
              <c:pt idx="8">
                <c:v>KLP</c:v>
              </c:pt>
              <c:pt idx="9">
                <c:v>KLP Bedriftsp</c:v>
              </c:pt>
              <c:pt idx="10">
                <c:v>Nordea Liv</c:v>
              </c:pt>
              <c:pt idx="11">
                <c:v>OPF</c:v>
              </c:pt>
              <c:pt idx="12">
                <c:v>Silver</c:v>
              </c:pt>
              <c:pt idx="13">
                <c:v>SpareBank 1</c:v>
              </c:pt>
              <c:pt idx="14">
                <c:v>Storebrand </c:v>
              </c:pt>
            </c:strLit>
          </c:cat>
          <c:val>
            <c:numRef>
              <c:f>Figurer!$N$111:$N$125</c:f>
              <c:numCache>
                <c:formatCode>#,##0</c:formatCode>
                <c:ptCount val="15"/>
                <c:pt idx="0">
                  <c:v>921554.71399999992</c:v>
                </c:pt>
                <c:pt idx="1">
                  <c:v>205209654</c:v>
                </c:pt>
                <c:pt idx="2">
                  <c:v>0</c:v>
                </c:pt>
                <c:pt idx="3">
                  <c:v>738160</c:v>
                </c:pt>
                <c:pt idx="4">
                  <c:v>0</c:v>
                </c:pt>
                <c:pt idx="5">
                  <c:v>0</c:v>
                </c:pt>
                <c:pt idx="6">
                  <c:v>5218584.7713399995</c:v>
                </c:pt>
                <c:pt idx="7">
                  <c:v>0</c:v>
                </c:pt>
                <c:pt idx="8">
                  <c:v>416576263.68419999</c:v>
                </c:pt>
                <c:pt idx="9">
                  <c:v>1465104</c:v>
                </c:pt>
                <c:pt idx="10">
                  <c:v>48325800.010000005</c:v>
                </c:pt>
                <c:pt idx="11">
                  <c:v>63722413</c:v>
                </c:pt>
                <c:pt idx="12">
                  <c:v>8663691.5365299992</c:v>
                </c:pt>
                <c:pt idx="13">
                  <c:v>16959011.261780001</c:v>
                </c:pt>
                <c:pt idx="14">
                  <c:v>175999064.08508003</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Figurer!$M$135</c:f>
              <c:strCache>
                <c:ptCount val="1"/>
                <c:pt idx="0">
                  <c:v>2015</c:v>
                </c:pt>
              </c:strCache>
            </c:strRef>
          </c:tx>
          <c:invertIfNegative val="0"/>
          <c:cat>
            <c:strLit>
              <c:ptCount val="11"/>
              <c:pt idx="0">
                <c:v>Danica Pensjon</c:v>
              </c:pt>
              <c:pt idx="1">
                <c:v>DNB Liv</c:v>
              </c:pt>
              <c:pt idx="2">
                <c:v>Frende Livsfors</c:v>
              </c:pt>
              <c:pt idx="3">
                <c:v>Gjensidige Pensj</c:v>
              </c:pt>
              <c:pt idx="4">
                <c:v>KLP</c:v>
              </c:pt>
              <c:pt idx="5">
                <c:v>KLP Bedriftsp</c:v>
              </c:pt>
              <c:pt idx="6">
                <c:v>Nordea Liv</c:v>
              </c:pt>
              <c:pt idx="7">
                <c:v>SHB Liv</c:v>
              </c:pt>
              <c:pt idx="8">
                <c:v>Silver</c:v>
              </c:pt>
              <c:pt idx="9">
                <c:v>SpareBank 1</c:v>
              </c:pt>
              <c:pt idx="10">
                <c:v>Storebrand</c:v>
              </c:pt>
            </c:strLit>
          </c:cat>
          <c:val>
            <c:numRef>
              <c:f>Figurer!$M$136:$M$146</c:f>
              <c:numCache>
                <c:formatCode>#,##0</c:formatCode>
                <c:ptCount val="11"/>
                <c:pt idx="0">
                  <c:v>11447565.979</c:v>
                </c:pt>
                <c:pt idx="1">
                  <c:v>46343617</c:v>
                </c:pt>
                <c:pt idx="2">
                  <c:v>2168094</c:v>
                </c:pt>
                <c:pt idx="3">
                  <c:v>14343893.970419999</c:v>
                </c:pt>
                <c:pt idx="4">
                  <c:v>2015457.3391499999</c:v>
                </c:pt>
                <c:pt idx="5">
                  <c:v>1081189</c:v>
                </c:pt>
                <c:pt idx="6">
                  <c:v>36260930.546384498</c:v>
                </c:pt>
                <c:pt idx="7">
                  <c:v>1490697</c:v>
                </c:pt>
                <c:pt idx="8">
                  <c:v>549829.27613999997</c:v>
                </c:pt>
                <c:pt idx="9">
                  <c:v>14689551.259229999</c:v>
                </c:pt>
                <c:pt idx="10">
                  <c:v>50010054.027999997</c:v>
                </c:pt>
              </c:numCache>
            </c:numRef>
          </c:val>
          <c:extLst>
            <c:ext xmlns:c16="http://schemas.microsoft.com/office/drawing/2014/chart" uri="{C3380CC4-5D6E-409C-BE32-E72D297353CC}">
              <c16:uniqueId val="{00000000-62B1-4395-80F9-424B1553CC96}"/>
            </c:ext>
          </c:extLst>
        </c:ser>
        <c:ser>
          <c:idx val="1"/>
          <c:order val="1"/>
          <c:tx>
            <c:strRef>
              <c:f>Figurer!$N$135</c:f>
              <c:strCache>
                <c:ptCount val="1"/>
                <c:pt idx="0">
                  <c:v>2016</c:v>
                </c:pt>
              </c:strCache>
            </c:strRef>
          </c:tx>
          <c:invertIfNegative val="0"/>
          <c:cat>
            <c:strLit>
              <c:ptCount val="11"/>
              <c:pt idx="0">
                <c:v>Danica Pensjon</c:v>
              </c:pt>
              <c:pt idx="1">
                <c:v>DNB Liv</c:v>
              </c:pt>
              <c:pt idx="2">
                <c:v>Frende Livsfors</c:v>
              </c:pt>
              <c:pt idx="3">
                <c:v>Gjensidige Pensj</c:v>
              </c:pt>
              <c:pt idx="4">
                <c:v>KLP</c:v>
              </c:pt>
              <c:pt idx="5">
                <c:v>KLP Bedriftsp</c:v>
              </c:pt>
              <c:pt idx="6">
                <c:v>Nordea Liv</c:v>
              </c:pt>
              <c:pt idx="7">
                <c:v>SHB Liv</c:v>
              </c:pt>
              <c:pt idx="8">
                <c:v>Silver</c:v>
              </c:pt>
              <c:pt idx="9">
                <c:v>SpareBank 1</c:v>
              </c:pt>
              <c:pt idx="10">
                <c:v>Storebrand</c:v>
              </c:pt>
            </c:strLit>
          </c:cat>
          <c:val>
            <c:numRef>
              <c:f>Figurer!$N$136:$N$146</c:f>
              <c:numCache>
                <c:formatCode>#,##0</c:formatCode>
                <c:ptCount val="11"/>
                <c:pt idx="0">
                  <c:v>13128957.816</c:v>
                </c:pt>
                <c:pt idx="1">
                  <c:v>56416731</c:v>
                </c:pt>
                <c:pt idx="2">
                  <c:v>2500425</c:v>
                </c:pt>
                <c:pt idx="3">
                  <c:v>16856721.39872</c:v>
                </c:pt>
                <c:pt idx="4">
                  <c:v>2160404.7961499998</c:v>
                </c:pt>
                <c:pt idx="5">
                  <c:v>1486637</c:v>
                </c:pt>
                <c:pt idx="6">
                  <c:v>44252990</c:v>
                </c:pt>
                <c:pt idx="7">
                  <c:v>1612357</c:v>
                </c:pt>
                <c:pt idx="8">
                  <c:v>432248.26272</c:v>
                </c:pt>
                <c:pt idx="9">
                  <c:v>18158905.377149999</c:v>
                </c:pt>
                <c:pt idx="10">
                  <c:v>61277517.591000006</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Figurer!$M$162</c:f>
              <c:strCache>
                <c:ptCount val="1"/>
                <c:pt idx="0">
                  <c:v>2015</c:v>
                </c:pt>
              </c:strCache>
            </c:strRef>
          </c:tx>
          <c:invertIfNegative val="0"/>
          <c:cat>
            <c:strLit>
              <c:ptCount val="9"/>
              <c:pt idx="0">
                <c:v>Danica Pensjon</c:v>
              </c:pt>
              <c:pt idx="1">
                <c:v>DNB Liv</c:v>
              </c:pt>
              <c:pt idx="2">
                <c:v>Gjensidige Pensj</c:v>
              </c:pt>
              <c:pt idx="3">
                <c:v>KLP</c:v>
              </c:pt>
              <c:pt idx="4">
                <c:v>KLP Bedriftsp</c:v>
              </c:pt>
              <c:pt idx="5">
                <c:v>Nordea Liv</c:v>
              </c:pt>
              <c:pt idx="6">
                <c:v>Silver</c:v>
              </c:pt>
              <c:pt idx="7">
                <c:v>SpareBank 1</c:v>
              </c:pt>
              <c:pt idx="8">
                <c:v>Storebrand </c:v>
              </c:pt>
            </c:strLit>
          </c:cat>
          <c:val>
            <c:numRef>
              <c:f>Figurer!$M$163:$M$171</c:f>
              <c:numCache>
                <c:formatCode>#,##0</c:formatCode>
                <c:ptCount val="9"/>
                <c:pt idx="0">
                  <c:v>-12954.838000000002</c:v>
                </c:pt>
                <c:pt idx="1">
                  <c:v>-12175688</c:v>
                </c:pt>
                <c:pt idx="2">
                  <c:v>197849.61916999999</c:v>
                </c:pt>
                <c:pt idx="3">
                  <c:v>9134487.7212800011</c:v>
                </c:pt>
                <c:pt idx="4">
                  <c:v>1934</c:v>
                </c:pt>
                <c:pt idx="5">
                  <c:v>-263544.45542000001</c:v>
                </c:pt>
                <c:pt idx="6">
                  <c:v>-9671.3761600000016</c:v>
                </c:pt>
                <c:pt idx="7">
                  <c:v>52840.886480000016</c:v>
                </c:pt>
                <c:pt idx="8">
                  <c:v>-3487698.5610000002</c:v>
                </c:pt>
              </c:numCache>
            </c:numRef>
          </c:val>
          <c:extLst>
            <c:ext xmlns:c16="http://schemas.microsoft.com/office/drawing/2014/chart" uri="{C3380CC4-5D6E-409C-BE32-E72D297353CC}">
              <c16:uniqueId val="{00000000-2BF8-4278-857F-91A0E7196849}"/>
            </c:ext>
          </c:extLst>
        </c:ser>
        <c:ser>
          <c:idx val="1"/>
          <c:order val="1"/>
          <c:tx>
            <c:strRef>
              <c:f>Figurer!$N$162</c:f>
              <c:strCache>
                <c:ptCount val="1"/>
                <c:pt idx="0">
                  <c:v>2016</c:v>
                </c:pt>
              </c:strCache>
            </c:strRef>
          </c:tx>
          <c:invertIfNegative val="0"/>
          <c:cat>
            <c:strLit>
              <c:ptCount val="9"/>
              <c:pt idx="0">
                <c:v>Danica Pensjon</c:v>
              </c:pt>
              <c:pt idx="1">
                <c:v>DNB Liv</c:v>
              </c:pt>
              <c:pt idx="2">
                <c:v>Gjensidige Pensj</c:v>
              </c:pt>
              <c:pt idx="3">
                <c:v>KLP</c:v>
              </c:pt>
              <c:pt idx="4">
                <c:v>KLP Bedriftsp</c:v>
              </c:pt>
              <c:pt idx="5">
                <c:v>Nordea Liv</c:v>
              </c:pt>
              <c:pt idx="6">
                <c:v>Silver</c:v>
              </c:pt>
              <c:pt idx="7">
                <c:v>SpareBank 1</c:v>
              </c:pt>
              <c:pt idx="8">
                <c:v>Storebrand </c:v>
              </c:pt>
            </c:strLit>
          </c:cat>
          <c:val>
            <c:numRef>
              <c:f>Figurer!$N$163:$N$171</c:f>
              <c:numCache>
                <c:formatCode>#,##0</c:formatCode>
                <c:ptCount val="9"/>
                <c:pt idx="0">
                  <c:v>-13818.659000000003</c:v>
                </c:pt>
                <c:pt idx="1">
                  <c:v>339103</c:v>
                </c:pt>
                <c:pt idx="2">
                  <c:v>13427.598209999996</c:v>
                </c:pt>
                <c:pt idx="3">
                  <c:v>3407665.2990000001</c:v>
                </c:pt>
                <c:pt idx="4">
                  <c:v>1186</c:v>
                </c:pt>
                <c:pt idx="5">
                  <c:v>-152886.35</c:v>
                </c:pt>
                <c:pt idx="6">
                  <c:v>-7054.66392</c:v>
                </c:pt>
                <c:pt idx="7">
                  <c:v>66489.531299999988</c:v>
                </c:pt>
                <c:pt idx="8">
                  <c:v>-1944428.4140000001</c:v>
                </c:pt>
              </c:numCache>
            </c:numRef>
          </c:val>
          <c:extLst>
            <c:ext xmlns:c16="http://schemas.microsoft.com/office/drawing/2014/chart" uri="{C3380CC4-5D6E-409C-BE32-E72D297353CC}">
              <c16:uniqueId val="{00000001-2BF8-4278-857F-91A0E719684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0.22871391076115474"/>
          <c:h val="4.588898171024379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Figurer!$M$188</c:f>
              <c:strCache>
                <c:ptCount val="1"/>
                <c:pt idx="0">
                  <c:v>2015</c:v>
                </c:pt>
              </c:strCache>
            </c:strRef>
          </c:tx>
          <c:invertIfNegative val="0"/>
          <c:cat>
            <c:strLit>
              <c:ptCount val="10"/>
              <c:pt idx="0">
                <c:v>Danica Pensjon</c:v>
              </c:pt>
              <c:pt idx="1">
                <c:v>DNB Liv</c:v>
              </c:pt>
              <c:pt idx="2">
                <c:v>Frende Livsfors</c:v>
              </c:pt>
              <c:pt idx="3">
                <c:v>Gjensidige Pensj</c:v>
              </c:pt>
              <c:pt idx="4">
                <c:v>KLP Bedriftsp</c:v>
              </c:pt>
              <c:pt idx="5">
                <c:v>Nordea Liv</c:v>
              </c:pt>
              <c:pt idx="6">
                <c:v>SHB Liv</c:v>
              </c:pt>
              <c:pt idx="7">
                <c:v>Silver</c:v>
              </c:pt>
              <c:pt idx="8">
                <c:v>SpareBank 1</c:v>
              </c:pt>
              <c:pt idx="9">
                <c:v>Storebrand</c:v>
              </c:pt>
            </c:strLit>
          </c:cat>
          <c:val>
            <c:numRef>
              <c:f>Figurer!$M$189:$M$198</c:f>
              <c:numCache>
                <c:formatCode>#,##0</c:formatCode>
                <c:ptCount val="10"/>
                <c:pt idx="0">
                  <c:v>10602.297999999952</c:v>
                </c:pt>
                <c:pt idx="1">
                  <c:v>188499</c:v>
                </c:pt>
                <c:pt idx="2">
                  <c:v>64949.968999999997</c:v>
                </c:pt>
                <c:pt idx="3">
                  <c:v>90505.381060000043</c:v>
                </c:pt>
                <c:pt idx="4">
                  <c:v>112050</c:v>
                </c:pt>
                <c:pt idx="5">
                  <c:v>-243247.16608</c:v>
                </c:pt>
                <c:pt idx="6">
                  <c:v>-6689</c:v>
                </c:pt>
                <c:pt idx="7">
                  <c:v>23327.986420000001</c:v>
                </c:pt>
                <c:pt idx="8">
                  <c:v>71636.99629000001</c:v>
                </c:pt>
                <c:pt idx="9">
                  <c:v>-7467.076999999932</c:v>
                </c:pt>
              </c:numCache>
            </c:numRef>
          </c:val>
          <c:extLst>
            <c:ext xmlns:c16="http://schemas.microsoft.com/office/drawing/2014/chart" uri="{C3380CC4-5D6E-409C-BE32-E72D297353CC}">
              <c16:uniqueId val="{00000000-B400-4C26-965B-0553A4A37873}"/>
            </c:ext>
          </c:extLst>
        </c:ser>
        <c:ser>
          <c:idx val="1"/>
          <c:order val="1"/>
          <c:tx>
            <c:strRef>
              <c:f>Figurer!$N$188</c:f>
              <c:strCache>
                <c:ptCount val="1"/>
                <c:pt idx="0">
                  <c:v>2016</c:v>
                </c:pt>
              </c:strCache>
            </c:strRef>
          </c:tx>
          <c:invertIfNegative val="0"/>
          <c:cat>
            <c:strLit>
              <c:ptCount val="10"/>
              <c:pt idx="0">
                <c:v>Danica Pensjon</c:v>
              </c:pt>
              <c:pt idx="1">
                <c:v>DNB Liv</c:v>
              </c:pt>
              <c:pt idx="2">
                <c:v>Frende Livsfors</c:v>
              </c:pt>
              <c:pt idx="3">
                <c:v>Gjensidige Pensj</c:v>
              </c:pt>
              <c:pt idx="4">
                <c:v>KLP Bedriftsp</c:v>
              </c:pt>
              <c:pt idx="5">
                <c:v>Nordea Liv</c:v>
              </c:pt>
              <c:pt idx="6">
                <c:v>SHB Liv</c:v>
              </c:pt>
              <c:pt idx="7">
                <c:v>Silver</c:v>
              </c:pt>
              <c:pt idx="8">
                <c:v>SpareBank 1</c:v>
              </c:pt>
              <c:pt idx="9">
                <c:v>Storebrand</c:v>
              </c:pt>
            </c:strLit>
          </c:cat>
          <c:val>
            <c:numRef>
              <c:f>Figurer!$N$189:$N$198</c:f>
              <c:numCache>
                <c:formatCode>#,##0</c:formatCode>
                <c:ptCount val="10"/>
                <c:pt idx="0">
                  <c:v>52563.20199999999</c:v>
                </c:pt>
                <c:pt idx="1">
                  <c:v>225817</c:v>
                </c:pt>
                <c:pt idx="2">
                  <c:v>-25788.043999999994</c:v>
                </c:pt>
                <c:pt idx="3">
                  <c:v>335536.56199999998</c:v>
                </c:pt>
                <c:pt idx="4">
                  <c:v>57815</c:v>
                </c:pt>
                <c:pt idx="5">
                  <c:v>-536369.09571999998</c:v>
                </c:pt>
                <c:pt idx="6">
                  <c:v>61517</c:v>
                </c:pt>
                <c:pt idx="7">
                  <c:v>-103175</c:v>
                </c:pt>
                <c:pt idx="8">
                  <c:v>853472.12346000003</c:v>
                </c:pt>
                <c:pt idx="9">
                  <c:v>-890405.82700000005</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476250</xdr:colOff>
      <xdr:row>54</xdr:row>
      <xdr:rowOff>28575</xdr:rowOff>
    </xdr:to>
    <xdr:pic>
      <xdr:nvPicPr>
        <xdr:cNvPr id="2" name="Picture 1" descr="Statistikk_forside.pd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6572250" cy="11258550"/>
        </a:xfrm>
        <a:prstGeom prst="rect">
          <a:avLst/>
        </a:prstGeom>
        <a:noFill/>
        <a:ln w="9525">
          <a:noFill/>
          <a:miter lim="800000"/>
          <a:headEnd/>
          <a:tailEnd/>
        </a:ln>
      </xdr:spPr>
    </xdr:pic>
    <xdr:clientData/>
  </xdr:twoCellAnchor>
  <xdr:twoCellAnchor>
    <xdr:from>
      <xdr:col>0</xdr:col>
      <xdr:colOff>695325</xdr:colOff>
      <xdr:row>41</xdr:row>
      <xdr:rowOff>34925</xdr:rowOff>
    </xdr:from>
    <xdr:to>
      <xdr:col>5</xdr:col>
      <xdr:colOff>371492</xdr:colOff>
      <xdr:row>43</xdr:row>
      <xdr:rowOff>152400</xdr:rowOff>
    </xdr:to>
    <xdr:sp macro="" textlink="">
      <xdr:nvSpPr>
        <xdr:cNvPr id="3" name="Text Box 6">
          <a:extLst>
            <a:ext uri="{FF2B5EF4-FFF2-40B4-BE49-F238E27FC236}">
              <a16:creationId xmlns:a16="http://schemas.microsoft.com/office/drawing/2014/main" id="{00000000-0008-0000-0000-000003000000}"/>
            </a:ext>
          </a:extLst>
        </xdr:cNvPr>
        <xdr:cNvSpPr txBox="1"/>
      </xdr:nvSpPr>
      <xdr:spPr>
        <a:xfrm>
          <a:off x="695325" y="9083675"/>
          <a:ext cx="3486167" cy="517525"/>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3. KVARTAL 2016 </a:t>
          </a:r>
          <a:r>
            <a:rPr lang="nb-NO" sz="1100" b="0">
              <a:effectLst/>
              <a:latin typeface="Arial"/>
              <a:ea typeface="ＭＳ 明朝"/>
              <a:cs typeface="Times New Roman"/>
            </a:rPr>
            <a:t>(21.11.2016)</a:t>
          </a:r>
        </a:p>
        <a:p>
          <a:pPr>
            <a:spcAft>
              <a:spcPts val="0"/>
            </a:spcAft>
          </a:pPr>
          <a:endParaRPr lang="nb-NO" sz="1100" b="0">
            <a:effectLst/>
            <a:latin typeface="Arial"/>
            <a:ea typeface="ＭＳ 明朝"/>
            <a:cs typeface="Times New Roman"/>
          </a:endParaRPr>
        </a:p>
        <a:p>
          <a:pPr>
            <a:spcAft>
              <a:spcPts val="0"/>
            </a:spcAft>
          </a:pPr>
          <a:r>
            <a:rPr lang="nb-NO" sz="1100" b="0">
              <a:effectLst/>
              <a:latin typeface="Arial"/>
              <a:ea typeface="ＭＳ 明朝"/>
              <a:cs typeface="Times New Roman"/>
            </a:rPr>
            <a:t>Sist</a:t>
          </a:r>
          <a:r>
            <a:rPr lang="nb-NO" sz="1100" b="0" baseline="0">
              <a:effectLst/>
              <a:latin typeface="Arial"/>
              <a:ea typeface="ＭＳ 明朝"/>
              <a:cs typeface="Times New Roman"/>
            </a:rPr>
            <a:t> endret 02.10.2017</a:t>
          </a:r>
          <a:r>
            <a:rPr lang="nb-NO" sz="1600" b="1">
              <a:effectLst/>
              <a:latin typeface="Arial"/>
              <a:ea typeface="ＭＳ 明朝"/>
              <a:cs typeface="Times New Roman"/>
            </a:rPr>
            <a:t> </a:t>
          </a:r>
          <a:endParaRPr lang="nb-NO" sz="1200">
            <a:effectLst/>
            <a:ea typeface="ＭＳ 明朝"/>
            <a:cs typeface="Times New Roman"/>
          </a:endParaRPr>
        </a:p>
      </xdr:txBody>
    </xdr:sp>
    <xdr:clientData/>
  </xdr:twoCellAnchor>
  <xdr:twoCellAnchor>
    <xdr:from>
      <xdr:col>0</xdr:col>
      <xdr:colOff>666750</xdr:colOff>
      <xdr:row>32</xdr:row>
      <xdr:rowOff>387350</xdr:rowOff>
    </xdr:from>
    <xdr:to>
      <xdr:col>8</xdr:col>
      <xdr:colOff>196850</xdr:colOff>
      <xdr:row>38</xdr:row>
      <xdr:rowOff>22225</xdr:rowOff>
    </xdr:to>
    <xdr:sp macro="" textlink="">
      <xdr:nvSpPr>
        <xdr:cNvPr id="4" name="Text Box 4">
          <a:extLst>
            <a:ext uri="{FF2B5EF4-FFF2-40B4-BE49-F238E27FC236}">
              <a16:creationId xmlns:a16="http://schemas.microsoft.com/office/drawing/2014/main" id="{00000000-0008-0000-0000-000004000000}"/>
            </a:ext>
          </a:extLst>
        </xdr:cNvPr>
        <xdr:cNvSpPr txBox="1"/>
      </xdr:nvSpPr>
      <xdr:spPr>
        <a:xfrm>
          <a:off x="666750" y="7292975"/>
          <a:ext cx="5626100" cy="1149350"/>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3100"/>
            </a:lnSpc>
            <a:spcAft>
              <a:spcPts val="0"/>
            </a:spcAft>
          </a:pPr>
          <a:r>
            <a:rPr lang="nb-NO" sz="2800" b="1">
              <a:solidFill>
                <a:srgbClr val="54758C"/>
              </a:solidFill>
              <a:effectLst/>
              <a:latin typeface="Arial"/>
              <a:ea typeface="ＭＳ 明朝"/>
              <a:cs typeface="Times New Roman"/>
            </a:rPr>
            <a:t>MARKEDSANDELER</a:t>
          </a:r>
          <a:endParaRPr lang="nb-NO" sz="1200">
            <a:effectLst/>
            <a:ea typeface="ＭＳ 明朝"/>
            <a:cs typeface="Times New Roman"/>
          </a:endParaRPr>
        </a:p>
        <a:p>
          <a:pPr>
            <a:lnSpc>
              <a:spcPts val="3200"/>
            </a:lnSpc>
            <a:spcAft>
              <a:spcPts val="0"/>
            </a:spcAft>
          </a:pPr>
          <a:r>
            <a:rPr lang="en-GB" sz="2600">
              <a:solidFill>
                <a:srgbClr val="54758C"/>
              </a:solidFill>
              <a:effectLst/>
              <a:latin typeface="Arial"/>
              <a:ea typeface="ＭＳ 明朝"/>
              <a:cs typeface="MinionPro-Regular"/>
            </a:rPr>
            <a:t>– endelige tall og regnskapsstatistikk</a:t>
          </a:r>
          <a:endParaRPr lang="nb-NO" sz="1200">
            <a:solidFill>
              <a:srgbClr val="000000"/>
            </a:solidFill>
            <a:effectLst/>
            <a:latin typeface="MinionPro-Regular"/>
            <a:ea typeface="ＭＳ 明朝"/>
            <a:cs typeface="MinionPro-Regular"/>
          </a:endParaRPr>
        </a:p>
        <a:p>
          <a:pPr>
            <a:lnSpc>
              <a:spcPts val="1300"/>
            </a:lnSpc>
            <a:spcAft>
              <a:spcPts val="0"/>
            </a:spcAft>
          </a:pPr>
          <a:r>
            <a:rPr lang="nb-NO" sz="1200">
              <a:effectLst/>
              <a:ea typeface="ＭＳ 明朝"/>
              <a:cs typeface="Times New Roman"/>
            </a:rPr>
            <a:t> </a:t>
          </a:r>
        </a:p>
      </xdr:txBody>
    </xdr:sp>
    <xdr:clientData/>
  </xdr:twoCellAnchor>
  <xdr:twoCellAnchor>
    <xdr:from>
      <xdr:col>0</xdr:col>
      <xdr:colOff>447675</xdr:colOff>
      <xdr:row>5</xdr:row>
      <xdr:rowOff>12700</xdr:rowOff>
    </xdr:from>
    <xdr:to>
      <xdr:col>2</xdr:col>
      <xdr:colOff>530482</xdr:colOff>
      <xdr:row>7</xdr:row>
      <xdr:rowOff>66616</xdr:rowOff>
    </xdr:to>
    <xdr:sp macro="" textlink="">
      <xdr:nvSpPr>
        <xdr:cNvPr id="5" name="Text Box 3">
          <a:extLst>
            <a:ext uri="{FF2B5EF4-FFF2-40B4-BE49-F238E27FC236}">
              <a16:creationId xmlns:a16="http://schemas.microsoft.com/office/drawing/2014/main" id="{00000000-0008-0000-0000-000005000000}"/>
            </a:ext>
          </a:extLst>
        </xdr:cNvPr>
        <xdr:cNvSpPr txBox="1"/>
      </xdr:nvSpPr>
      <xdr:spPr>
        <a:xfrm>
          <a:off x="447675" y="822325"/>
          <a:ext cx="1606807" cy="511116"/>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1500"/>
            </a:lnSpc>
            <a:spcAft>
              <a:spcPts val="0"/>
            </a:spcAft>
          </a:pPr>
          <a:r>
            <a:rPr lang="nb-NO" sz="1400" cap="all">
              <a:ln w="0" cap="flat" cmpd="sng" algn="ctr">
                <a:noFill/>
                <a:prstDash val="solid"/>
                <a:round/>
              </a:ln>
              <a:solidFill>
                <a:schemeClr val="bg1"/>
              </a:solidFill>
              <a:effectLst/>
              <a:latin typeface="Arial"/>
              <a:ea typeface="ＭＳ 明朝"/>
              <a:cs typeface="Arial"/>
            </a:rPr>
            <a:t>LIVSTATISTIKK</a:t>
          </a:r>
          <a:endParaRPr lang="nb-NO" sz="1400">
            <a:ln w="0" cap="flat" cmpd="sng" algn="ctr">
              <a:noFill/>
              <a:prstDash val="solid"/>
              <a:round/>
            </a:ln>
            <a:solidFill>
              <a:schemeClr val="bg1"/>
            </a:solidFill>
            <a:effectLst/>
            <a:latin typeface="Arial"/>
            <a:ea typeface="ＭＳ 明朝"/>
            <a:cs typeface="Arial"/>
          </a:endParaRPr>
        </a:p>
        <a:p>
          <a:pPr>
            <a:lnSpc>
              <a:spcPts val="1100"/>
            </a:lnSpc>
            <a:spcAft>
              <a:spcPts val="0"/>
            </a:spcAft>
          </a:pPr>
          <a:r>
            <a:rPr lang="nb-NO" sz="1200">
              <a:effectLst/>
              <a:ea typeface="ＭＳ 明朝"/>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26</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30</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57</xdr:row>
      <xdr:rowOff>0</xdr:rowOff>
    </xdr:from>
    <xdr:to>
      <xdr:col>9</xdr:col>
      <xdr:colOff>180975</xdr:colOff>
      <xdr:row>76</xdr:row>
      <xdr:rowOff>171450</xdr:rowOff>
    </xdr:to>
    <xdr:graphicFrame macro="">
      <xdr:nvGraphicFramePr>
        <xdr:cNvPr id="4" name="Chart 1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82</xdr:row>
      <xdr:rowOff>19050</xdr:rowOff>
    </xdr:from>
    <xdr:to>
      <xdr:col>9</xdr:col>
      <xdr:colOff>161925</xdr:colOff>
      <xdr:row>101</xdr:row>
      <xdr:rowOff>114300</xdr:rowOff>
    </xdr:to>
    <xdr:graphicFrame macro="">
      <xdr:nvGraphicFramePr>
        <xdr:cNvPr id="5" name="Chart 1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228600</xdr:rowOff>
    </xdr:from>
    <xdr:to>
      <xdr:col>9</xdr:col>
      <xdr:colOff>142875</xdr:colOff>
      <xdr:row>125</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133</xdr:row>
      <xdr:rowOff>57150</xdr:rowOff>
    </xdr:from>
    <xdr:to>
      <xdr:col>9</xdr:col>
      <xdr:colOff>123825</xdr:colOff>
      <xdr:row>153</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28575</xdr:colOff>
      <xdr:row>160</xdr:row>
      <xdr:rowOff>28575</xdr:rowOff>
    </xdr:from>
    <xdr:to>
      <xdr:col>9</xdr:col>
      <xdr:colOff>180975</xdr:colOff>
      <xdr:row>177</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185</xdr:row>
      <xdr:rowOff>57150</xdr:rowOff>
    </xdr:from>
    <xdr:to>
      <xdr:col>9</xdr:col>
      <xdr:colOff>171450</xdr:colOff>
      <xdr:row>204</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127000</xdr:rowOff>
    </xdr:from>
    <xdr:to>
      <xdr:col>0</xdr:col>
      <xdr:colOff>4064000</xdr:colOff>
      <xdr:row>40</xdr:row>
      <xdr:rowOff>74083</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62000"/>
          <a:ext cx="4053417" cy="10974916"/>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marL="0" marR="0" indent="0" algn="l" defTabSz="914400" rtl="0" eaLnBrk="1" fontAlgn="auto" latinLnBrk="0" hangingPunct="1">
            <a:lnSpc>
              <a:spcPts val="1600"/>
            </a:lnSpc>
            <a:spcBef>
              <a:spcPts val="0"/>
            </a:spcBef>
            <a:spcAft>
              <a:spcPts val="0"/>
            </a:spcAft>
            <a:buClrTx/>
            <a:buSzTx/>
            <a:buFontTx/>
            <a:buNone/>
            <a:tabLst/>
            <a:defRPr sz="1000"/>
          </a:pPr>
          <a:r>
            <a:rPr lang="nb-NO" sz="1200" b="0" i="0" strike="noStrike">
              <a:solidFill>
                <a:srgbClr val="000000"/>
              </a:solidFill>
              <a:latin typeface="Times New Roman"/>
              <a:cs typeface="Times New Roman"/>
            </a:rPr>
            <a:t>ACE European Group </a:t>
          </a: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(utenlandsk skadeselskap, filial)</a:t>
          </a:r>
          <a:r>
            <a:rPr lang="nb-NO" sz="1200" b="0" i="0" strike="noStrike">
              <a:solidFill>
                <a:srgbClr val="000000"/>
              </a:solidFill>
              <a:latin typeface="Times New Roman"/>
              <a:cs typeface="Times New Roman"/>
            </a:rPr>
            <a:t> </a:t>
          </a:r>
        </a:p>
        <a:p>
          <a:pPr algn="l" rtl="0">
            <a:lnSpc>
              <a:spcPts val="1600"/>
            </a:lnSpc>
            <a:defRPr sz="1000"/>
          </a:pPr>
          <a:r>
            <a:rPr lang="nb-NO" sz="1200" b="0" i="0" strike="noStrike">
              <a:solidFill>
                <a:srgbClr val="000000"/>
              </a:solidFill>
              <a:latin typeface="Times New Roman"/>
              <a:cs typeface="Times New Roman"/>
            </a:rPr>
            <a:t>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Eika Forsikring AS (skadeselskap</a:t>
          </a:r>
          <a:r>
            <a:rPr lang="nb-NO" sz="1200" b="0" i="0" strike="noStrike" baseline="0">
              <a:solidFill>
                <a:srgbClr val="000000"/>
              </a:solidFill>
              <a:latin typeface="Times New Roman"/>
              <a:cs typeface="Times New Roman"/>
            </a:rPr>
            <a:t>)</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600"/>
            </a:lnSpc>
            <a:defRPr sz="1000"/>
          </a:pPr>
          <a:r>
            <a:rPr lang="nb-NO" sz="1200" b="0" i="0" strike="noStrike">
              <a:solidFill>
                <a:srgbClr val="000000"/>
              </a:solidFill>
              <a:latin typeface="Times New Roman"/>
              <a:cs typeface="Times New Roman"/>
            </a:rPr>
            <a:t>Handelsbanken Liv (utenlandsk,</a:t>
          </a:r>
          <a:r>
            <a:rPr lang="nb-NO" sz="1200" b="0" i="0" strike="noStrike" baseline="0">
              <a:solidFill>
                <a:srgbClr val="000000"/>
              </a:solidFill>
              <a:latin typeface="Times New Roman"/>
              <a:cs typeface="Times New Roman"/>
            </a:rPr>
            <a:t> </a:t>
          </a:r>
          <a:r>
            <a:rPr lang="nb-NO" sz="1200" b="0" i="0" strike="noStrike">
              <a:solidFill>
                <a:srgbClr val="000000"/>
              </a:solidFill>
              <a:latin typeface="Times New Roman"/>
              <a:cs typeface="Times New Roman"/>
            </a:rPr>
            <a:t>filial)</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a:solidFill>
                <a:srgbClr val="000000"/>
              </a:solidFill>
              <a:latin typeface="Times New Roman"/>
              <a:cs typeface="Times New Roman"/>
            </a:rPr>
            <a:t>KLP</a:t>
          </a:r>
          <a:r>
            <a:rPr lang="nb-NO" sz="1200" b="0" i="0" strike="noStrike" baseline="0">
              <a:solidFill>
                <a:srgbClr val="000000"/>
              </a:solidFill>
              <a:latin typeface="Times New Roman"/>
              <a:cs typeface="Times New Roman"/>
            </a:rPr>
            <a:t> Bedriftspensjon AS</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Landbruksforsikring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NEMI</a:t>
          </a:r>
          <a:r>
            <a:rPr lang="nb-NO" sz="1200" b="0" i="0" strike="noStrike" baseline="0">
              <a:solidFill>
                <a:srgbClr val="000000"/>
              </a:solidFill>
              <a:latin typeface="Times New Roman"/>
              <a:cs typeface="Times New Roman"/>
            </a:rPr>
            <a:t> Forsikring (skadeselskap)</a:t>
          </a:r>
          <a:endParaRPr lang="nb-NO" sz="1200" b="0" i="0" strike="noStrike">
            <a:solidFill>
              <a:srgbClr val="000000"/>
            </a:solidFill>
            <a:latin typeface="Times New Roman"/>
            <a:cs typeface="Times New Roman"/>
          </a:endParaRP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Silver Pensjonsforsikring AS</a:t>
          </a:r>
        </a:p>
        <a:p>
          <a:pPr algn="l" rtl="0">
            <a:lnSpc>
              <a:spcPts val="1700"/>
            </a:lnSpc>
            <a:defRPr sz="1000"/>
          </a:pPr>
          <a:r>
            <a:rPr lang="nb-NO" sz="1200" b="0" i="0" strike="noStrike">
              <a:solidFill>
                <a:srgbClr val="000000"/>
              </a:solidFill>
              <a:latin typeface="Times New Roman"/>
              <a:cs typeface="Times New Roman"/>
            </a:rPr>
            <a:t>SpareBank 1</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700"/>
            </a:lnSpc>
            <a:defRPr sz="1000"/>
          </a:pPr>
          <a:r>
            <a:rPr lang="nb-NO" sz="1200" b="0" i="0" strike="noStrike">
              <a:solidFill>
                <a:srgbClr val="000000"/>
              </a:solidFill>
              <a:latin typeface="Times New Roman"/>
              <a:cs typeface="Times New Roman"/>
            </a:rPr>
            <a:t>Frende</a:t>
          </a:r>
          <a:r>
            <a:rPr lang="nb-NO" sz="1200" b="0" i="0" strike="noStrike" baseline="0">
              <a:solidFill>
                <a:srgbClr val="000000"/>
              </a:solidFill>
              <a:latin typeface="Times New Roman"/>
              <a:cs typeface="Times New Roman"/>
            </a:rPr>
            <a:t> Livsforsikring</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a:solidFill>
                <a:srgbClr val="000000"/>
              </a:solidFill>
              <a:latin typeface="Times New Roman"/>
              <a:cs typeface="Times New Roman"/>
            </a:rPr>
            <a:t>KLP Bedriftspensjon AS</a:t>
          </a:r>
        </a:p>
        <a:p>
          <a:pPr algn="l" rtl="0">
            <a:lnSpc>
              <a:spcPts val="17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SHB Liv (utenlandsk, filial)</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Silver Pensjonsforsikring AS</a:t>
          </a:r>
        </a:p>
        <a:p>
          <a:pPr algn="l" rtl="0">
            <a:lnSpc>
              <a:spcPts val="1600"/>
            </a:lnSpc>
            <a:defRPr sz="1000"/>
          </a:pPr>
          <a:r>
            <a:rPr lang="nb-NO" sz="1200" b="0" i="0" strike="noStrike">
              <a:solidFill>
                <a:srgbClr val="000000"/>
              </a:solidFill>
              <a:latin typeface="Times New Roman"/>
              <a:cs typeface="Times New Roman"/>
            </a:rPr>
            <a:t>SpareBank 1</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2015-tall", menes endringer i forhold til 1. kvartal 2015.</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Tabell 3a inngår ikke overførte reserver som gjelder Gruppeliv. Disse vil imidlertid inngå i Tabell 4.</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a:r>
            <a:rPr lang="nb-NO" sz="1100" b="0" i="0" u="sng">
              <a:solidFill>
                <a:schemeClr val="dk1"/>
              </a:solidFill>
              <a:effectLst/>
              <a:latin typeface="Times New Roman" panose="02020603050405020304" pitchFamily="18" charset="0"/>
              <a:ea typeface="+mn-ea"/>
              <a:cs typeface="Times New Roman" panose="02020603050405020304" pitchFamily="18" charset="0"/>
            </a:rPr>
            <a:t>Ace European Group</a:t>
          </a:r>
          <a:endParaRPr lang="nb-NO" sz="1100">
            <a:effectLst/>
            <a:latin typeface="Times New Roman" panose="02020603050405020304" pitchFamily="18" charset="0"/>
            <a:cs typeface="Times New Roman" panose="02020603050405020304" pitchFamily="18" charset="0"/>
          </a:endParaRPr>
        </a:p>
        <a:p>
          <a:pPr rtl="0"/>
          <a:r>
            <a:rPr lang="nb-NO" sz="1100" b="0" i="0">
              <a:solidFill>
                <a:schemeClr val="dk1"/>
              </a:solidFill>
              <a:effectLst/>
              <a:latin typeface="Times New Roman" panose="02020603050405020304" pitchFamily="18" charset="0"/>
              <a:ea typeface="+mn-ea"/>
              <a:cs typeface="Times New Roman" panose="02020603050405020304" pitchFamily="18" charset="0"/>
            </a:rPr>
            <a:t>2016-tall:</a:t>
          </a:r>
        </a:p>
        <a:p>
          <a:pPr rtl="0"/>
          <a:r>
            <a:rPr lang="nb-NO" sz="1100" b="0" i="0">
              <a:solidFill>
                <a:schemeClr val="dk1"/>
              </a:solidFill>
              <a:effectLst/>
              <a:latin typeface="Times New Roman" panose="02020603050405020304" pitchFamily="18" charset="0"/>
              <a:ea typeface="+mn-ea"/>
              <a:cs typeface="Times New Roman" panose="02020603050405020304" pitchFamily="18" charset="0"/>
            </a:rPr>
            <a:t>Det er benyttet tall</a:t>
          </a:r>
          <a:r>
            <a:rPr lang="nb-NO" sz="1100" b="0" i="0" baseline="0">
              <a:solidFill>
                <a:schemeClr val="dk1"/>
              </a:solidFill>
              <a:effectLst/>
              <a:latin typeface="Times New Roman" panose="02020603050405020304" pitchFamily="18" charset="0"/>
              <a:ea typeface="+mn-ea"/>
              <a:cs typeface="Times New Roman" panose="02020603050405020304" pitchFamily="18" charset="0"/>
            </a:rPr>
            <a:t> pr. 1. kvartal 2015.</a:t>
          </a:r>
          <a:br>
            <a:rPr lang="nb-NO" sz="1100" b="0" i="0" baseline="0">
              <a:solidFill>
                <a:schemeClr val="dk1"/>
              </a:solidFill>
              <a:effectLst/>
              <a:latin typeface="Times New Roman" panose="02020603050405020304" pitchFamily="18" charset="0"/>
              <a:ea typeface="+mn-ea"/>
              <a:cs typeface="Times New Roman" panose="02020603050405020304" pitchFamily="18" charset="0"/>
            </a:rPr>
          </a:br>
          <a:endParaRPr lang="nb-NO" sz="1100">
            <a:effectLst/>
            <a:latin typeface="Times New Roman" panose="02020603050405020304" pitchFamily="18" charset="0"/>
            <a:cs typeface="Times New Roman" panose="02020603050405020304" pitchFamily="18" charset="0"/>
          </a:endParaRPr>
        </a:p>
        <a:p>
          <a:r>
            <a:rPr lang="nb-NO" sz="1100" u="sng">
              <a:solidFill>
                <a:schemeClr val="dk1"/>
              </a:solidFill>
              <a:effectLst/>
              <a:latin typeface="Times New Roman" panose="02020603050405020304" pitchFamily="18" charset="0"/>
              <a:ea typeface="+mn-ea"/>
              <a:cs typeface="Times New Roman" panose="02020603050405020304" pitchFamily="18" charset="0"/>
            </a:rPr>
            <a:t>Danica Pensjon</a:t>
          </a:r>
          <a:endParaRPr lang="nb-NO" sz="1100" u="none">
            <a:solidFill>
              <a:schemeClr val="dk1"/>
            </a:solidFill>
            <a:effectLst/>
            <a:latin typeface="Times New Roman" panose="02020603050405020304" pitchFamily="18" charset="0"/>
            <a:ea typeface="+mn-ea"/>
            <a:cs typeface="Times New Roman" panose="02020603050405020304" pitchFamily="18" charset="0"/>
          </a:endParaRPr>
        </a:p>
        <a:p>
          <a:r>
            <a:rPr lang="nb-NO" sz="1100" u="none">
              <a:solidFill>
                <a:schemeClr val="dk1"/>
              </a:solidFill>
              <a:effectLst/>
              <a:latin typeface="Times New Roman" panose="02020603050405020304" pitchFamily="18" charset="0"/>
              <a:ea typeface="+mn-ea"/>
              <a:cs typeface="Times New Roman" panose="02020603050405020304" pitchFamily="18" charset="0"/>
            </a:rPr>
            <a:t>2015-tall:</a:t>
          </a:r>
        </a:p>
        <a:p>
          <a:r>
            <a:rPr lang="nb-NO" sz="1100" u="none">
              <a:solidFill>
                <a:schemeClr val="dk1"/>
              </a:solidFill>
              <a:effectLst/>
              <a:latin typeface="Times New Roman" panose="02020603050405020304" pitchFamily="18" charset="0"/>
              <a:ea typeface="+mn-ea"/>
              <a:cs typeface="Times New Roman" panose="02020603050405020304" pitchFamily="18" charset="0"/>
            </a:rPr>
            <a:t>Det</a:t>
          </a:r>
          <a:r>
            <a:rPr lang="nb-NO" sz="1100" u="none" baseline="0">
              <a:solidFill>
                <a:schemeClr val="dk1"/>
              </a:solidFill>
              <a:effectLst/>
              <a:latin typeface="Times New Roman" panose="02020603050405020304" pitchFamily="18" charset="0"/>
              <a:ea typeface="+mn-ea"/>
              <a:cs typeface="Times New Roman" panose="02020603050405020304" pitchFamily="18" charset="0"/>
            </a:rPr>
            <a:t> er foretatt endring i posten Risikoutjevningsfond på grunn av tidligere feilrapportering (tabell 6).</a:t>
          </a:r>
          <a:endParaRPr lang="nb-NO" sz="1100" u="sng">
            <a:solidFill>
              <a:schemeClr val="dk1"/>
            </a:solidFill>
            <a:effectLst/>
            <a:latin typeface="Times New Roman" panose="02020603050405020304" pitchFamily="18" charset="0"/>
            <a:ea typeface="+mn-ea"/>
            <a:cs typeface="Times New Roman" panose="02020603050405020304" pitchFamily="18" charset="0"/>
          </a:endParaRPr>
        </a:p>
        <a:p>
          <a:endParaRPr lang="nb-NO" sz="1100" u="sng">
            <a:solidFill>
              <a:schemeClr val="dk1"/>
            </a:solidFill>
            <a:effectLst/>
            <a:latin typeface="Times New Roman" panose="02020603050405020304" pitchFamily="18" charset="0"/>
            <a:ea typeface="+mn-ea"/>
            <a:cs typeface="Times New Roman" panose="02020603050405020304" pitchFamily="18" charset="0"/>
          </a:endParaRPr>
        </a:p>
        <a:p>
          <a:r>
            <a:rPr lang="nb-NO" sz="1100" u="sng">
              <a:solidFill>
                <a:schemeClr val="dk1"/>
              </a:solidFill>
              <a:effectLst/>
              <a:latin typeface="Times New Roman" panose="02020603050405020304" pitchFamily="18" charset="0"/>
              <a:ea typeface="+mn-ea"/>
              <a:cs typeface="Times New Roman" panose="02020603050405020304" pitchFamily="18" charset="0"/>
            </a:rPr>
            <a:t>If Skadeforsikring</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2015-tall:</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Det er foretatt korrigeringer i Brutto forfalt premie for Individuell kapital i forhold til tidligere rapportering (tabell 2a). </a:t>
          </a:r>
          <a:endParaRPr lang="nb-NO" sz="1100">
            <a:effectLst/>
            <a:latin typeface="Times New Roman" panose="02020603050405020304" pitchFamily="18" charset="0"/>
            <a:cs typeface="Times New Roman" panose="02020603050405020304" pitchFamily="18" charset="0"/>
          </a:endParaRPr>
        </a:p>
        <a:p>
          <a:br>
            <a:rPr lang="nb-NO" sz="1100" u="sng">
              <a:solidFill>
                <a:schemeClr val="dk1"/>
              </a:solidFill>
              <a:effectLst/>
              <a:latin typeface="Times New Roman" panose="02020603050405020304" pitchFamily="18" charset="0"/>
              <a:ea typeface="+mn-ea"/>
              <a:cs typeface="Times New Roman" panose="02020603050405020304" pitchFamily="18" charset="0"/>
            </a:rPr>
          </a:br>
          <a:r>
            <a:rPr lang="nb-NO" sz="1100" u="sng">
              <a:solidFill>
                <a:schemeClr val="dk1"/>
              </a:solidFill>
              <a:effectLst/>
              <a:latin typeface="Times New Roman" panose="02020603050405020304" pitchFamily="18" charset="0"/>
              <a:ea typeface="+mn-ea"/>
              <a:cs typeface="Times New Roman" panose="02020603050405020304" pitchFamily="18" charset="0"/>
            </a:rPr>
            <a:t>KLP </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2015-tall:</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Det er foretatt</a:t>
          </a:r>
          <a:r>
            <a:rPr lang="nb-NO" sz="1100" baseline="0">
              <a:solidFill>
                <a:schemeClr val="dk1"/>
              </a:solidFill>
              <a:effectLst/>
              <a:latin typeface="Times New Roman" panose="02020603050405020304" pitchFamily="18" charset="0"/>
              <a:ea typeface="+mn-ea"/>
              <a:cs typeface="Times New Roman" panose="02020603050405020304" pitchFamily="18" charset="0"/>
            </a:rPr>
            <a:t> endringer i Brutto forfalt premie for Gruppeliv pga tidligere feilrapportering (tabell 2a).</a:t>
          </a:r>
          <a:endParaRPr lang="nb-NO" sz="1100">
            <a:effectLst/>
            <a:latin typeface="Times New Roman" panose="02020603050405020304" pitchFamily="18" charset="0"/>
            <a:cs typeface="Times New Roman" panose="02020603050405020304" pitchFamily="18" charset="0"/>
          </a:endParaRPr>
        </a:p>
        <a:p>
          <a:r>
            <a:rPr lang="nb-NO" sz="1100" baseline="0">
              <a:solidFill>
                <a:schemeClr val="dk1"/>
              </a:solidFill>
              <a:effectLst/>
              <a:latin typeface="Times New Roman" panose="02020603050405020304" pitchFamily="18" charset="0"/>
              <a:ea typeface="+mn-ea"/>
              <a:cs typeface="Times New Roman" panose="02020603050405020304" pitchFamily="18" charset="0"/>
            </a:rPr>
            <a:t>Det er foretatt enkelte korrigeringer  i tabell 4 og 6 i forhold til tidligere rapportering.</a:t>
          </a:r>
          <a:endParaRPr lang="nb-NO" sz="1100">
            <a:effectLst/>
            <a:latin typeface="Times New Roman" panose="02020603050405020304" pitchFamily="18" charset="0"/>
            <a:cs typeface="Times New Roman" panose="02020603050405020304" pitchFamily="18" charset="0"/>
          </a:endParaRPr>
        </a:p>
        <a:p>
          <a:endParaRPr lang="nb-NO" sz="1100" u="sng">
            <a:solidFill>
              <a:schemeClr val="dk1"/>
            </a:solidFill>
            <a:effectLst/>
            <a:latin typeface="Times New Roman" panose="02020603050405020304" pitchFamily="18" charset="0"/>
            <a:ea typeface="+mn-ea"/>
            <a:cs typeface="Times New Roman" panose="02020603050405020304" pitchFamily="18" charset="0"/>
          </a:endParaRPr>
        </a:p>
        <a:p>
          <a:r>
            <a:rPr lang="nb-NO" sz="1100" u="sng">
              <a:solidFill>
                <a:schemeClr val="dk1"/>
              </a:solidFill>
              <a:effectLst/>
              <a:latin typeface="Times New Roman" panose="02020603050405020304" pitchFamily="18" charset="0"/>
              <a:ea typeface="+mn-ea"/>
              <a:cs typeface="Times New Roman" panose="02020603050405020304" pitchFamily="18" charset="0"/>
            </a:rPr>
            <a:t>Nemi Forsikring</a:t>
          </a:r>
          <a:endParaRPr lang="nb-NO" sz="1100" u="none">
            <a:solidFill>
              <a:schemeClr val="dk1"/>
            </a:solidFill>
            <a:effectLst/>
            <a:latin typeface="Times New Roman" panose="02020603050405020304" pitchFamily="18" charset="0"/>
            <a:ea typeface="+mn-ea"/>
            <a:cs typeface="Times New Roman" panose="02020603050405020304" pitchFamily="18" charset="0"/>
          </a:endParaRPr>
        </a:p>
        <a:p>
          <a:r>
            <a:rPr lang="nb-NO" sz="1100" u="none">
              <a:solidFill>
                <a:schemeClr val="dk1"/>
              </a:solidFill>
              <a:effectLst/>
              <a:latin typeface="Times New Roman" panose="02020603050405020304" pitchFamily="18" charset="0"/>
              <a:ea typeface="+mn-ea"/>
              <a:cs typeface="Times New Roman" panose="02020603050405020304" pitchFamily="18" charset="0"/>
            </a:rPr>
            <a:t>2016-tall:</a:t>
          </a:r>
        </a:p>
        <a:p>
          <a:r>
            <a:rPr lang="nb-NO" sz="1100" u="none">
              <a:solidFill>
                <a:schemeClr val="dk1"/>
              </a:solidFill>
              <a:effectLst/>
              <a:latin typeface="Times New Roman" panose="02020603050405020304" pitchFamily="18" charset="0"/>
              <a:ea typeface="+mn-ea"/>
              <a:cs typeface="Times New Roman" panose="02020603050405020304" pitchFamily="18" charset="0"/>
            </a:rPr>
            <a:t>Det</a:t>
          </a:r>
          <a:r>
            <a:rPr lang="nb-NO" sz="1100" u="none" baseline="0">
              <a:solidFill>
                <a:schemeClr val="dk1"/>
              </a:solidFill>
              <a:effectLst/>
              <a:latin typeface="Times New Roman" panose="02020603050405020304" pitchFamily="18" charset="0"/>
              <a:ea typeface="+mn-ea"/>
              <a:cs typeface="Times New Roman" panose="02020603050405020304" pitchFamily="18" charset="0"/>
            </a:rPr>
            <a:t> er benyttet tall pr. 1. kvartal 2015.</a:t>
          </a:r>
          <a:endParaRPr lang="nb-NO" sz="1100" u="sng">
            <a:solidFill>
              <a:schemeClr val="dk1"/>
            </a:solidFill>
            <a:effectLst/>
            <a:latin typeface="Times New Roman" panose="02020603050405020304" pitchFamily="18" charset="0"/>
            <a:ea typeface="+mn-ea"/>
            <a:cs typeface="Times New Roman" panose="02020603050405020304" pitchFamily="18" charset="0"/>
          </a:endParaRPr>
        </a:p>
        <a:p>
          <a:br>
            <a:rPr lang="nb-NO" sz="1100" u="sng">
              <a:solidFill>
                <a:schemeClr val="dk1"/>
              </a:solidFill>
              <a:effectLst/>
              <a:latin typeface="Times New Roman" panose="02020603050405020304" pitchFamily="18" charset="0"/>
              <a:ea typeface="+mn-ea"/>
              <a:cs typeface="Times New Roman" panose="02020603050405020304" pitchFamily="18" charset="0"/>
            </a:rPr>
          </a:br>
          <a:r>
            <a:rPr lang="nb-NO" sz="1100" u="sng">
              <a:solidFill>
                <a:schemeClr val="dk1"/>
              </a:solidFill>
              <a:effectLst/>
              <a:latin typeface="Times New Roman" panose="02020603050405020304" pitchFamily="18" charset="0"/>
              <a:ea typeface="+mn-ea"/>
              <a:cs typeface="Times New Roman" panose="02020603050405020304" pitchFamily="18" charset="0"/>
            </a:rPr>
            <a:t>Nordea Liv</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2015-tall:</a:t>
          </a:r>
          <a:endParaRPr lang="nb-NO" sz="1100">
            <a:effectLst/>
            <a:latin typeface="Times New Roman" panose="02020603050405020304" pitchFamily="18" charset="0"/>
            <a:cs typeface="Times New Roman" panose="02020603050405020304" pitchFamily="18" charset="0"/>
          </a:endParaRPr>
        </a:p>
        <a:p>
          <a:r>
            <a:rPr lang="nb-NO" sz="1100" b="0" i="0">
              <a:solidFill>
                <a:schemeClr val="dk1"/>
              </a:solidFill>
              <a:effectLst/>
              <a:latin typeface="Times New Roman" panose="02020603050405020304" pitchFamily="18" charset="0"/>
              <a:ea typeface="+mn-ea"/>
              <a:cs typeface="Times New Roman" panose="02020603050405020304" pitchFamily="18" charset="0"/>
            </a:rPr>
            <a:t>Det</a:t>
          </a:r>
          <a:r>
            <a:rPr lang="nb-NO" sz="1100" b="0" i="0" baseline="0">
              <a:solidFill>
                <a:schemeClr val="dk1"/>
              </a:solidFill>
              <a:effectLst/>
              <a:latin typeface="Times New Roman" panose="02020603050405020304" pitchFamily="18" charset="0"/>
              <a:ea typeface="+mn-ea"/>
              <a:cs typeface="Times New Roman" panose="02020603050405020304" pitchFamily="18" charset="0"/>
            </a:rPr>
            <a:t> er foretatt korrigering i Nytegnet premie for Individuell kapital i forhold til tidligere rapportering (tabell 2a).</a:t>
          </a:r>
          <a:endParaRPr lang="nb-NO" sz="1100">
            <a:effectLst/>
            <a:latin typeface="Times New Roman" panose="02020603050405020304" pitchFamily="18" charset="0"/>
            <a:cs typeface="Times New Roman" panose="02020603050405020304" pitchFamily="18" charset="0"/>
          </a:endParaRPr>
        </a:p>
        <a:p>
          <a:r>
            <a:rPr lang="nb-NO" sz="1100" b="0" i="0" baseline="0">
              <a:solidFill>
                <a:schemeClr val="dk1"/>
              </a:solidFill>
              <a:effectLst/>
              <a:latin typeface="Times New Roman" panose="02020603050405020304" pitchFamily="18" charset="0"/>
              <a:ea typeface="+mn-ea"/>
              <a:cs typeface="Times New Roman" panose="02020603050405020304" pitchFamily="18" charset="0"/>
            </a:rPr>
            <a:t>Det er foretatt enkelte endringer i tabell 4 pga. omdisponeringer.</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twoCellAnchor>
    <xdr:from>
      <xdr:col>0</xdr:col>
      <xdr:colOff>10583</xdr:colOff>
      <xdr:row>4</xdr:row>
      <xdr:rowOff>127000</xdr:rowOff>
    </xdr:from>
    <xdr:to>
      <xdr:col>0</xdr:col>
      <xdr:colOff>4064000</xdr:colOff>
      <xdr:row>40</xdr:row>
      <xdr:rowOff>74083</xdr:rowOff>
    </xdr:to>
    <xdr:sp macro="" textlink="">
      <xdr:nvSpPr>
        <xdr:cNvPr id="6" name="Text Box 1026">
          <a:extLst>
            <a:ext uri="{FF2B5EF4-FFF2-40B4-BE49-F238E27FC236}">
              <a16:creationId xmlns:a16="http://schemas.microsoft.com/office/drawing/2014/main" id="{CE16EADF-8AB7-453D-9FAE-1490D6E6AD4D}"/>
            </a:ext>
          </a:extLst>
        </xdr:cNvPr>
        <xdr:cNvSpPr txBox="1">
          <a:spLocks noChangeArrowheads="1"/>
        </xdr:cNvSpPr>
      </xdr:nvSpPr>
      <xdr:spPr bwMode="auto">
        <a:xfrm>
          <a:off x="10583" y="774700"/>
          <a:ext cx="4053417" cy="11234208"/>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marL="0" marR="0" indent="0" algn="l" defTabSz="914400" rtl="0" eaLnBrk="1" fontAlgn="auto" latinLnBrk="0" hangingPunct="1">
            <a:lnSpc>
              <a:spcPts val="1600"/>
            </a:lnSpc>
            <a:spcBef>
              <a:spcPts val="0"/>
            </a:spcBef>
            <a:spcAft>
              <a:spcPts val="0"/>
            </a:spcAft>
            <a:buClrTx/>
            <a:buSzTx/>
            <a:buFontTx/>
            <a:buNone/>
            <a:tabLst/>
            <a:defRPr sz="1000"/>
          </a:pPr>
          <a:r>
            <a:rPr lang="nb-NO" sz="1200" b="0" i="0" strike="noStrike">
              <a:solidFill>
                <a:srgbClr val="000000"/>
              </a:solidFill>
              <a:latin typeface="Times New Roman"/>
              <a:cs typeface="Times New Roman"/>
            </a:rPr>
            <a:t>ACE European Group </a:t>
          </a: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(utenlandsk skadeselskap, filial)</a:t>
          </a:r>
          <a:r>
            <a:rPr lang="nb-NO" sz="1200" b="0" i="0" strike="noStrike">
              <a:solidFill>
                <a:srgbClr val="000000"/>
              </a:solidFill>
              <a:latin typeface="Times New Roman"/>
              <a:cs typeface="Times New Roman"/>
            </a:rPr>
            <a:t> </a:t>
          </a:r>
        </a:p>
        <a:p>
          <a:pPr algn="l" rtl="0">
            <a:lnSpc>
              <a:spcPts val="1600"/>
            </a:lnSpc>
            <a:defRPr sz="1000"/>
          </a:pPr>
          <a:r>
            <a:rPr lang="nb-NO" sz="1200" b="0" i="0" strike="noStrike">
              <a:solidFill>
                <a:srgbClr val="000000"/>
              </a:solidFill>
              <a:latin typeface="Times New Roman"/>
              <a:cs typeface="Times New Roman"/>
            </a:rPr>
            <a:t>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Eika Forsikring AS (skadeselskap</a:t>
          </a:r>
          <a:r>
            <a:rPr lang="nb-NO" sz="1200" b="0" i="0" strike="noStrike" baseline="0">
              <a:solidFill>
                <a:srgbClr val="000000"/>
              </a:solidFill>
              <a:latin typeface="Times New Roman"/>
              <a:cs typeface="Times New Roman"/>
            </a:rPr>
            <a:t>)</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600"/>
            </a:lnSpc>
            <a:defRPr sz="1000"/>
          </a:pPr>
          <a:r>
            <a:rPr lang="nb-NO" sz="1200" b="0" i="0" strike="noStrike">
              <a:solidFill>
                <a:srgbClr val="000000"/>
              </a:solidFill>
              <a:latin typeface="Times New Roman"/>
              <a:cs typeface="Times New Roman"/>
            </a:rPr>
            <a:t>Handelsbanken Liv (utenlandsk,</a:t>
          </a:r>
          <a:r>
            <a:rPr lang="nb-NO" sz="1200" b="0" i="0" strike="noStrike" baseline="0">
              <a:solidFill>
                <a:srgbClr val="000000"/>
              </a:solidFill>
              <a:latin typeface="Times New Roman"/>
              <a:cs typeface="Times New Roman"/>
            </a:rPr>
            <a:t> </a:t>
          </a:r>
          <a:r>
            <a:rPr lang="nb-NO" sz="1200" b="0" i="0" strike="noStrike">
              <a:solidFill>
                <a:srgbClr val="000000"/>
              </a:solidFill>
              <a:latin typeface="Times New Roman"/>
              <a:cs typeface="Times New Roman"/>
            </a:rPr>
            <a:t>filial)</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a:solidFill>
                <a:srgbClr val="000000"/>
              </a:solidFill>
              <a:latin typeface="Times New Roman"/>
              <a:cs typeface="Times New Roman"/>
            </a:rPr>
            <a:t>KLP</a:t>
          </a:r>
          <a:r>
            <a:rPr lang="nb-NO" sz="1200" b="0" i="0" strike="noStrike" baseline="0">
              <a:solidFill>
                <a:srgbClr val="000000"/>
              </a:solidFill>
              <a:latin typeface="Times New Roman"/>
              <a:cs typeface="Times New Roman"/>
            </a:rPr>
            <a:t> Bedriftspensjon AS</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Landbruksforsikring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NEMI</a:t>
          </a:r>
          <a:r>
            <a:rPr lang="nb-NO" sz="1200" b="0" i="0" strike="noStrike" baseline="0">
              <a:solidFill>
                <a:srgbClr val="000000"/>
              </a:solidFill>
              <a:latin typeface="Times New Roman"/>
              <a:cs typeface="Times New Roman"/>
            </a:rPr>
            <a:t> Forsikring (skadeselskap)</a:t>
          </a:r>
          <a:endParaRPr lang="nb-NO" sz="1200" b="0" i="0" strike="noStrike">
            <a:solidFill>
              <a:srgbClr val="000000"/>
            </a:solidFill>
            <a:latin typeface="Times New Roman"/>
            <a:cs typeface="Times New Roman"/>
          </a:endParaRP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Silver Pensjonsforsikring AS</a:t>
          </a:r>
        </a:p>
        <a:p>
          <a:pPr algn="l" rtl="0">
            <a:lnSpc>
              <a:spcPts val="1700"/>
            </a:lnSpc>
            <a:defRPr sz="1000"/>
          </a:pPr>
          <a:r>
            <a:rPr lang="nb-NO" sz="1200" b="0" i="0" strike="noStrike">
              <a:solidFill>
                <a:srgbClr val="000000"/>
              </a:solidFill>
              <a:latin typeface="Times New Roman"/>
              <a:cs typeface="Times New Roman"/>
            </a:rPr>
            <a:t>SpareBank 1</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700"/>
            </a:lnSpc>
            <a:defRPr sz="1000"/>
          </a:pPr>
          <a:r>
            <a:rPr lang="nb-NO" sz="1200" b="0" i="0" strike="noStrike">
              <a:solidFill>
                <a:srgbClr val="000000"/>
              </a:solidFill>
              <a:latin typeface="Times New Roman"/>
              <a:cs typeface="Times New Roman"/>
            </a:rPr>
            <a:t>Frende</a:t>
          </a:r>
          <a:r>
            <a:rPr lang="nb-NO" sz="1200" b="0" i="0" strike="noStrike" baseline="0">
              <a:solidFill>
                <a:srgbClr val="000000"/>
              </a:solidFill>
              <a:latin typeface="Times New Roman"/>
              <a:cs typeface="Times New Roman"/>
            </a:rPr>
            <a:t> Livsforsikring</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a:solidFill>
                <a:srgbClr val="000000"/>
              </a:solidFill>
              <a:latin typeface="Times New Roman"/>
              <a:cs typeface="Times New Roman"/>
            </a:rPr>
            <a:t>KLP Bedriftspensjon AS</a:t>
          </a:r>
        </a:p>
        <a:p>
          <a:pPr algn="l" rtl="0">
            <a:lnSpc>
              <a:spcPts val="17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SHB Liv (utenlandsk, filial)</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Silver Pensjonsforsikring AS</a:t>
          </a:r>
        </a:p>
        <a:p>
          <a:pPr algn="l" rtl="0">
            <a:lnSpc>
              <a:spcPts val="1600"/>
            </a:lnSpc>
            <a:defRPr sz="1000"/>
          </a:pPr>
          <a:r>
            <a:rPr lang="nb-NO" sz="1200" b="0" i="0" strike="noStrike">
              <a:solidFill>
                <a:srgbClr val="000000"/>
              </a:solidFill>
              <a:latin typeface="Times New Roman"/>
              <a:cs typeface="Times New Roman"/>
            </a:rPr>
            <a:t>SpareBank 1</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7" name="TekstSylinder 6">
          <a:extLst>
            <a:ext uri="{FF2B5EF4-FFF2-40B4-BE49-F238E27FC236}">
              <a16:creationId xmlns:a16="http://schemas.microsoft.com/office/drawing/2014/main" id="{A2C2F7ED-43EF-4F26-ADA3-98AE75CC758F}"/>
            </a:ext>
          </a:extLst>
        </xdr:cNvPr>
        <xdr:cNvSpPr txBox="1"/>
      </xdr:nvSpPr>
      <xdr:spPr>
        <a:xfrm>
          <a:off x="12170834" y="820208"/>
          <a:ext cx="6418791" cy="8596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2015-tall", menes endringer i forhold til 3. kvartal 2015.</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a:r>
            <a:rPr lang="nb-NO" sz="1100" b="0" i="0" u="sng">
              <a:solidFill>
                <a:schemeClr val="dk1"/>
              </a:solidFill>
              <a:effectLst/>
              <a:latin typeface="Times New Roman" panose="02020603050405020304" pitchFamily="18" charset="0"/>
              <a:ea typeface="+mn-ea"/>
              <a:cs typeface="Times New Roman" panose="02020603050405020304" pitchFamily="18" charset="0"/>
            </a:rPr>
            <a:t>Ace European Group</a:t>
          </a:r>
          <a:endParaRPr lang="nb-NO" sz="1100">
            <a:effectLst/>
            <a:latin typeface="Times New Roman" panose="02020603050405020304" pitchFamily="18" charset="0"/>
            <a:cs typeface="Times New Roman" panose="02020603050405020304" pitchFamily="18" charset="0"/>
          </a:endParaRPr>
        </a:p>
        <a:p>
          <a:pPr rtl="0"/>
          <a:r>
            <a:rPr lang="nb-NO" sz="1100" b="0" i="0">
              <a:solidFill>
                <a:schemeClr val="dk1"/>
              </a:solidFill>
              <a:effectLst/>
              <a:latin typeface="Times New Roman" panose="02020603050405020304" pitchFamily="18" charset="0"/>
              <a:ea typeface="+mn-ea"/>
              <a:cs typeface="Times New Roman" panose="02020603050405020304" pitchFamily="18" charset="0"/>
            </a:rPr>
            <a:t>2016-tall:</a:t>
          </a:r>
        </a:p>
        <a:p>
          <a:pPr rtl="0"/>
          <a:r>
            <a:rPr lang="nb-NO" sz="1100" b="0" i="0" baseline="0">
              <a:solidFill>
                <a:schemeClr val="dk1"/>
              </a:solidFill>
              <a:effectLst/>
              <a:latin typeface="Times New Roman" panose="02020603050405020304" pitchFamily="18" charset="0"/>
              <a:ea typeface="+mn-ea"/>
              <a:cs typeface="Times New Roman" panose="02020603050405020304" pitchFamily="18" charset="0"/>
            </a:rPr>
            <a:t>Selskapet har ikkelevert data for 2016.</a:t>
          </a:r>
          <a:br>
            <a:rPr lang="nb-NO" sz="1100" b="0" i="0" baseline="0">
              <a:solidFill>
                <a:schemeClr val="dk1"/>
              </a:solidFill>
              <a:effectLst/>
              <a:latin typeface="Times New Roman" panose="02020603050405020304" pitchFamily="18" charset="0"/>
              <a:ea typeface="+mn-ea"/>
              <a:cs typeface="Times New Roman" panose="02020603050405020304" pitchFamily="18" charset="0"/>
            </a:rPr>
          </a:br>
          <a:br>
            <a:rPr lang="nb-NO" sz="1100" u="sng">
              <a:solidFill>
                <a:schemeClr val="dk1"/>
              </a:solidFill>
              <a:effectLst/>
              <a:latin typeface="Times New Roman" panose="02020603050405020304" pitchFamily="18" charset="0"/>
              <a:ea typeface="+mn-ea"/>
              <a:cs typeface="Times New Roman" panose="02020603050405020304" pitchFamily="18" charset="0"/>
            </a:rPr>
          </a:br>
          <a:r>
            <a:rPr lang="nb-NO" sz="1100" u="sng">
              <a:solidFill>
                <a:schemeClr val="dk1"/>
              </a:solidFill>
              <a:effectLst/>
              <a:latin typeface="Times New Roman" panose="02020603050405020304" pitchFamily="18" charset="0"/>
              <a:ea typeface="+mn-ea"/>
              <a:cs typeface="Times New Roman" panose="02020603050405020304" pitchFamily="18" charset="0"/>
            </a:rPr>
            <a:t>KLP </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2015-tall:</a:t>
          </a:r>
          <a:endParaRPr lang="nb-NO" sz="1100">
            <a:effectLst/>
            <a:latin typeface="Times New Roman" panose="02020603050405020304" pitchFamily="18" charset="0"/>
            <a:cs typeface="Times New Roman" panose="02020603050405020304" pitchFamily="18" charset="0"/>
          </a:endParaRPr>
        </a:p>
        <a:p>
          <a:r>
            <a:rPr lang="nb-NO" sz="1100">
              <a:solidFill>
                <a:schemeClr val="dk1"/>
              </a:solidFill>
              <a:effectLst/>
              <a:latin typeface="Times New Roman" panose="02020603050405020304" pitchFamily="18" charset="0"/>
              <a:ea typeface="+mn-ea"/>
              <a:cs typeface="Times New Roman" panose="02020603050405020304" pitchFamily="18" charset="0"/>
            </a:rPr>
            <a:t>Det er foretatt</a:t>
          </a:r>
          <a:r>
            <a:rPr lang="nb-NO" sz="1100" baseline="0">
              <a:solidFill>
                <a:schemeClr val="dk1"/>
              </a:solidFill>
              <a:effectLst/>
              <a:latin typeface="Times New Roman" panose="02020603050405020304" pitchFamily="18" charset="0"/>
              <a:ea typeface="+mn-ea"/>
              <a:cs typeface="Times New Roman" panose="02020603050405020304" pitchFamily="18" charset="0"/>
            </a:rPr>
            <a:t> endringer i Brutto forfalt premie for Gruppeliv pga tidligere feilrapportering.</a:t>
          </a:r>
          <a:endParaRPr lang="nb-NO" sz="1100">
            <a:effectLst/>
            <a:latin typeface="Times New Roman" panose="02020603050405020304" pitchFamily="18" charset="0"/>
            <a:cs typeface="Times New Roman" panose="02020603050405020304" pitchFamily="18" charset="0"/>
          </a:endParaRPr>
        </a:p>
        <a:p>
          <a:br>
            <a:rPr lang="nb-NO" sz="1100" baseline="0">
              <a:solidFill>
                <a:schemeClr val="dk1"/>
              </a:solidFill>
              <a:effectLst/>
              <a:latin typeface="Times New Roman" panose="02020603050405020304" pitchFamily="18" charset="0"/>
              <a:ea typeface="+mn-ea"/>
              <a:cs typeface="Times New Roman" panose="02020603050405020304" pitchFamily="18" charset="0"/>
            </a:rPr>
          </a:br>
          <a:r>
            <a:rPr lang="nb-NO" sz="1100" baseline="0">
              <a:solidFill>
                <a:schemeClr val="dk1"/>
              </a:solidFill>
              <a:effectLst/>
              <a:latin typeface="Times New Roman" panose="02020603050405020304" pitchFamily="18" charset="0"/>
              <a:ea typeface="+mn-ea"/>
              <a:cs typeface="Times New Roman" panose="02020603050405020304" pitchFamily="18" charset="0"/>
            </a:rPr>
            <a:t>Det er foretatt enkelte korrigeringer  i tabell 4 og 6 i forhold til tidligere rapportering.</a:t>
          </a:r>
          <a:br>
            <a:rPr lang="nb-NO" sz="1100" baseline="0">
              <a:solidFill>
                <a:schemeClr val="dk1"/>
              </a:solidFill>
              <a:effectLst/>
              <a:latin typeface="Times New Roman" panose="02020603050405020304" pitchFamily="18" charset="0"/>
              <a:ea typeface="+mn-ea"/>
              <a:cs typeface="Times New Roman" panose="02020603050405020304" pitchFamily="18" charset="0"/>
            </a:rPr>
          </a:br>
          <a:br>
            <a:rPr lang="nb-NO" sz="1100" baseline="0">
              <a:solidFill>
                <a:schemeClr val="dk1"/>
              </a:solidFill>
              <a:effectLst/>
              <a:latin typeface="Times New Roman" panose="02020603050405020304" pitchFamily="18" charset="0"/>
              <a:ea typeface="+mn-ea"/>
              <a:cs typeface="Times New Roman" panose="02020603050405020304" pitchFamily="18" charset="0"/>
            </a:rPr>
          </a:br>
          <a:r>
            <a:rPr lang="nb-NO" sz="1100" u="sng" baseline="0">
              <a:solidFill>
                <a:schemeClr val="dk1"/>
              </a:solidFill>
              <a:effectLst/>
              <a:latin typeface="Times New Roman" panose="02020603050405020304" pitchFamily="18" charset="0"/>
              <a:ea typeface="+mn-ea"/>
              <a:cs typeface="Times New Roman" panose="02020603050405020304" pitchFamily="18" charset="0"/>
            </a:rPr>
            <a:t>Nordea Liv</a:t>
          </a:r>
          <a:endParaRPr lang="nb-NO" sz="1100">
            <a:effectLst/>
            <a:latin typeface="Times New Roman" panose="02020603050405020304" pitchFamily="18" charset="0"/>
            <a:cs typeface="Times New Roman" panose="02020603050405020304" pitchFamily="18" charset="0"/>
          </a:endParaRPr>
        </a:p>
        <a:p>
          <a:r>
            <a:rPr lang="nb-NO" sz="1100" u="none">
              <a:solidFill>
                <a:schemeClr val="dk1"/>
              </a:solidFill>
              <a:effectLst/>
              <a:latin typeface="Times New Roman" panose="02020603050405020304" pitchFamily="18" charset="0"/>
              <a:ea typeface="+mn-ea"/>
              <a:cs typeface="Times New Roman" panose="02020603050405020304" pitchFamily="18" charset="0"/>
            </a:rPr>
            <a:t>2015-tall:</a:t>
          </a:r>
        </a:p>
        <a:p>
          <a:r>
            <a:rPr lang="nb-NO" sz="1100" u="none">
              <a:solidFill>
                <a:schemeClr val="dk1"/>
              </a:solidFill>
              <a:effectLst/>
              <a:latin typeface="Times New Roman" panose="02020603050405020304" pitchFamily="18" charset="0"/>
              <a:ea typeface="+mn-ea"/>
              <a:cs typeface="Times New Roman" panose="02020603050405020304" pitchFamily="18" charset="0"/>
            </a:rPr>
            <a:t>Det</a:t>
          </a:r>
          <a:r>
            <a:rPr lang="nb-NO" sz="1100" u="none" baseline="0">
              <a:solidFill>
                <a:schemeClr val="dk1"/>
              </a:solidFill>
              <a:effectLst/>
              <a:latin typeface="Times New Roman" panose="02020603050405020304" pitchFamily="18" charset="0"/>
              <a:ea typeface="+mn-ea"/>
              <a:cs typeface="Times New Roman" panose="02020603050405020304" pitchFamily="18" charset="0"/>
            </a:rPr>
            <a:t> er foretatt enkelte korrigeringer i tabell og 6 i forhold til tidligere rapportering.</a:t>
          </a:r>
          <a:endParaRPr lang="nb-NO" sz="1100" u="none">
            <a:solidFill>
              <a:schemeClr val="dk1"/>
            </a:solidFill>
            <a:effectLst/>
            <a:latin typeface="Times New Roman" panose="02020603050405020304" pitchFamily="18" charset="0"/>
            <a:ea typeface="+mn-ea"/>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5"/>
  <sheetViews>
    <sheetView showGridLines="0" topLeftCell="A19" workbookViewId="0">
      <selection activeCell="F62" sqref="F62"/>
    </sheetView>
  </sheetViews>
  <sheetFormatPr baseColWidth="10" defaultColWidth="11.42578125" defaultRowHeight="12.75" x14ac:dyDescent="0.2"/>
  <sheetData>
    <row r="1" spans="2:9" s="52" customFormat="1" x14ac:dyDescent="0.2"/>
    <row r="2" spans="2:9" s="52" customFormat="1" x14ac:dyDescent="0.2"/>
    <row r="3" spans="2:9" s="52" customFormat="1" x14ac:dyDescent="0.2"/>
    <row r="4" spans="2:9" s="52" customFormat="1" x14ac:dyDescent="0.2"/>
    <row r="5" spans="2:9" s="52" customFormat="1" x14ac:dyDescent="0.2">
      <c r="B5" s="53"/>
      <c r="C5" s="53"/>
      <c r="D5" s="53"/>
      <c r="E5" s="53"/>
      <c r="F5" s="53"/>
      <c r="G5" s="53"/>
      <c r="H5" s="53"/>
    </row>
    <row r="6" spans="2:9" s="52" customFormat="1" ht="23.25" x14ac:dyDescent="0.35">
      <c r="B6" s="54"/>
      <c r="C6" s="53"/>
      <c r="D6" s="53"/>
      <c r="E6" s="53"/>
      <c r="F6" s="53"/>
      <c r="G6" s="53"/>
      <c r="H6" s="53"/>
      <c r="I6" s="55"/>
    </row>
    <row r="7" spans="2:9" s="52" customFormat="1" x14ac:dyDescent="0.2">
      <c r="B7" s="53"/>
      <c r="C7" s="53"/>
      <c r="D7" s="53"/>
      <c r="E7" s="53"/>
      <c r="F7" s="53"/>
      <c r="G7" s="53"/>
      <c r="H7" s="53"/>
      <c r="I7" s="53"/>
    </row>
    <row r="8" spans="2:9" s="52" customFormat="1" x14ac:dyDescent="0.2">
      <c r="B8" s="53"/>
      <c r="C8" s="53"/>
      <c r="D8" s="53"/>
      <c r="F8" s="53"/>
      <c r="G8" s="53"/>
      <c r="H8" s="53"/>
    </row>
    <row r="9" spans="2:9" s="52" customFormat="1" x14ac:dyDescent="0.2">
      <c r="B9" s="53"/>
      <c r="C9" s="53"/>
      <c r="D9" s="53"/>
      <c r="E9" s="53"/>
      <c r="F9" s="53"/>
      <c r="G9" s="53"/>
      <c r="H9" s="53"/>
    </row>
    <row r="10" spans="2:9" s="52" customFormat="1" ht="23.25" x14ac:dyDescent="0.35">
      <c r="B10" s="53"/>
      <c r="C10" s="53"/>
      <c r="D10" s="53"/>
      <c r="I10" s="55"/>
    </row>
    <row r="11" spans="2:9" s="52" customFormat="1" x14ac:dyDescent="0.2">
      <c r="B11" s="53"/>
      <c r="C11" s="53"/>
      <c r="D11" s="53"/>
    </row>
    <row r="12" spans="2:9" s="52" customFormat="1" ht="27" customHeight="1" x14ac:dyDescent="0.35">
      <c r="B12" s="53"/>
      <c r="C12" s="53"/>
      <c r="D12" s="53"/>
      <c r="E12" s="53"/>
      <c r="F12" s="53"/>
      <c r="G12" s="53"/>
      <c r="H12" s="53"/>
      <c r="I12" s="55"/>
    </row>
    <row r="13" spans="2:9" s="52" customFormat="1" ht="19.5" customHeight="1" x14ac:dyDescent="0.35">
      <c r="B13" s="53"/>
      <c r="I13" s="55"/>
    </row>
    <row r="14" spans="2:9" s="52" customFormat="1" x14ac:dyDescent="0.2">
      <c r="B14" s="53"/>
      <c r="C14" s="53"/>
      <c r="D14" s="53"/>
      <c r="F14" s="53"/>
      <c r="G14" s="53"/>
      <c r="H14" s="53"/>
    </row>
    <row r="15" spans="2:9" s="52" customFormat="1" x14ac:dyDescent="0.2">
      <c r="B15" s="53"/>
      <c r="C15" s="53"/>
      <c r="D15" s="53"/>
      <c r="F15" s="53"/>
      <c r="G15" s="53"/>
      <c r="H15" s="53"/>
      <c r="I15" s="53"/>
    </row>
    <row r="16" spans="2:9" s="52" customFormat="1" ht="34.5" x14ac:dyDescent="0.45">
      <c r="B16" s="53"/>
      <c r="C16" s="53"/>
      <c r="D16" s="53"/>
      <c r="E16" s="56"/>
      <c r="F16" s="53"/>
      <c r="G16" s="53"/>
      <c r="H16" s="53"/>
      <c r="I16" s="53"/>
    </row>
    <row r="17" spans="2:9" s="52" customFormat="1" ht="33" x14ac:dyDescent="0.45">
      <c r="B17" s="53"/>
      <c r="C17" s="53"/>
      <c r="D17" s="53"/>
      <c r="E17" s="57"/>
      <c r="F17" s="53"/>
      <c r="G17" s="53"/>
      <c r="H17" s="53"/>
      <c r="I17" s="53"/>
    </row>
    <row r="18" spans="2:9" s="52" customFormat="1" ht="33" x14ac:dyDescent="0.45">
      <c r="D18" s="57"/>
    </row>
    <row r="19" spans="2:9" s="52" customFormat="1" ht="18.75" x14ac:dyDescent="0.3">
      <c r="E19" s="58"/>
      <c r="I19" s="59"/>
    </row>
    <row r="20" spans="2:9" s="52" customFormat="1" x14ac:dyDescent="0.2"/>
    <row r="21" spans="2:9" s="52" customFormat="1" x14ac:dyDescent="0.2">
      <c r="E21" s="60"/>
    </row>
    <row r="22" spans="2:9" s="52" customFormat="1" ht="26.25" x14ac:dyDescent="0.4">
      <c r="E22" s="61"/>
    </row>
    <row r="23" spans="2:9" s="52" customFormat="1" x14ac:dyDescent="0.2"/>
    <row r="24" spans="2:9" s="52" customFormat="1" x14ac:dyDescent="0.2"/>
    <row r="25" spans="2:9" s="52" customFormat="1" ht="18.75" x14ac:dyDescent="0.3">
      <c r="E25" s="62"/>
    </row>
    <row r="26" spans="2:9" s="52" customFormat="1" ht="18.75" x14ac:dyDescent="0.3">
      <c r="E26" s="63"/>
    </row>
    <row r="27" spans="2:9" s="52" customFormat="1" x14ac:dyDescent="0.2"/>
    <row r="28" spans="2:9" s="52" customFormat="1" x14ac:dyDescent="0.2"/>
    <row r="29" spans="2:9" s="52" customFormat="1" x14ac:dyDescent="0.2"/>
    <row r="30" spans="2:9" s="52" customFormat="1" x14ac:dyDescent="0.2"/>
    <row r="31" spans="2:9" s="52" customFormat="1" x14ac:dyDescent="0.2"/>
    <row r="32" spans="2:9" s="52" customFormat="1" x14ac:dyDescent="0.2"/>
    <row r="33" spans="1:9" s="52" customFormat="1" ht="35.25" x14ac:dyDescent="0.2">
      <c r="A33" s="64"/>
    </row>
    <row r="34" spans="1:9" s="52" customFormat="1" x14ac:dyDescent="0.2"/>
    <row r="35" spans="1:9" s="52" customFormat="1" x14ac:dyDescent="0.2"/>
    <row r="36" spans="1:9" s="52" customFormat="1" ht="33" x14ac:dyDescent="0.2">
      <c r="B36" s="65"/>
    </row>
    <row r="37" spans="1:9" s="52" customFormat="1" x14ac:dyDescent="0.2"/>
    <row r="38" spans="1:9" s="52" customFormat="1" x14ac:dyDescent="0.2"/>
    <row r="39" spans="1:9" s="52" customFormat="1" ht="18" x14ac:dyDescent="0.25">
      <c r="B39" s="66"/>
    </row>
    <row r="40" spans="1:9" s="52" customFormat="1" x14ac:dyDescent="0.2"/>
    <row r="41" spans="1:9" s="52" customFormat="1" ht="18.75" x14ac:dyDescent="0.3">
      <c r="I41" s="67"/>
    </row>
    <row r="42" spans="1:9" s="52" customFormat="1" x14ac:dyDescent="0.2"/>
    <row r="43" spans="1:9" s="52" customFormat="1" ht="18.75" x14ac:dyDescent="0.3">
      <c r="B43" s="707"/>
      <c r="C43" s="707"/>
      <c r="D43" s="707"/>
    </row>
    <row r="44" spans="1:9" s="52" customFormat="1" x14ac:dyDescent="0.2"/>
    <row r="45" spans="1:9" s="52" customFormat="1" x14ac:dyDescent="0.2"/>
    <row r="46" spans="1:9" s="52" customFormat="1" x14ac:dyDescent="0.2"/>
    <row r="47" spans="1:9" s="52" customFormat="1" x14ac:dyDescent="0.2"/>
    <row r="48" spans="1:9" s="52" customFormat="1" x14ac:dyDescent="0.2"/>
    <row r="49" s="52" customFormat="1" x14ac:dyDescent="0.2"/>
    <row r="50" s="52" customFormat="1" x14ac:dyDescent="0.2"/>
    <row r="51" s="52" customFormat="1" x14ac:dyDescent="0.2"/>
    <row r="52" s="52" customFormat="1" x14ac:dyDescent="0.2"/>
    <row r="53" s="52" customFormat="1" x14ac:dyDescent="0.2"/>
    <row r="54" s="52" customFormat="1" x14ac:dyDescent="0.2"/>
    <row r="55" s="52" customFormat="1" x14ac:dyDescent="0.2"/>
  </sheetData>
  <mergeCells count="1">
    <mergeCell ref="B43:D43"/>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R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8" x14ac:dyDescent="0.2">
      <c r="A1" s="173" t="s">
        <v>159</v>
      </c>
      <c r="B1" s="606" t="s">
        <v>439</v>
      </c>
      <c r="C1" s="251" t="s">
        <v>105</v>
      </c>
      <c r="D1" s="26"/>
      <c r="E1" s="26"/>
      <c r="F1" s="26"/>
      <c r="G1" s="26"/>
      <c r="H1" s="26"/>
      <c r="I1" s="26"/>
      <c r="J1" s="26"/>
      <c r="K1" s="26"/>
      <c r="L1" s="26"/>
      <c r="M1" s="26"/>
      <c r="O1" s="144"/>
    </row>
    <row r="2" spans="1:18" ht="15.75" x14ac:dyDescent="0.25">
      <c r="A2" s="165" t="s">
        <v>36</v>
      </c>
      <c r="B2" s="733"/>
      <c r="C2" s="733"/>
      <c r="D2" s="733"/>
      <c r="E2" s="303"/>
      <c r="F2" s="733"/>
      <c r="G2" s="733"/>
      <c r="H2" s="733"/>
      <c r="I2" s="303"/>
      <c r="J2" s="733"/>
      <c r="K2" s="733"/>
      <c r="L2" s="733"/>
      <c r="M2" s="303"/>
    </row>
    <row r="3" spans="1:18" ht="15.75" x14ac:dyDescent="0.25">
      <c r="A3" s="163"/>
      <c r="B3" s="303"/>
      <c r="C3" s="303"/>
      <c r="D3" s="303"/>
      <c r="E3" s="303"/>
      <c r="F3" s="303"/>
      <c r="G3" s="303"/>
      <c r="H3" s="303"/>
      <c r="I3" s="303"/>
      <c r="J3" s="303"/>
      <c r="K3" s="303"/>
      <c r="L3" s="303"/>
      <c r="M3" s="303"/>
    </row>
    <row r="4" spans="1:18" ht="13.5" x14ac:dyDescent="0.25">
      <c r="A4" s="704" t="s">
        <v>131</v>
      </c>
      <c r="B4" s="729" t="s">
        <v>0</v>
      </c>
      <c r="C4" s="730"/>
      <c r="D4" s="730"/>
      <c r="E4" s="305"/>
      <c r="F4" s="729" t="s">
        <v>1</v>
      </c>
      <c r="G4" s="730"/>
      <c r="H4" s="730"/>
      <c r="I4" s="308"/>
      <c r="J4" s="729" t="s">
        <v>2</v>
      </c>
      <c r="K4" s="730"/>
      <c r="L4" s="730"/>
      <c r="M4" s="308"/>
    </row>
    <row r="5" spans="1:18"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8" x14ac:dyDescent="0.2">
      <c r="A6" s="604" t="s">
        <v>439</v>
      </c>
      <c r="B6" s="156"/>
      <c r="C6" s="156"/>
      <c r="D6" s="250" t="s">
        <v>4</v>
      </c>
      <c r="E6" s="156" t="s">
        <v>38</v>
      </c>
      <c r="F6" s="161"/>
      <c r="G6" s="161"/>
      <c r="H6" s="248" t="s">
        <v>4</v>
      </c>
      <c r="I6" s="156" t="s">
        <v>4</v>
      </c>
      <c r="J6" s="161"/>
      <c r="K6" s="161"/>
      <c r="L6" s="248" t="s">
        <v>4</v>
      </c>
      <c r="M6" s="156" t="s">
        <v>38</v>
      </c>
    </row>
    <row r="7" spans="1:18" ht="15.75" x14ac:dyDescent="0.2">
      <c r="A7" s="14" t="s">
        <v>30</v>
      </c>
      <c r="B7" s="310">
        <v>3102010</v>
      </c>
      <c r="C7" s="311">
        <v>934743</v>
      </c>
      <c r="D7" s="258">
        <v>-69.900000000000006</v>
      </c>
      <c r="E7" s="178">
        <v>23.558556302449794</v>
      </c>
      <c r="F7" s="310">
        <v>555992</v>
      </c>
      <c r="G7" s="311">
        <v>933244</v>
      </c>
      <c r="H7" s="258">
        <v>67.900000000000006</v>
      </c>
      <c r="I7" s="178">
        <v>13.879083530197594</v>
      </c>
      <c r="J7" s="312">
        <v>3658002</v>
      </c>
      <c r="K7" s="313">
        <v>1867987</v>
      </c>
      <c r="L7" s="262">
        <v>-48.9</v>
      </c>
      <c r="M7" s="178">
        <v>17.471134690987633</v>
      </c>
      <c r="O7" s="607" t="s">
        <v>439</v>
      </c>
    </row>
    <row r="8" spans="1:18" ht="15.75" x14ac:dyDescent="0.2">
      <c r="A8" s="21" t="s">
        <v>32</v>
      </c>
      <c r="B8" s="290">
        <v>131053.73761</v>
      </c>
      <c r="C8" s="291">
        <v>136639.71299999999</v>
      </c>
      <c r="D8" s="166">
        <v>4.3</v>
      </c>
      <c r="E8" s="178">
        <v>6.9191394399578963</v>
      </c>
      <c r="F8" s="293"/>
      <c r="G8" s="294"/>
      <c r="H8" s="166"/>
      <c r="I8" s="629" t="s">
        <v>439</v>
      </c>
      <c r="J8" s="238">
        <v>131053.73761</v>
      </c>
      <c r="K8" s="295">
        <v>136639.71299999999</v>
      </c>
      <c r="L8" s="263"/>
      <c r="M8" s="178">
        <v>6.9191394399578963</v>
      </c>
      <c r="O8" s="607" t="s">
        <v>439</v>
      </c>
    </row>
    <row r="9" spans="1:18" ht="15.75" x14ac:dyDescent="0.2">
      <c r="A9" s="21" t="s">
        <v>31</v>
      </c>
      <c r="B9" s="290">
        <v>65366.291770000003</v>
      </c>
      <c r="C9" s="291">
        <v>60413</v>
      </c>
      <c r="D9" s="166">
        <v>-7.6</v>
      </c>
      <c r="E9" s="178">
        <v>6.2251039187786521</v>
      </c>
      <c r="F9" s="293"/>
      <c r="G9" s="294"/>
      <c r="H9" s="166"/>
      <c r="I9" s="629" t="s">
        <v>439</v>
      </c>
      <c r="J9" s="238">
        <v>65366.291770000003</v>
      </c>
      <c r="K9" s="295">
        <v>60413</v>
      </c>
      <c r="L9" s="263"/>
      <c r="M9" s="178">
        <v>6.2251039187786521</v>
      </c>
      <c r="O9" s="607" t="s">
        <v>439</v>
      </c>
    </row>
    <row r="10" spans="1:18" ht="15.75" x14ac:dyDescent="0.2">
      <c r="A10" s="13" t="s">
        <v>29</v>
      </c>
      <c r="B10" s="314">
        <v>1888662.4369999999</v>
      </c>
      <c r="C10" s="315">
        <v>65195</v>
      </c>
      <c r="D10" s="166">
        <v>-96.5</v>
      </c>
      <c r="E10" s="178">
        <v>24.246852122995538</v>
      </c>
      <c r="F10" s="314">
        <v>261615</v>
      </c>
      <c r="G10" s="315">
        <v>451298</v>
      </c>
      <c r="H10" s="166">
        <v>72.5</v>
      </c>
      <c r="I10" s="178">
        <v>7.8345380655552175</v>
      </c>
      <c r="J10" s="312">
        <v>2150277.4369999999</v>
      </c>
      <c r="K10" s="313">
        <v>516493</v>
      </c>
      <c r="L10" s="263">
        <v>-76</v>
      </c>
      <c r="M10" s="178">
        <v>8.5664617205499454</v>
      </c>
      <c r="O10" s="607" t="s">
        <v>439</v>
      </c>
    </row>
    <row r="11" spans="1:18" ht="15.75" x14ac:dyDescent="0.2">
      <c r="A11" s="21" t="s">
        <v>32</v>
      </c>
      <c r="B11" s="290">
        <v>8439.9450399999805</v>
      </c>
      <c r="C11" s="291">
        <v>7428</v>
      </c>
      <c r="D11" s="166">
        <v>-12</v>
      </c>
      <c r="E11" s="178">
        <v>5.0992582498735262</v>
      </c>
      <c r="F11" s="293"/>
      <c r="G11" s="294"/>
      <c r="H11" s="166"/>
      <c r="I11" s="629" t="s">
        <v>439</v>
      </c>
      <c r="J11" s="238">
        <v>8439.9450399999805</v>
      </c>
      <c r="K11" s="295">
        <v>7428</v>
      </c>
      <c r="L11" s="263"/>
      <c r="M11" s="178">
        <v>5.0992582498735262</v>
      </c>
      <c r="O11" s="607" t="s">
        <v>439</v>
      </c>
    </row>
    <row r="12" spans="1:18" ht="15.75" x14ac:dyDescent="0.2">
      <c r="A12" s="21" t="s">
        <v>31</v>
      </c>
      <c r="B12" s="290">
        <v>247.11517000000001</v>
      </c>
      <c r="C12" s="291">
        <v>222.83816999999999</v>
      </c>
      <c r="D12" s="166">
        <v>-9.8000000000000007</v>
      </c>
      <c r="E12" s="178">
        <v>0.4247459276536743</v>
      </c>
      <c r="F12" s="293"/>
      <c r="G12" s="294"/>
      <c r="H12" s="166"/>
      <c r="I12" s="629" t="s">
        <v>439</v>
      </c>
      <c r="J12" s="238">
        <v>247.11517000000001</v>
      </c>
      <c r="K12" s="295">
        <v>222.83816999999999</v>
      </c>
      <c r="L12" s="263"/>
      <c r="M12" s="178">
        <v>0.4247459276536743</v>
      </c>
      <c r="O12" s="607" t="s">
        <v>439</v>
      </c>
    </row>
    <row r="13" spans="1:18" ht="15.75" x14ac:dyDescent="0.2">
      <c r="A13" s="13" t="s">
        <v>28</v>
      </c>
      <c r="B13" s="314">
        <v>18878125</v>
      </c>
      <c r="C13" s="315">
        <v>18135941</v>
      </c>
      <c r="D13" s="166">
        <v>-3.9</v>
      </c>
      <c r="E13" s="178">
        <v>73.471570174833516</v>
      </c>
      <c r="F13" s="314">
        <v>3764023</v>
      </c>
      <c r="G13" s="315">
        <v>4879596</v>
      </c>
      <c r="H13" s="166">
        <v>29.6</v>
      </c>
      <c r="I13" s="178">
        <v>16.03668119915455</v>
      </c>
      <c r="J13" s="312">
        <v>22642148</v>
      </c>
      <c r="K13" s="313">
        <v>23015537</v>
      </c>
      <c r="L13" s="263">
        <v>1.6</v>
      </c>
      <c r="M13" s="178">
        <v>41.761378370411705</v>
      </c>
      <c r="O13" s="607" t="s">
        <v>439</v>
      </c>
      <c r="R13" s="149"/>
    </row>
    <row r="14" spans="1:18" s="44" customFormat="1" ht="15.75" x14ac:dyDescent="0.2">
      <c r="A14" s="13" t="s">
        <v>27</v>
      </c>
      <c r="B14" s="314">
        <v>75696</v>
      </c>
      <c r="C14" s="315">
        <v>63032</v>
      </c>
      <c r="D14" s="638" t="s">
        <v>439</v>
      </c>
      <c r="E14" s="178">
        <v>100</v>
      </c>
      <c r="F14" s="314">
        <v>36961</v>
      </c>
      <c r="G14" s="315">
        <v>37313</v>
      </c>
      <c r="H14" s="166">
        <v>1</v>
      </c>
      <c r="I14" s="178">
        <v>12.637610964590833</v>
      </c>
      <c r="J14" s="312">
        <v>112657</v>
      </c>
      <c r="K14" s="313">
        <v>100345</v>
      </c>
      <c r="L14" s="263">
        <v>-10.9</v>
      </c>
      <c r="M14" s="178">
        <v>28.006987425878599</v>
      </c>
      <c r="N14" s="144"/>
      <c r="O14" s="607" t="s">
        <v>439</v>
      </c>
    </row>
    <row r="15" spans="1:18" s="44" customFormat="1" ht="15.75" x14ac:dyDescent="0.2">
      <c r="A15" s="42" t="s">
        <v>26</v>
      </c>
      <c r="B15" s="316">
        <v>46190</v>
      </c>
      <c r="C15" s="317">
        <v>33712</v>
      </c>
      <c r="D15" s="167">
        <v>-27</v>
      </c>
      <c r="E15" s="167">
        <v>99.764025173015668</v>
      </c>
      <c r="F15" s="316">
        <v>37764</v>
      </c>
      <c r="G15" s="317">
        <v>21178</v>
      </c>
      <c r="H15" s="167">
        <v>-43.9</v>
      </c>
      <c r="I15" s="167">
        <v>18.27929465050298</v>
      </c>
      <c r="J15" s="318">
        <v>83954</v>
      </c>
      <c r="K15" s="319">
        <v>54890</v>
      </c>
      <c r="L15" s="264">
        <v>-34.6</v>
      </c>
      <c r="M15" s="167">
        <v>36.679014984158513</v>
      </c>
      <c r="N15" s="144"/>
      <c r="O15" s="607" t="s">
        <v>439</v>
      </c>
      <c r="R15" s="144"/>
    </row>
    <row r="16" spans="1:18"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293590</v>
      </c>
      <c r="C25" s="321">
        <v>268965</v>
      </c>
      <c r="D25" s="258">
        <v>-8.4</v>
      </c>
      <c r="E25" s="178">
        <v>25.572777087891268</v>
      </c>
      <c r="F25" s="322">
        <v>101665</v>
      </c>
      <c r="G25" s="321">
        <v>96063</v>
      </c>
      <c r="H25" s="258">
        <v>-5.5</v>
      </c>
      <c r="I25" s="178">
        <v>32.068573066434709</v>
      </c>
      <c r="J25" s="320">
        <v>395255</v>
      </c>
      <c r="K25" s="320">
        <v>365028</v>
      </c>
      <c r="L25" s="262">
        <v>-7.6</v>
      </c>
      <c r="M25" s="166">
        <v>27.01274013507409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185510.344149999</v>
      </c>
      <c r="C30" s="295">
        <v>186421</v>
      </c>
      <c r="D30" s="166">
        <v>0.5</v>
      </c>
      <c r="E30" s="178">
        <v>15.403241311861482</v>
      </c>
      <c r="F30" s="420" t="s">
        <v>439</v>
      </c>
      <c r="G30" s="414" t="s">
        <v>439</v>
      </c>
      <c r="H30" s="638" t="s">
        <v>439</v>
      </c>
      <c r="I30" s="629" t="s">
        <v>439</v>
      </c>
      <c r="J30" s="45">
        <v>185510.344149999</v>
      </c>
      <c r="K30" s="45">
        <v>186421</v>
      </c>
      <c r="L30" s="263">
        <v>0.5</v>
      </c>
      <c r="M30" s="166">
        <v>15.403241311861482</v>
      </c>
      <c r="O30" s="607" t="s">
        <v>439</v>
      </c>
    </row>
    <row r="31" spans="1:15" ht="15.75" x14ac:dyDescent="0.2">
      <c r="A31" s="13" t="s">
        <v>29</v>
      </c>
      <c r="B31" s="239">
        <v>94717.02</v>
      </c>
      <c r="C31" s="239">
        <v>56636</v>
      </c>
      <c r="D31" s="166">
        <v>-40.200000000000003</v>
      </c>
      <c r="E31" s="178">
        <v>32.435814559369405</v>
      </c>
      <c r="F31" s="312">
        <v>66.188000000000002</v>
      </c>
      <c r="G31" s="312">
        <v>37</v>
      </c>
      <c r="H31" s="166">
        <v>-44.1</v>
      </c>
      <c r="I31" s="178">
        <v>0.35007201870796978</v>
      </c>
      <c r="J31" s="239">
        <v>94783.207999999999</v>
      </c>
      <c r="K31" s="239">
        <v>56673</v>
      </c>
      <c r="L31" s="263">
        <v>-40.200000000000003</v>
      </c>
      <c r="M31" s="166">
        <v>30.60448982572618</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8363.0883800000101</v>
      </c>
      <c r="C35" s="295">
        <v>9323.3677899999893</v>
      </c>
      <c r="D35" s="166">
        <v>11.5</v>
      </c>
      <c r="E35" s="178">
        <v>6.4279216712622533</v>
      </c>
      <c r="F35" s="420" t="s">
        <v>439</v>
      </c>
      <c r="G35" s="414" t="s">
        <v>439</v>
      </c>
      <c r="H35" s="638" t="s">
        <v>439</v>
      </c>
      <c r="I35" s="629" t="s">
        <v>439</v>
      </c>
      <c r="J35" s="45">
        <v>8363.0883800000101</v>
      </c>
      <c r="K35" s="45">
        <v>9323.3677899999893</v>
      </c>
      <c r="L35" s="263">
        <v>11.5</v>
      </c>
      <c r="M35" s="166">
        <v>6.4279216712622533</v>
      </c>
      <c r="O35" s="607" t="s">
        <v>439</v>
      </c>
    </row>
    <row r="36" spans="1:15" s="3" customFormat="1" ht="15.75" x14ac:dyDescent="0.2">
      <c r="A36" s="13" t="s">
        <v>28</v>
      </c>
      <c r="B36" s="239">
        <v>30522599</v>
      </c>
      <c r="C36" s="313">
        <v>29656853</v>
      </c>
      <c r="D36" s="166">
        <v>-2.8</v>
      </c>
      <c r="E36" s="178">
        <v>57.025446778252068</v>
      </c>
      <c r="F36" s="312">
        <v>5600460</v>
      </c>
      <c r="G36" s="313">
        <v>5442158</v>
      </c>
      <c r="H36" s="166">
        <v>-2.8</v>
      </c>
      <c r="I36" s="178">
        <v>29.036814916725426</v>
      </c>
      <c r="J36" s="239">
        <v>36123059</v>
      </c>
      <c r="K36" s="239">
        <v>35099011</v>
      </c>
      <c r="L36" s="263">
        <v>-2.8</v>
      </c>
      <c r="M36" s="166">
        <v>49.61087836382373</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239">
        <v>31551</v>
      </c>
      <c r="C40" s="313">
        <v>22899</v>
      </c>
      <c r="D40" s="166">
        <v>-27.4</v>
      </c>
      <c r="E40" s="178">
        <v>67.62301553429657</v>
      </c>
      <c r="F40" s="312">
        <v>-62940</v>
      </c>
      <c r="G40" s="313">
        <v>-55398</v>
      </c>
      <c r="H40" s="166">
        <v>-12</v>
      </c>
      <c r="I40" s="178">
        <v>-319.53422695820984</v>
      </c>
      <c r="J40" s="239">
        <v>-31389</v>
      </c>
      <c r="K40" s="239">
        <v>-32499</v>
      </c>
      <c r="L40" s="263">
        <v>3.5</v>
      </c>
      <c r="M40" s="166">
        <v>-63.474806370053358</v>
      </c>
      <c r="O40" s="607" t="s">
        <v>439</v>
      </c>
    </row>
    <row r="41" spans="1:15" ht="15.75" x14ac:dyDescent="0.2">
      <c r="A41" s="13" t="s">
        <v>26</v>
      </c>
      <c r="B41" s="239">
        <v>-56818</v>
      </c>
      <c r="C41" s="313">
        <v>-59208</v>
      </c>
      <c r="D41" s="166">
        <v>4.2</v>
      </c>
      <c r="E41" s="178">
        <v>102.42255333497867</v>
      </c>
      <c r="F41" s="312">
        <v>30165</v>
      </c>
      <c r="G41" s="313">
        <v>47352</v>
      </c>
      <c r="H41" s="166">
        <v>57</v>
      </c>
      <c r="I41" s="178">
        <v>61.619075973680211</v>
      </c>
      <c r="J41" s="239">
        <v>-26653</v>
      </c>
      <c r="K41" s="239">
        <v>-11856</v>
      </c>
      <c r="L41" s="263">
        <v>-55.5</v>
      </c>
      <c r="M41" s="166">
        <v>-62.272989452823353</v>
      </c>
      <c r="O41" s="607" t="s">
        <v>439</v>
      </c>
    </row>
    <row r="42" spans="1:15" ht="15.75" x14ac:dyDescent="0.2">
      <c r="A42" s="12" t="s">
        <v>335</v>
      </c>
      <c r="B42" s="239">
        <v>3903</v>
      </c>
      <c r="C42" s="313">
        <v>3939</v>
      </c>
      <c r="D42" s="166">
        <v>0.9</v>
      </c>
      <c r="E42" s="178">
        <v>97.648527277257116</v>
      </c>
      <c r="F42" s="323"/>
      <c r="G42" s="324"/>
      <c r="H42" s="166"/>
      <c r="I42" s="634" t="s">
        <v>439</v>
      </c>
      <c r="J42" s="239">
        <v>3903</v>
      </c>
      <c r="K42" s="239">
        <v>3939</v>
      </c>
      <c r="L42" s="263"/>
      <c r="M42" s="166">
        <v>97.648527277257116</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239">
        <v>3788521</v>
      </c>
      <c r="C44" s="313">
        <v>3695330</v>
      </c>
      <c r="D44" s="166">
        <v>-2.5</v>
      </c>
      <c r="E44" s="178">
        <v>88.129925958973473</v>
      </c>
      <c r="F44" s="323"/>
      <c r="G44" s="325"/>
      <c r="H44" s="166"/>
      <c r="I44" s="634" t="s">
        <v>439</v>
      </c>
      <c r="J44" s="239">
        <v>3788521</v>
      </c>
      <c r="K44" s="239">
        <v>3695330</v>
      </c>
      <c r="L44" s="263"/>
      <c r="M44" s="166">
        <v>88.129925958973473</v>
      </c>
      <c r="O44" s="607" t="s">
        <v>439</v>
      </c>
    </row>
    <row r="45" spans="1:15" ht="15.75" x14ac:dyDescent="0.2">
      <c r="A45" s="12" t="s">
        <v>338</v>
      </c>
      <c r="B45" s="239">
        <v>412</v>
      </c>
      <c r="C45" s="492" t="s">
        <v>439</v>
      </c>
      <c r="D45" s="166">
        <v>-100</v>
      </c>
      <c r="E45" s="178"/>
      <c r="F45" s="323"/>
      <c r="G45" s="324"/>
      <c r="H45" s="166"/>
      <c r="I45" s="634" t="s">
        <v>439</v>
      </c>
      <c r="J45" s="239">
        <v>412</v>
      </c>
      <c r="K45" s="614" t="s">
        <v>439</v>
      </c>
      <c r="L45" s="263"/>
      <c r="M45" s="638" t="s">
        <v>439</v>
      </c>
      <c r="O45" s="607" t="s">
        <v>439</v>
      </c>
    </row>
    <row r="46" spans="1:15" ht="15.75" x14ac:dyDescent="0.2">
      <c r="A46" s="18" t="s">
        <v>339</v>
      </c>
      <c r="B46" s="285">
        <v>4</v>
      </c>
      <c r="C46" s="319">
        <v>13</v>
      </c>
      <c r="D46" s="167">
        <v>225</v>
      </c>
      <c r="E46" s="209">
        <v>100</v>
      </c>
      <c r="F46" s="326"/>
      <c r="G46" s="327"/>
      <c r="H46" s="167"/>
      <c r="I46" s="630" t="s">
        <v>439</v>
      </c>
      <c r="J46" s="239">
        <v>4</v>
      </c>
      <c r="K46" s="239">
        <v>13</v>
      </c>
      <c r="L46" s="264"/>
      <c r="M46" s="167">
        <v>100</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473755</v>
      </c>
      <c r="C54" s="315">
        <v>451203</v>
      </c>
      <c r="D54" s="262">
        <v>-4.8</v>
      </c>
      <c r="E54" s="178">
        <v>13.91639481294785</v>
      </c>
      <c r="F54" s="145"/>
      <c r="G54" s="34"/>
      <c r="H54" s="159"/>
      <c r="I54" s="159"/>
      <c r="J54" s="38"/>
      <c r="K54" s="38"/>
      <c r="L54" s="159"/>
      <c r="M54" s="159"/>
      <c r="N54" s="148"/>
      <c r="O54" s="607" t="s">
        <v>439</v>
      </c>
    </row>
    <row r="55" spans="1:15" s="3" customFormat="1" ht="15.75" x14ac:dyDescent="0.2">
      <c r="A55" s="39" t="s">
        <v>340</v>
      </c>
      <c r="B55" s="290">
        <v>344816</v>
      </c>
      <c r="C55" s="291">
        <v>301475</v>
      </c>
      <c r="D55" s="263">
        <v>-12.6</v>
      </c>
      <c r="E55" s="178">
        <v>16.432576537906691</v>
      </c>
      <c r="F55" s="145"/>
      <c r="G55" s="34"/>
      <c r="H55" s="145"/>
      <c r="I55" s="145"/>
      <c r="J55" s="34"/>
      <c r="K55" s="34"/>
      <c r="L55" s="159"/>
      <c r="M55" s="159"/>
      <c r="N55" s="148"/>
      <c r="O55" s="607" t="s">
        <v>439</v>
      </c>
    </row>
    <row r="56" spans="1:15" s="3" customFormat="1" ht="15.75" x14ac:dyDescent="0.2">
      <c r="A56" s="39" t="s">
        <v>341</v>
      </c>
      <c r="B56" s="45">
        <v>128939</v>
      </c>
      <c r="C56" s="295">
        <v>149728</v>
      </c>
      <c r="D56" s="263">
        <v>16.100000000000001</v>
      </c>
      <c r="E56" s="178">
        <v>10.63694185503406</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15672.171</v>
      </c>
      <c r="C60" s="315">
        <v>18414</v>
      </c>
      <c r="D60" s="263">
        <v>17.5</v>
      </c>
      <c r="E60" s="178">
        <v>24.901527468133338</v>
      </c>
      <c r="F60" s="145"/>
      <c r="G60" s="34"/>
      <c r="H60" s="145"/>
      <c r="I60" s="145"/>
      <c r="J60" s="34"/>
      <c r="K60" s="34"/>
      <c r="L60" s="159"/>
      <c r="M60" s="159"/>
      <c r="N60" s="148"/>
      <c r="O60" s="607" t="s">
        <v>439</v>
      </c>
    </row>
    <row r="61" spans="1:15" s="3" customFormat="1" ht="15.75" x14ac:dyDescent="0.2">
      <c r="A61" s="39" t="s">
        <v>340</v>
      </c>
      <c r="B61" s="290">
        <v>872</v>
      </c>
      <c r="C61" s="291">
        <v>1098</v>
      </c>
      <c r="D61" s="263">
        <v>25.9</v>
      </c>
      <c r="E61" s="178">
        <v>2.7968201123256957</v>
      </c>
      <c r="F61" s="145"/>
      <c r="G61" s="34"/>
      <c r="H61" s="145"/>
      <c r="I61" s="145"/>
      <c r="J61" s="34"/>
      <c r="K61" s="34"/>
      <c r="L61" s="159"/>
      <c r="M61" s="159"/>
      <c r="N61" s="148"/>
      <c r="O61" s="607" t="s">
        <v>439</v>
      </c>
    </row>
    <row r="62" spans="1:15" s="3" customFormat="1" ht="15.75" x14ac:dyDescent="0.2">
      <c r="A62" s="39" t="s">
        <v>341</v>
      </c>
      <c r="B62" s="45">
        <v>14800.171</v>
      </c>
      <c r="C62" s="295">
        <v>17316</v>
      </c>
      <c r="D62" s="263">
        <v>17</v>
      </c>
      <c r="E62" s="178">
        <v>49.918704811983254</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314">
        <v>15590</v>
      </c>
      <c r="C66" s="315">
        <v>23230</v>
      </c>
      <c r="D66" s="263">
        <v>49</v>
      </c>
      <c r="E66" s="178">
        <v>17.312803781295209</v>
      </c>
      <c r="F66" s="145"/>
      <c r="G66" s="34"/>
      <c r="H66" s="145"/>
      <c r="I66" s="145"/>
      <c r="J66" s="34"/>
      <c r="K66" s="34"/>
      <c r="L66" s="159"/>
      <c r="M66" s="159"/>
      <c r="N66" s="148"/>
      <c r="O66" s="607" t="s">
        <v>439</v>
      </c>
    </row>
    <row r="67" spans="1:15" s="3" customFormat="1" ht="15.75" x14ac:dyDescent="0.2">
      <c r="A67" s="39" t="s">
        <v>340</v>
      </c>
      <c r="B67" s="290">
        <v>15590</v>
      </c>
      <c r="C67" s="291">
        <v>23230</v>
      </c>
      <c r="D67" s="263">
        <v>49</v>
      </c>
      <c r="E67" s="178">
        <v>21.828775945985665</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314">
        <v>218043.94899999999</v>
      </c>
      <c r="C69" s="315">
        <v>17081</v>
      </c>
      <c r="D69" s="263">
        <v>-92.2</v>
      </c>
      <c r="E69" s="178">
        <v>14.554161495825271</v>
      </c>
      <c r="F69" s="145"/>
      <c r="G69" s="34"/>
      <c r="H69" s="145"/>
      <c r="I69" s="145"/>
      <c r="J69" s="34"/>
      <c r="K69" s="34"/>
      <c r="L69" s="159"/>
      <c r="M69" s="159"/>
      <c r="N69" s="148"/>
      <c r="O69" s="607" t="s">
        <v>439</v>
      </c>
    </row>
    <row r="70" spans="1:15" s="3" customFormat="1" ht="15.75" x14ac:dyDescent="0.2">
      <c r="A70" s="39" t="s">
        <v>340</v>
      </c>
      <c r="B70" s="290">
        <v>55323</v>
      </c>
      <c r="C70" s="291">
        <v>17081</v>
      </c>
      <c r="D70" s="263">
        <v>-69.099999999999994</v>
      </c>
      <c r="E70" s="178">
        <v>14.554161495825271</v>
      </c>
      <c r="F70" s="145"/>
      <c r="G70" s="34"/>
      <c r="H70" s="145"/>
      <c r="I70" s="145"/>
      <c r="J70" s="34"/>
      <c r="K70" s="34"/>
      <c r="L70" s="159"/>
      <c r="M70" s="159"/>
      <c r="N70" s="148"/>
      <c r="O70" s="607" t="s">
        <v>439</v>
      </c>
    </row>
    <row r="71" spans="1:15" s="3" customFormat="1" ht="15.75" x14ac:dyDescent="0.2">
      <c r="A71" s="47" t="s">
        <v>341</v>
      </c>
      <c r="B71" s="292">
        <v>162720.94899999999</v>
      </c>
      <c r="C71" s="626" t="s">
        <v>439</v>
      </c>
      <c r="D71" s="264">
        <v>-100</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5652625</v>
      </c>
      <c r="C79" s="364">
        <v>3944883</v>
      </c>
      <c r="D79" s="258">
        <v>-30.2</v>
      </c>
      <c r="E79" s="178">
        <v>38.4143697559876</v>
      </c>
      <c r="F79" s="363">
        <v>4128071</v>
      </c>
      <c r="G79" s="363">
        <v>4816329</v>
      </c>
      <c r="H79" s="258">
        <v>16.7</v>
      </c>
      <c r="I79" s="178">
        <v>28.293402750464807</v>
      </c>
      <c r="J79" s="313">
        <v>9780696</v>
      </c>
      <c r="K79" s="320">
        <v>8761212</v>
      </c>
      <c r="L79" s="263">
        <v>-10.4</v>
      </c>
      <c r="M79" s="178">
        <v>32.101654504987067</v>
      </c>
      <c r="O79" s="607" t="s">
        <v>439</v>
      </c>
    </row>
    <row r="80" spans="1:15" x14ac:dyDescent="0.2">
      <c r="A80" s="656" t="s">
        <v>9</v>
      </c>
      <c r="B80" s="398">
        <v>5652625</v>
      </c>
      <c r="C80" s="145">
        <v>3944883</v>
      </c>
      <c r="D80" s="166">
        <v>-30.2</v>
      </c>
      <c r="E80" s="178">
        <v>39.590795365752896</v>
      </c>
      <c r="F80" s="420" t="s">
        <v>439</v>
      </c>
      <c r="G80" s="618" t="s">
        <v>439</v>
      </c>
      <c r="H80" s="638" t="s">
        <v>439</v>
      </c>
      <c r="I80" s="629" t="s">
        <v>439</v>
      </c>
      <c r="J80" s="295">
        <v>5652625</v>
      </c>
      <c r="K80" s="45">
        <v>3944883</v>
      </c>
      <c r="L80" s="263">
        <v>-30.2</v>
      </c>
      <c r="M80" s="178">
        <v>39.590795365752896</v>
      </c>
      <c r="O80" s="607" t="s">
        <v>439</v>
      </c>
    </row>
    <row r="81" spans="1:15" x14ac:dyDescent="0.2">
      <c r="A81" s="21" t="s">
        <v>10</v>
      </c>
      <c r="B81" s="619" t="s">
        <v>439</v>
      </c>
      <c r="C81" s="627" t="s">
        <v>439</v>
      </c>
      <c r="D81" s="638" t="s">
        <v>439</v>
      </c>
      <c r="E81" s="629" t="s">
        <v>439</v>
      </c>
      <c r="F81" s="298">
        <v>4128071</v>
      </c>
      <c r="G81" s="299">
        <v>4816329</v>
      </c>
      <c r="H81" s="166">
        <v>16.7</v>
      </c>
      <c r="I81" s="178">
        <v>28.550907395551995</v>
      </c>
      <c r="J81" s="295">
        <v>4128071</v>
      </c>
      <c r="K81" s="45">
        <v>4816329</v>
      </c>
      <c r="L81" s="263">
        <v>16.7</v>
      </c>
      <c r="M81" s="178">
        <v>28.30267208245435</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238">
        <v>5604251.5439999998</v>
      </c>
      <c r="C89" s="238">
        <v>3912498</v>
      </c>
      <c r="D89" s="166">
        <v>-30.2</v>
      </c>
      <c r="E89" s="178">
        <v>39.811428007901775</v>
      </c>
      <c r="F89" s="238">
        <v>4128071</v>
      </c>
      <c r="G89" s="145">
        <v>4816329</v>
      </c>
      <c r="H89" s="166">
        <v>16.7</v>
      </c>
      <c r="I89" s="178">
        <v>28.569020092182253</v>
      </c>
      <c r="J89" s="295">
        <v>9732322.5439999998</v>
      </c>
      <c r="K89" s="45">
        <v>8728827</v>
      </c>
      <c r="L89" s="263">
        <v>-10.3</v>
      </c>
      <c r="M89" s="178">
        <v>32.70920583553162</v>
      </c>
      <c r="O89" s="607" t="s">
        <v>439</v>
      </c>
    </row>
    <row r="90" spans="1:15" x14ac:dyDescent="0.2">
      <c r="A90" s="21" t="s">
        <v>9</v>
      </c>
      <c r="B90" s="238">
        <v>5604251.5439999998</v>
      </c>
      <c r="C90" s="145">
        <v>3912498</v>
      </c>
      <c r="D90" s="166">
        <v>-30.2</v>
      </c>
      <c r="E90" s="178">
        <v>40.407648365522398</v>
      </c>
      <c r="F90" s="420" t="s">
        <v>439</v>
      </c>
      <c r="G90" s="618" t="s">
        <v>439</v>
      </c>
      <c r="H90" s="638" t="s">
        <v>439</v>
      </c>
      <c r="I90" s="629" t="s">
        <v>439</v>
      </c>
      <c r="J90" s="295">
        <v>5604251.5439999998</v>
      </c>
      <c r="K90" s="45">
        <v>3912498</v>
      </c>
      <c r="L90" s="263">
        <v>-30.2</v>
      </c>
      <c r="M90" s="178">
        <v>40.407648365522398</v>
      </c>
      <c r="O90" s="607" t="s">
        <v>439</v>
      </c>
    </row>
    <row r="91" spans="1:15" x14ac:dyDescent="0.2">
      <c r="A91" s="21" t="s">
        <v>10</v>
      </c>
      <c r="B91" s="619" t="s">
        <v>439</v>
      </c>
      <c r="C91" s="627" t="s">
        <v>439</v>
      </c>
      <c r="D91" s="638" t="s">
        <v>439</v>
      </c>
      <c r="E91" s="629" t="s">
        <v>439</v>
      </c>
      <c r="F91" s="298">
        <v>4128071</v>
      </c>
      <c r="G91" s="299">
        <v>4816329</v>
      </c>
      <c r="H91" s="166">
        <v>16.7</v>
      </c>
      <c r="I91" s="178">
        <v>28.569020092182253</v>
      </c>
      <c r="J91" s="295">
        <v>4128071</v>
      </c>
      <c r="K91" s="45">
        <v>4816329</v>
      </c>
      <c r="L91" s="263">
        <v>16.7</v>
      </c>
      <c r="M91" s="178">
        <v>28.325382343930492</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238">
        <v>48373.455999999998</v>
      </c>
      <c r="C98" s="145">
        <v>32385</v>
      </c>
      <c r="D98" s="166">
        <v>-33.1</v>
      </c>
      <c r="E98" s="178">
        <v>11.382223638520513</v>
      </c>
      <c r="F98" s="420" t="s">
        <v>439</v>
      </c>
      <c r="G98" s="618" t="s">
        <v>439</v>
      </c>
      <c r="H98" s="638" t="s">
        <v>439</v>
      </c>
      <c r="I98" s="629" t="s">
        <v>439</v>
      </c>
      <c r="J98" s="295">
        <v>48373.455999999998</v>
      </c>
      <c r="K98" s="45">
        <v>32385</v>
      </c>
      <c r="L98" s="263">
        <v>-33.1</v>
      </c>
      <c r="M98" s="178">
        <v>10.969871041541024</v>
      </c>
      <c r="O98" s="607" t="s">
        <v>439</v>
      </c>
    </row>
    <row r="99" spans="1:15" ht="15.75" x14ac:dyDescent="0.2">
      <c r="A99" s="13" t="s">
        <v>29</v>
      </c>
      <c r="B99" s="312">
        <v>19118.222255000001</v>
      </c>
      <c r="C99" s="312">
        <v>39619.131009999997</v>
      </c>
      <c r="D99" s="166">
        <v>107.2</v>
      </c>
      <c r="E99" s="178">
        <v>15.58850656117743</v>
      </c>
      <c r="F99" s="312">
        <v>127165.72</v>
      </c>
      <c r="G99" s="312">
        <v>149292</v>
      </c>
      <c r="H99" s="166">
        <v>17.399999999999999</v>
      </c>
      <c r="I99" s="178">
        <v>21.751856354885511</v>
      </c>
      <c r="J99" s="313">
        <v>146283.942255</v>
      </c>
      <c r="K99" s="239">
        <v>188911.13101000001</v>
      </c>
      <c r="L99" s="263">
        <v>29.1</v>
      </c>
      <c r="M99" s="178">
        <v>20.086298878353301</v>
      </c>
      <c r="O99" s="607" t="s">
        <v>439</v>
      </c>
    </row>
    <row r="100" spans="1:15" x14ac:dyDescent="0.2">
      <c r="A100" s="21" t="s">
        <v>9</v>
      </c>
      <c r="B100" s="238">
        <v>19118.222255000001</v>
      </c>
      <c r="C100" s="145">
        <v>39619.131009999997</v>
      </c>
      <c r="D100" s="166">
        <v>107.2</v>
      </c>
      <c r="E100" s="178">
        <v>18.589210401477374</v>
      </c>
      <c r="F100" s="420" t="s">
        <v>439</v>
      </c>
      <c r="G100" s="618" t="s">
        <v>439</v>
      </c>
      <c r="H100" s="638" t="s">
        <v>439</v>
      </c>
      <c r="I100" s="629" t="s">
        <v>439</v>
      </c>
      <c r="J100" s="295">
        <v>19118.222255000001</v>
      </c>
      <c r="K100" s="45">
        <v>39619.131009999997</v>
      </c>
      <c r="L100" s="263">
        <v>107.2</v>
      </c>
      <c r="M100" s="178">
        <v>18.589210401477374</v>
      </c>
      <c r="O100" s="607" t="s">
        <v>439</v>
      </c>
    </row>
    <row r="101" spans="1:15" x14ac:dyDescent="0.2">
      <c r="A101" s="21" t="s">
        <v>10</v>
      </c>
      <c r="B101" s="420" t="s">
        <v>439</v>
      </c>
      <c r="C101" s="618" t="s">
        <v>439</v>
      </c>
      <c r="D101" s="638" t="s">
        <v>439</v>
      </c>
      <c r="E101" s="629" t="s">
        <v>439</v>
      </c>
      <c r="F101" s="298">
        <v>127165.72</v>
      </c>
      <c r="G101" s="298">
        <v>149292</v>
      </c>
      <c r="H101" s="166">
        <v>17.399999999999999</v>
      </c>
      <c r="I101" s="178">
        <v>26.790058466487075</v>
      </c>
      <c r="J101" s="295">
        <v>127165.72</v>
      </c>
      <c r="K101" s="45">
        <v>149292</v>
      </c>
      <c r="L101" s="263">
        <v>17.399999999999999</v>
      </c>
      <c r="M101" s="178">
        <v>26.455792435875129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238">
        <v>14739.222255000001</v>
      </c>
      <c r="C109" s="145">
        <v>27984.131010000001</v>
      </c>
      <c r="D109" s="166">
        <v>89.9</v>
      </c>
      <c r="E109" s="178">
        <v>13.533944380597388</v>
      </c>
      <c r="F109" s="298">
        <v>127165.72</v>
      </c>
      <c r="G109" s="298">
        <v>149292</v>
      </c>
      <c r="H109" s="166">
        <v>17.399999999999999</v>
      </c>
      <c r="I109" s="178">
        <v>26.790058466487075</v>
      </c>
      <c r="J109" s="295">
        <v>141904.942255</v>
      </c>
      <c r="K109" s="45">
        <v>177276.13101000001</v>
      </c>
      <c r="L109" s="263">
        <v>24.9</v>
      </c>
      <c r="M109" s="178">
        <v>23.202577266810923</v>
      </c>
      <c r="O109" s="607" t="s">
        <v>439</v>
      </c>
    </row>
    <row r="110" spans="1:15" x14ac:dyDescent="0.2">
      <c r="A110" s="21" t="s">
        <v>9</v>
      </c>
      <c r="B110" s="238">
        <v>14739.222255000001</v>
      </c>
      <c r="C110" s="145">
        <v>27984.131010000001</v>
      </c>
      <c r="D110" s="166">
        <v>89.9</v>
      </c>
      <c r="E110" s="178">
        <v>14.011053477324458</v>
      </c>
      <c r="F110" s="619" t="s">
        <v>439</v>
      </c>
      <c r="G110" s="627" t="s">
        <v>439</v>
      </c>
      <c r="H110" s="638" t="s">
        <v>439</v>
      </c>
      <c r="I110" s="629" t="s">
        <v>439</v>
      </c>
      <c r="J110" s="295">
        <v>14739.222255000001</v>
      </c>
      <c r="K110" s="45">
        <v>27984.131010000001</v>
      </c>
      <c r="L110" s="263">
        <v>89.9</v>
      </c>
      <c r="M110" s="178">
        <v>14.011053477324458</v>
      </c>
      <c r="O110" s="607" t="s">
        <v>439</v>
      </c>
    </row>
    <row r="111" spans="1:15" x14ac:dyDescent="0.2">
      <c r="A111" s="21" t="s">
        <v>10</v>
      </c>
      <c r="B111" s="619" t="s">
        <v>439</v>
      </c>
      <c r="C111" s="627" t="s">
        <v>439</v>
      </c>
      <c r="D111" s="638" t="s">
        <v>439</v>
      </c>
      <c r="E111" s="629" t="s">
        <v>439</v>
      </c>
      <c r="F111" s="298">
        <v>127165.72</v>
      </c>
      <c r="G111" s="299">
        <v>149292</v>
      </c>
      <c r="H111" s="166">
        <v>17.399999999999999</v>
      </c>
      <c r="I111" s="178">
        <v>26.790058466487075</v>
      </c>
      <c r="J111" s="295">
        <v>127165.72</v>
      </c>
      <c r="K111" s="45">
        <v>149292</v>
      </c>
      <c r="L111" s="263">
        <v>17.399999999999999</v>
      </c>
      <c r="M111" s="178">
        <v>26.455792435875129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238">
        <v>4379</v>
      </c>
      <c r="C118" s="145">
        <v>11635</v>
      </c>
      <c r="D118" s="166">
        <v>165.7</v>
      </c>
      <c r="E118" s="178">
        <v>86.823453331778197</v>
      </c>
      <c r="F118" s="420" t="s">
        <v>439</v>
      </c>
      <c r="G118" s="618" t="s">
        <v>439</v>
      </c>
      <c r="H118" s="638" t="s">
        <v>439</v>
      </c>
      <c r="I118" s="629" t="s">
        <v>439</v>
      </c>
      <c r="J118" s="295">
        <v>4379</v>
      </c>
      <c r="K118" s="45">
        <v>11635</v>
      </c>
      <c r="L118" s="263">
        <v>165.7</v>
      </c>
      <c r="M118" s="178">
        <v>86.823453331778197</v>
      </c>
      <c r="O118" s="607" t="s">
        <v>439</v>
      </c>
    </row>
    <row r="119" spans="1:15" ht="15.75" x14ac:dyDescent="0.2">
      <c r="A119" s="13" t="s">
        <v>28</v>
      </c>
      <c r="B119" s="364">
        <v>144429394</v>
      </c>
      <c r="C119" s="364">
        <v>151574187</v>
      </c>
      <c r="D119" s="166">
        <v>4.9000000000000004</v>
      </c>
      <c r="E119" s="178">
        <v>40.127954391880344</v>
      </c>
      <c r="F119" s="363">
        <v>36979134</v>
      </c>
      <c r="G119" s="363">
        <v>46094977</v>
      </c>
      <c r="H119" s="166">
        <v>24.7</v>
      </c>
      <c r="I119" s="178">
        <v>27.60946961822162</v>
      </c>
      <c r="J119" s="313">
        <v>181408528</v>
      </c>
      <c r="K119" s="239">
        <v>197669164</v>
      </c>
      <c r="L119" s="263">
        <v>9</v>
      </c>
      <c r="M119" s="178">
        <v>36.290834784193493</v>
      </c>
      <c r="O119" s="607" t="s">
        <v>439</v>
      </c>
    </row>
    <row r="120" spans="1:15" x14ac:dyDescent="0.2">
      <c r="A120" s="21" t="s">
        <v>9</v>
      </c>
      <c r="B120" s="238">
        <v>144330279</v>
      </c>
      <c r="C120" s="145">
        <v>151475483</v>
      </c>
      <c r="D120" s="166">
        <v>5</v>
      </c>
      <c r="E120" s="178">
        <v>40.348179313549622</v>
      </c>
      <c r="F120" s="420" t="s">
        <v>439</v>
      </c>
      <c r="G120" s="618" t="s">
        <v>439</v>
      </c>
      <c r="H120" s="638" t="s">
        <v>439</v>
      </c>
      <c r="I120" s="629" t="s">
        <v>439</v>
      </c>
      <c r="J120" s="295">
        <v>144330279</v>
      </c>
      <c r="K120" s="45">
        <v>151475483</v>
      </c>
      <c r="L120" s="263">
        <v>5</v>
      </c>
      <c r="M120" s="178">
        <v>40.348179313549622</v>
      </c>
      <c r="O120" s="607" t="s">
        <v>439</v>
      </c>
    </row>
    <row r="121" spans="1:15" x14ac:dyDescent="0.2">
      <c r="A121" s="21" t="s">
        <v>10</v>
      </c>
      <c r="B121" s="238">
        <v>99115</v>
      </c>
      <c r="C121" s="145">
        <v>98704</v>
      </c>
      <c r="D121" s="166">
        <v>-0.4</v>
      </c>
      <c r="E121" s="178">
        <v>4.4371212158112359</v>
      </c>
      <c r="F121" s="238">
        <v>36979134</v>
      </c>
      <c r="G121" s="145">
        <v>46094977</v>
      </c>
      <c r="H121" s="166">
        <v>24.7</v>
      </c>
      <c r="I121" s="178">
        <v>27.635402159719767</v>
      </c>
      <c r="J121" s="295">
        <v>37078249</v>
      </c>
      <c r="K121" s="45">
        <v>46193681</v>
      </c>
      <c r="L121" s="263">
        <v>24.6</v>
      </c>
      <c r="M121" s="178">
        <v>27.330087460295118</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143096178.50924999</v>
      </c>
      <c r="C129" s="238">
        <v>150255420.229</v>
      </c>
      <c r="D129" s="166">
        <v>5</v>
      </c>
      <c r="E129" s="178">
        <v>40.305054979589471</v>
      </c>
      <c r="F129" s="298">
        <v>36783377</v>
      </c>
      <c r="G129" s="298">
        <v>45932058</v>
      </c>
      <c r="H129" s="166">
        <v>24.9</v>
      </c>
      <c r="I129" s="178">
        <v>27.610318536842335</v>
      </c>
      <c r="J129" s="295">
        <v>179879555.50924999</v>
      </c>
      <c r="K129" s="45">
        <v>196187478.229</v>
      </c>
      <c r="L129" s="263">
        <v>9.1</v>
      </c>
      <c r="M129" s="178">
        <v>36.388037373712955</v>
      </c>
      <c r="O129" s="607" t="s">
        <v>439</v>
      </c>
    </row>
    <row r="130" spans="1:15" x14ac:dyDescent="0.2">
      <c r="A130" s="21" t="s">
        <v>9</v>
      </c>
      <c r="B130" s="298">
        <v>142997063.50924999</v>
      </c>
      <c r="C130" s="299">
        <v>150156716.229</v>
      </c>
      <c r="D130" s="166">
        <v>5</v>
      </c>
      <c r="E130" s="178">
        <v>40.520367075066993</v>
      </c>
      <c r="F130" s="420" t="s">
        <v>439</v>
      </c>
      <c r="G130" s="618" t="s">
        <v>439</v>
      </c>
      <c r="H130" s="638" t="s">
        <v>439</v>
      </c>
      <c r="I130" s="629" t="s">
        <v>439</v>
      </c>
      <c r="J130" s="295">
        <v>142997063.50924999</v>
      </c>
      <c r="K130" s="45">
        <v>150156716.229</v>
      </c>
      <c r="L130" s="263">
        <v>5</v>
      </c>
      <c r="M130" s="178">
        <v>40.520367075066993</v>
      </c>
      <c r="O130" s="607" t="s">
        <v>439</v>
      </c>
    </row>
    <row r="131" spans="1:15" x14ac:dyDescent="0.2">
      <c r="A131" s="21" t="s">
        <v>10</v>
      </c>
      <c r="B131" s="298">
        <v>99115</v>
      </c>
      <c r="C131" s="299">
        <v>98704</v>
      </c>
      <c r="D131" s="166">
        <v>-0.4</v>
      </c>
      <c r="E131" s="178">
        <v>4.4371212158112359</v>
      </c>
      <c r="F131" s="238">
        <v>36783377</v>
      </c>
      <c r="G131" s="238">
        <v>45932058</v>
      </c>
      <c r="H131" s="166">
        <v>24.9</v>
      </c>
      <c r="I131" s="178">
        <v>27.610318536842335</v>
      </c>
      <c r="J131" s="295">
        <v>36882492</v>
      </c>
      <c r="K131" s="45">
        <v>46030762</v>
      </c>
      <c r="L131" s="263">
        <v>24.8</v>
      </c>
      <c r="M131" s="178">
        <v>27.304540611874589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238">
        <v>1234100.4907500001</v>
      </c>
      <c r="C138" s="145">
        <v>1318766.7709999999</v>
      </c>
      <c r="D138" s="166">
        <v>6.9</v>
      </c>
      <c r="E138" s="178">
        <v>27.19165205260505</v>
      </c>
      <c r="F138" s="238">
        <v>195757</v>
      </c>
      <c r="G138" s="145">
        <v>162919</v>
      </c>
      <c r="H138" s="166">
        <v>-16.8</v>
      </c>
      <c r="I138" s="178">
        <v>37.150924702986693</v>
      </c>
      <c r="J138" s="295">
        <v>1429857.4907500001</v>
      </c>
      <c r="K138" s="45">
        <v>1481685.7709999999</v>
      </c>
      <c r="L138" s="263">
        <v>3.6</v>
      </c>
      <c r="M138" s="178">
        <v>28.017505694546404</v>
      </c>
      <c r="O138" s="607" t="s">
        <v>439</v>
      </c>
    </row>
    <row r="139" spans="1:15" ht="15.75" x14ac:dyDescent="0.2">
      <c r="A139" s="21" t="s">
        <v>357</v>
      </c>
      <c r="B139" s="238">
        <v>85909879</v>
      </c>
      <c r="C139" s="238">
        <v>111481767</v>
      </c>
      <c r="D139" s="166">
        <v>29.8</v>
      </c>
      <c r="E139" s="178">
        <v>41.459585755966735</v>
      </c>
      <c r="F139" s="238">
        <v>71213</v>
      </c>
      <c r="G139" s="238">
        <v>160488</v>
      </c>
      <c r="H139" s="166">
        <v>125.4</v>
      </c>
      <c r="I139" s="178">
        <v>2.9344902956885162</v>
      </c>
      <c r="J139" s="295">
        <v>85981092</v>
      </c>
      <c r="K139" s="45">
        <v>111642255</v>
      </c>
      <c r="L139" s="263">
        <v>29.8</v>
      </c>
      <c r="M139" s="178">
        <v>40.691640590397974</v>
      </c>
      <c r="O139" s="607" t="s">
        <v>439</v>
      </c>
    </row>
    <row r="140" spans="1:15" ht="15.75" x14ac:dyDescent="0.2">
      <c r="A140" s="21" t="s">
        <v>348</v>
      </c>
      <c r="B140" s="238">
        <v>99115</v>
      </c>
      <c r="C140" s="238">
        <v>98704</v>
      </c>
      <c r="D140" s="166">
        <v>-0.4</v>
      </c>
      <c r="E140" s="178">
        <v>13.373849327490309</v>
      </c>
      <c r="F140" s="238">
        <v>10711079</v>
      </c>
      <c r="G140" s="238">
        <v>13704511</v>
      </c>
      <c r="H140" s="166">
        <v>27.9</v>
      </c>
      <c r="I140" s="178">
        <v>26.69886311777266</v>
      </c>
      <c r="J140" s="295">
        <v>10810194</v>
      </c>
      <c r="K140" s="45">
        <v>13803215</v>
      </c>
      <c r="L140" s="263">
        <v>27.7</v>
      </c>
      <c r="M140" s="178">
        <v>26.50998777356504</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432534</v>
      </c>
      <c r="C142" s="159">
        <v>484971</v>
      </c>
      <c r="D142" s="166">
        <v>12.1</v>
      </c>
      <c r="E142" s="178">
        <v>67.583652818262763</v>
      </c>
      <c r="F142" s="312">
        <v>800635</v>
      </c>
      <c r="G142" s="159">
        <v>1128631</v>
      </c>
      <c r="H142" s="166">
        <v>41</v>
      </c>
      <c r="I142" s="178">
        <v>25.198557788231948</v>
      </c>
      <c r="J142" s="313">
        <v>1233169</v>
      </c>
      <c r="K142" s="239">
        <v>1613602</v>
      </c>
      <c r="L142" s="263">
        <v>30.9</v>
      </c>
      <c r="M142" s="178">
        <v>31.0514866221638</v>
      </c>
      <c r="O142" s="607" t="s">
        <v>439</v>
      </c>
    </row>
    <row r="143" spans="1:15" x14ac:dyDescent="0.2">
      <c r="A143" s="21" t="s">
        <v>9</v>
      </c>
      <c r="B143" s="238">
        <v>432534</v>
      </c>
      <c r="C143" s="145">
        <v>484971</v>
      </c>
      <c r="D143" s="166">
        <v>12.1</v>
      </c>
      <c r="E143" s="178">
        <v>67.926124188481509</v>
      </c>
      <c r="F143" s="420" t="s">
        <v>439</v>
      </c>
      <c r="G143" s="618" t="s">
        <v>439</v>
      </c>
      <c r="H143" s="638" t="s">
        <v>439</v>
      </c>
      <c r="I143" s="629" t="s">
        <v>439</v>
      </c>
      <c r="J143" s="295">
        <v>432534</v>
      </c>
      <c r="K143" s="45">
        <v>484971</v>
      </c>
      <c r="L143" s="263">
        <v>12.1</v>
      </c>
      <c r="M143" s="178">
        <v>67.926124188481509</v>
      </c>
      <c r="O143" s="607" t="s">
        <v>439</v>
      </c>
    </row>
    <row r="144" spans="1:15" x14ac:dyDescent="0.2">
      <c r="A144" s="21" t="s">
        <v>10</v>
      </c>
      <c r="B144" s="420" t="s">
        <v>439</v>
      </c>
      <c r="C144" s="618" t="s">
        <v>439</v>
      </c>
      <c r="D144" s="638" t="s">
        <v>439</v>
      </c>
      <c r="E144" s="629" t="s">
        <v>439</v>
      </c>
      <c r="F144" s="238">
        <v>800635</v>
      </c>
      <c r="G144" s="145">
        <v>1128631</v>
      </c>
      <c r="H144" s="166">
        <v>41</v>
      </c>
      <c r="I144" s="178">
        <v>25.198557788231948</v>
      </c>
      <c r="J144" s="295">
        <v>800635</v>
      </c>
      <c r="K144" s="45">
        <v>1128631</v>
      </c>
      <c r="L144" s="263">
        <v>41</v>
      </c>
      <c r="M144" s="178">
        <v>25.178219693116777</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238">
        <v>124390</v>
      </c>
      <c r="C147" s="238">
        <v>232463</v>
      </c>
      <c r="D147" s="166">
        <v>86.9</v>
      </c>
      <c r="E147" s="178">
        <v>79.864057868321851</v>
      </c>
      <c r="F147" s="420" t="s">
        <v>439</v>
      </c>
      <c r="G147" s="420" t="s">
        <v>439</v>
      </c>
      <c r="H147" s="638" t="s">
        <v>439</v>
      </c>
      <c r="I147" s="629" t="s">
        <v>439</v>
      </c>
      <c r="J147" s="295">
        <v>124390</v>
      </c>
      <c r="K147" s="45">
        <v>232463</v>
      </c>
      <c r="L147" s="263">
        <v>86.9</v>
      </c>
      <c r="M147" s="178">
        <v>67.057852585226755</v>
      </c>
      <c r="O147" s="607" t="s">
        <v>439</v>
      </c>
    </row>
    <row r="148" spans="1:15" ht="15.75" x14ac:dyDescent="0.2">
      <c r="A148" s="21" t="s">
        <v>350</v>
      </c>
      <c r="B148" s="420" t="s">
        <v>439</v>
      </c>
      <c r="C148" s="420" t="s">
        <v>439</v>
      </c>
      <c r="D148" s="638" t="s">
        <v>439</v>
      </c>
      <c r="E148" s="629" t="s">
        <v>439</v>
      </c>
      <c r="F148" s="238">
        <v>131740</v>
      </c>
      <c r="G148" s="238">
        <v>115347</v>
      </c>
      <c r="H148" s="166">
        <v>-12.4</v>
      </c>
      <c r="I148" s="178">
        <v>16.121467398676668</v>
      </c>
      <c r="J148" s="295">
        <v>131740</v>
      </c>
      <c r="K148" s="45">
        <v>115347</v>
      </c>
      <c r="L148" s="263">
        <v>-12.4</v>
      </c>
      <c r="M148" s="178">
        <v>16.121154275324798</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114463</v>
      </c>
      <c r="C150" s="159">
        <v>257282</v>
      </c>
      <c r="D150" s="166">
        <v>124.8</v>
      </c>
      <c r="E150" s="178">
        <v>34.799925892034643</v>
      </c>
      <c r="F150" s="312">
        <v>518228</v>
      </c>
      <c r="G150" s="159">
        <v>816199</v>
      </c>
      <c r="H150" s="166">
        <v>57.5</v>
      </c>
      <c r="I150" s="178">
        <v>17.868323623997515</v>
      </c>
      <c r="J150" s="313">
        <v>632691</v>
      </c>
      <c r="K150" s="239">
        <v>1073481</v>
      </c>
      <c r="L150" s="263">
        <v>69.7</v>
      </c>
      <c r="M150" s="178">
        <v>20.226987072372626</v>
      </c>
      <c r="O150" s="607" t="s">
        <v>439</v>
      </c>
    </row>
    <row r="151" spans="1:15" x14ac:dyDescent="0.2">
      <c r="A151" s="21" t="s">
        <v>9</v>
      </c>
      <c r="B151" s="238">
        <v>114463</v>
      </c>
      <c r="C151" s="145">
        <v>257282</v>
      </c>
      <c r="D151" s="166">
        <v>124.8</v>
      </c>
      <c r="E151" s="178">
        <v>36.407249371465298</v>
      </c>
      <c r="F151" s="420" t="s">
        <v>439</v>
      </c>
      <c r="G151" s="618" t="s">
        <v>439</v>
      </c>
      <c r="H151" s="638" t="s">
        <v>439</v>
      </c>
      <c r="I151" s="629" t="s">
        <v>439</v>
      </c>
      <c r="J151" s="295">
        <v>114463</v>
      </c>
      <c r="K151" s="45">
        <v>257282</v>
      </c>
      <c r="L151" s="263">
        <v>124.8</v>
      </c>
      <c r="M151" s="178">
        <v>36.407249371465298</v>
      </c>
      <c r="O151" s="607" t="s">
        <v>439</v>
      </c>
    </row>
    <row r="152" spans="1:15" x14ac:dyDescent="0.2">
      <c r="A152" s="21" t="s">
        <v>10</v>
      </c>
      <c r="B152" s="420" t="s">
        <v>439</v>
      </c>
      <c r="C152" s="618" t="s">
        <v>439</v>
      </c>
      <c r="D152" s="638" t="s">
        <v>439</v>
      </c>
      <c r="E152" s="629" t="s">
        <v>439</v>
      </c>
      <c r="F152" s="238">
        <v>518228</v>
      </c>
      <c r="G152" s="145">
        <v>816199</v>
      </c>
      <c r="H152" s="166">
        <v>57.5</v>
      </c>
      <c r="I152" s="178">
        <v>17.868323623997515</v>
      </c>
      <c r="J152" s="295">
        <v>518228</v>
      </c>
      <c r="K152" s="45">
        <v>816199</v>
      </c>
      <c r="L152" s="263">
        <v>57.5</v>
      </c>
      <c r="M152" s="178">
        <v>17.74155089566359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238">
        <v>74843</v>
      </c>
      <c r="C155" s="238">
        <v>23114</v>
      </c>
      <c r="D155" s="166">
        <v>-69.099999999999994</v>
      </c>
      <c r="E155" s="178">
        <v>44.419544491035083</v>
      </c>
      <c r="F155" s="420" t="s">
        <v>439</v>
      </c>
      <c r="G155" s="420" t="s">
        <v>439</v>
      </c>
      <c r="H155" s="638" t="s">
        <v>439</v>
      </c>
      <c r="I155" s="629" t="s">
        <v>439</v>
      </c>
      <c r="J155" s="295">
        <v>74843</v>
      </c>
      <c r="K155" s="45">
        <v>23114</v>
      </c>
      <c r="L155" s="263">
        <v>-69.099999999999994</v>
      </c>
      <c r="M155" s="178">
        <v>28.028762868593883</v>
      </c>
      <c r="O155" s="607" t="s">
        <v>439</v>
      </c>
    </row>
    <row r="156" spans="1:15" ht="15.75" x14ac:dyDescent="0.2">
      <c r="A156" s="21" t="s">
        <v>348</v>
      </c>
      <c r="B156" s="420" t="s">
        <v>439</v>
      </c>
      <c r="C156" s="420" t="s">
        <v>439</v>
      </c>
      <c r="D156" s="638" t="s">
        <v>439</v>
      </c>
      <c r="E156" s="629" t="s">
        <v>439</v>
      </c>
      <c r="F156" s="238">
        <v>120436</v>
      </c>
      <c r="G156" s="238">
        <v>179535</v>
      </c>
      <c r="H156" s="166">
        <v>49.1</v>
      </c>
      <c r="I156" s="178">
        <v>25.909915926675268</v>
      </c>
      <c r="J156" s="295">
        <v>120436</v>
      </c>
      <c r="K156" s="45">
        <v>179535</v>
      </c>
      <c r="L156" s="263">
        <v>49.1</v>
      </c>
      <c r="M156" s="178">
        <v>25.805377024329406</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239">
        <v>0.1</v>
      </c>
      <c r="C165" s="492" t="s">
        <v>439</v>
      </c>
      <c r="D165" s="258">
        <v>-100</v>
      </c>
      <c r="E165" s="629" t="s">
        <v>439</v>
      </c>
      <c r="F165" s="612" t="s">
        <v>439</v>
      </c>
      <c r="G165" s="624" t="s">
        <v>439</v>
      </c>
      <c r="H165" s="644" t="s">
        <v>439</v>
      </c>
      <c r="I165" s="638" t="s">
        <v>439</v>
      </c>
      <c r="J165" s="322">
        <v>0.1</v>
      </c>
      <c r="K165" s="632" t="s">
        <v>439</v>
      </c>
      <c r="L165" s="262">
        <v>-100</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239">
        <v>2402006</v>
      </c>
      <c r="C167" s="313">
        <v>2147343</v>
      </c>
      <c r="D167" s="166">
        <v>-10.6</v>
      </c>
      <c r="E167" s="178">
        <v>0.44255481473912689</v>
      </c>
      <c r="F167" s="614" t="s">
        <v>439</v>
      </c>
      <c r="G167" s="492" t="s">
        <v>439</v>
      </c>
      <c r="H167" s="645" t="s">
        <v>439</v>
      </c>
      <c r="I167" s="638" t="s">
        <v>439</v>
      </c>
      <c r="J167" s="312">
        <v>2402006</v>
      </c>
      <c r="K167" s="312">
        <v>2147343</v>
      </c>
      <c r="L167" s="263">
        <v>-10.6</v>
      </c>
      <c r="M167" s="178">
        <v>0.44059308822548887</v>
      </c>
      <c r="N167" s="148"/>
      <c r="O167" s="607" t="s">
        <v>439</v>
      </c>
    </row>
    <row r="168" spans="1:15" s="3" customFormat="1" ht="15.75" x14ac:dyDescent="0.2">
      <c r="A168" s="13" t="s">
        <v>354</v>
      </c>
      <c r="B168" s="239">
        <v>-3051</v>
      </c>
      <c r="C168" s="492" t="s">
        <v>439</v>
      </c>
      <c r="D168" s="166">
        <v>-100</v>
      </c>
      <c r="E168" s="629" t="s">
        <v>439</v>
      </c>
      <c r="F168" s="614" t="s">
        <v>439</v>
      </c>
      <c r="G168" s="492" t="s">
        <v>439</v>
      </c>
      <c r="H168" s="645" t="s">
        <v>439</v>
      </c>
      <c r="I168" s="638" t="s">
        <v>439</v>
      </c>
      <c r="J168" s="312">
        <v>-3051</v>
      </c>
      <c r="K168" s="493" t="s">
        <v>439</v>
      </c>
      <c r="L168" s="263">
        <v>-100</v>
      </c>
      <c r="M168" s="629" t="s">
        <v>439</v>
      </c>
      <c r="N168" s="148"/>
      <c r="O168" s="607" t="s">
        <v>439</v>
      </c>
    </row>
    <row r="169" spans="1:15" s="3" customFormat="1" ht="15.75" x14ac:dyDescent="0.2">
      <c r="A169" s="42" t="s">
        <v>355</v>
      </c>
      <c r="B169" s="285">
        <v>12608991</v>
      </c>
      <c r="C169" s="625" t="s">
        <v>439</v>
      </c>
      <c r="D169" s="167">
        <v>-100</v>
      </c>
      <c r="E169" s="631" t="s">
        <v>439</v>
      </c>
      <c r="F169" s="615" t="s">
        <v>439</v>
      </c>
      <c r="G169" s="625" t="s">
        <v>439</v>
      </c>
      <c r="H169" s="646" t="s">
        <v>439</v>
      </c>
      <c r="I169" s="630" t="s">
        <v>439</v>
      </c>
      <c r="J169" s="318">
        <v>12608991</v>
      </c>
      <c r="K169" s="639" t="s">
        <v>439</v>
      </c>
      <c r="L169" s="264">
        <v>-100</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2456" priority="132">
      <formula>kvartal &lt; 4</formula>
    </cfRule>
  </conditionalFormatting>
  <conditionalFormatting sqref="B63:C65">
    <cfRule type="expression" dxfId="2455" priority="131">
      <formula>kvartal &lt; 4</formula>
    </cfRule>
  </conditionalFormatting>
  <conditionalFormatting sqref="B37">
    <cfRule type="expression" dxfId="2454" priority="130">
      <formula>kvartal &lt; 4</formula>
    </cfRule>
  </conditionalFormatting>
  <conditionalFormatting sqref="B38">
    <cfRule type="expression" dxfId="2453" priority="129">
      <formula>kvartal &lt; 4</formula>
    </cfRule>
  </conditionalFormatting>
  <conditionalFormatting sqref="B39">
    <cfRule type="expression" dxfId="2452" priority="128">
      <formula>kvartal &lt; 4</formula>
    </cfRule>
  </conditionalFormatting>
  <conditionalFormatting sqref="A34">
    <cfRule type="expression" dxfId="2451" priority="1">
      <formula>kvartal &lt; 4</formula>
    </cfRule>
  </conditionalFormatting>
  <conditionalFormatting sqref="C37">
    <cfRule type="expression" dxfId="2450" priority="127">
      <formula>kvartal &lt; 4</formula>
    </cfRule>
  </conditionalFormatting>
  <conditionalFormatting sqref="C38">
    <cfRule type="expression" dxfId="2449" priority="126">
      <formula>kvartal &lt; 4</formula>
    </cfRule>
  </conditionalFormatting>
  <conditionalFormatting sqref="C39">
    <cfRule type="expression" dxfId="2448" priority="125">
      <formula>kvartal &lt; 4</formula>
    </cfRule>
  </conditionalFormatting>
  <conditionalFormatting sqref="B26:C28">
    <cfRule type="expression" dxfId="2447" priority="124">
      <formula>kvartal &lt; 4</formula>
    </cfRule>
  </conditionalFormatting>
  <conditionalFormatting sqref="B32:C33">
    <cfRule type="expression" dxfId="2446" priority="123">
      <formula>kvartal &lt; 4</formula>
    </cfRule>
  </conditionalFormatting>
  <conditionalFormatting sqref="B34">
    <cfRule type="expression" dxfId="2445" priority="122">
      <formula>kvartal &lt; 4</formula>
    </cfRule>
  </conditionalFormatting>
  <conditionalFormatting sqref="C34">
    <cfRule type="expression" dxfId="2444" priority="121">
      <formula>kvartal &lt; 4</formula>
    </cfRule>
  </conditionalFormatting>
  <conditionalFormatting sqref="F26:G28">
    <cfRule type="expression" dxfId="2443" priority="120">
      <formula>kvartal &lt; 4</formula>
    </cfRule>
  </conditionalFormatting>
  <conditionalFormatting sqref="F32">
    <cfRule type="expression" dxfId="2442" priority="119">
      <formula>kvartal &lt; 4</formula>
    </cfRule>
  </conditionalFormatting>
  <conditionalFormatting sqref="G32">
    <cfRule type="expression" dxfId="2441" priority="118">
      <formula>kvartal &lt; 4</formula>
    </cfRule>
  </conditionalFormatting>
  <conditionalFormatting sqref="F33">
    <cfRule type="expression" dxfId="2440" priority="117">
      <formula>kvartal &lt; 4</formula>
    </cfRule>
  </conditionalFormatting>
  <conditionalFormatting sqref="G33">
    <cfRule type="expression" dxfId="2439" priority="116">
      <formula>kvartal &lt; 4</formula>
    </cfRule>
  </conditionalFormatting>
  <conditionalFormatting sqref="F34">
    <cfRule type="expression" dxfId="2438" priority="115">
      <formula>kvartal &lt; 4</formula>
    </cfRule>
  </conditionalFormatting>
  <conditionalFormatting sqref="G34">
    <cfRule type="expression" dxfId="2437" priority="114">
      <formula>kvartal &lt; 4</formula>
    </cfRule>
  </conditionalFormatting>
  <conditionalFormatting sqref="F37">
    <cfRule type="expression" dxfId="2436" priority="113">
      <formula>kvartal &lt; 4</formula>
    </cfRule>
  </conditionalFormatting>
  <conditionalFormatting sqref="F38">
    <cfRule type="expression" dxfId="2435" priority="112">
      <formula>kvartal &lt; 4</formula>
    </cfRule>
  </conditionalFormatting>
  <conditionalFormatting sqref="F39">
    <cfRule type="expression" dxfId="2434" priority="111">
      <formula>kvartal &lt; 4</formula>
    </cfRule>
  </conditionalFormatting>
  <conditionalFormatting sqref="G37">
    <cfRule type="expression" dxfId="2433" priority="110">
      <formula>kvartal &lt; 4</formula>
    </cfRule>
  </conditionalFormatting>
  <conditionalFormatting sqref="G38">
    <cfRule type="expression" dxfId="2432" priority="109">
      <formula>kvartal &lt; 4</formula>
    </cfRule>
  </conditionalFormatting>
  <conditionalFormatting sqref="G39">
    <cfRule type="expression" dxfId="2431" priority="108">
      <formula>kvartal &lt; 4</formula>
    </cfRule>
  </conditionalFormatting>
  <conditionalFormatting sqref="B29">
    <cfRule type="expression" dxfId="2430" priority="107">
      <formula>kvartal &lt; 4</formula>
    </cfRule>
  </conditionalFormatting>
  <conditionalFormatting sqref="C29">
    <cfRule type="expression" dxfId="2429" priority="106">
      <formula>kvartal &lt; 4</formula>
    </cfRule>
  </conditionalFormatting>
  <conditionalFormatting sqref="F29">
    <cfRule type="expression" dxfId="2428" priority="105">
      <formula>kvartal &lt; 4</formula>
    </cfRule>
  </conditionalFormatting>
  <conditionalFormatting sqref="G29">
    <cfRule type="expression" dxfId="2427" priority="104">
      <formula>kvartal &lt; 4</formula>
    </cfRule>
  </conditionalFormatting>
  <conditionalFormatting sqref="J26:K29">
    <cfRule type="expression" dxfId="2426" priority="103">
      <formula>kvartal &lt; 4</formula>
    </cfRule>
  </conditionalFormatting>
  <conditionalFormatting sqref="J32:K34">
    <cfRule type="expression" dxfId="2425" priority="102">
      <formula>kvartal &lt; 4</formula>
    </cfRule>
  </conditionalFormatting>
  <conditionalFormatting sqref="J37:K39">
    <cfRule type="expression" dxfId="2424" priority="101">
      <formula>kvartal &lt; 4</formula>
    </cfRule>
  </conditionalFormatting>
  <conditionalFormatting sqref="B82">
    <cfRule type="expression" dxfId="2423" priority="100">
      <formula>kvartal &lt; 4</formula>
    </cfRule>
  </conditionalFormatting>
  <conditionalFormatting sqref="C82">
    <cfRule type="expression" dxfId="2422" priority="99">
      <formula>kvartal &lt; 4</formula>
    </cfRule>
  </conditionalFormatting>
  <conditionalFormatting sqref="B85">
    <cfRule type="expression" dxfId="2421" priority="98">
      <formula>kvartal &lt; 4</formula>
    </cfRule>
  </conditionalFormatting>
  <conditionalFormatting sqref="C85">
    <cfRule type="expression" dxfId="2420" priority="97">
      <formula>kvartal &lt; 4</formula>
    </cfRule>
  </conditionalFormatting>
  <conditionalFormatting sqref="B92">
    <cfRule type="expression" dxfId="2419" priority="96">
      <formula>kvartal &lt; 4</formula>
    </cfRule>
  </conditionalFormatting>
  <conditionalFormatting sqref="C92">
    <cfRule type="expression" dxfId="2418" priority="95">
      <formula>kvartal &lt; 4</formula>
    </cfRule>
  </conditionalFormatting>
  <conditionalFormatting sqref="B95">
    <cfRule type="expression" dxfId="2417" priority="94">
      <formula>kvartal &lt; 4</formula>
    </cfRule>
  </conditionalFormatting>
  <conditionalFormatting sqref="C95">
    <cfRule type="expression" dxfId="2416" priority="93">
      <formula>kvartal &lt; 4</formula>
    </cfRule>
  </conditionalFormatting>
  <conditionalFormatting sqref="B102">
    <cfRule type="expression" dxfId="2415" priority="92">
      <formula>kvartal &lt; 4</formula>
    </cfRule>
  </conditionalFormatting>
  <conditionalFormatting sqref="C102">
    <cfRule type="expression" dxfId="2414" priority="91">
      <formula>kvartal &lt; 4</formula>
    </cfRule>
  </conditionalFormatting>
  <conditionalFormatting sqref="B105">
    <cfRule type="expression" dxfId="2413" priority="90">
      <formula>kvartal &lt; 4</formula>
    </cfRule>
  </conditionalFormatting>
  <conditionalFormatting sqref="C105">
    <cfRule type="expression" dxfId="2412" priority="89">
      <formula>kvartal &lt; 4</formula>
    </cfRule>
  </conditionalFormatting>
  <conditionalFormatting sqref="B112">
    <cfRule type="expression" dxfId="2411" priority="88">
      <formula>kvartal &lt; 4</formula>
    </cfRule>
  </conditionalFormatting>
  <conditionalFormatting sqref="C112">
    <cfRule type="expression" dxfId="2410" priority="87">
      <formula>kvartal &lt; 4</formula>
    </cfRule>
  </conditionalFormatting>
  <conditionalFormatting sqref="B115">
    <cfRule type="expression" dxfId="2409" priority="86">
      <formula>kvartal &lt; 4</formula>
    </cfRule>
  </conditionalFormatting>
  <conditionalFormatting sqref="C115">
    <cfRule type="expression" dxfId="2408" priority="85">
      <formula>kvartal &lt; 4</formula>
    </cfRule>
  </conditionalFormatting>
  <conditionalFormatting sqref="B122">
    <cfRule type="expression" dxfId="2407" priority="84">
      <formula>kvartal &lt; 4</formula>
    </cfRule>
  </conditionalFormatting>
  <conditionalFormatting sqref="C122">
    <cfRule type="expression" dxfId="2406" priority="83">
      <formula>kvartal &lt; 4</formula>
    </cfRule>
  </conditionalFormatting>
  <conditionalFormatting sqref="B125">
    <cfRule type="expression" dxfId="2405" priority="82">
      <formula>kvartal &lt; 4</formula>
    </cfRule>
  </conditionalFormatting>
  <conditionalFormatting sqref="C125">
    <cfRule type="expression" dxfId="2404" priority="81">
      <formula>kvartal &lt; 4</formula>
    </cfRule>
  </conditionalFormatting>
  <conditionalFormatting sqref="B132">
    <cfRule type="expression" dxfId="2403" priority="80">
      <formula>kvartal &lt; 4</formula>
    </cfRule>
  </conditionalFormatting>
  <conditionalFormatting sqref="C132">
    <cfRule type="expression" dxfId="2402" priority="79">
      <formula>kvartal &lt; 4</formula>
    </cfRule>
  </conditionalFormatting>
  <conditionalFormatting sqref="B135">
    <cfRule type="expression" dxfId="2401" priority="78">
      <formula>kvartal &lt; 4</formula>
    </cfRule>
  </conditionalFormatting>
  <conditionalFormatting sqref="C135">
    <cfRule type="expression" dxfId="2400" priority="77">
      <formula>kvartal &lt; 4</formula>
    </cfRule>
  </conditionalFormatting>
  <conditionalFormatting sqref="B146">
    <cfRule type="expression" dxfId="2399" priority="76">
      <formula>kvartal &lt; 4</formula>
    </cfRule>
  </conditionalFormatting>
  <conditionalFormatting sqref="C146">
    <cfRule type="expression" dxfId="2398" priority="75">
      <formula>kvartal &lt; 4</formula>
    </cfRule>
  </conditionalFormatting>
  <conditionalFormatting sqref="B154">
    <cfRule type="expression" dxfId="2397" priority="74">
      <formula>kvartal &lt; 4</formula>
    </cfRule>
  </conditionalFormatting>
  <conditionalFormatting sqref="C154">
    <cfRule type="expression" dxfId="2396" priority="73">
      <formula>kvartal &lt; 4</formula>
    </cfRule>
  </conditionalFormatting>
  <conditionalFormatting sqref="F83">
    <cfRule type="expression" dxfId="2395" priority="72">
      <formula>kvartal &lt; 4</formula>
    </cfRule>
  </conditionalFormatting>
  <conditionalFormatting sqref="G83">
    <cfRule type="expression" dxfId="2394" priority="71">
      <formula>kvartal &lt; 4</formula>
    </cfRule>
  </conditionalFormatting>
  <conditionalFormatting sqref="F84:G84">
    <cfRule type="expression" dxfId="2393" priority="70">
      <formula>kvartal &lt; 4</formula>
    </cfRule>
  </conditionalFormatting>
  <conditionalFormatting sqref="F86:G87">
    <cfRule type="expression" dxfId="2392" priority="69">
      <formula>kvartal &lt; 4</formula>
    </cfRule>
  </conditionalFormatting>
  <conditionalFormatting sqref="F93:G94">
    <cfRule type="expression" dxfId="2391" priority="68">
      <formula>kvartal &lt; 4</formula>
    </cfRule>
  </conditionalFormatting>
  <conditionalFormatting sqref="F96:G97">
    <cfRule type="expression" dxfId="2390" priority="67">
      <formula>kvartal &lt; 4</formula>
    </cfRule>
  </conditionalFormatting>
  <conditionalFormatting sqref="F103:G104">
    <cfRule type="expression" dxfId="2389" priority="66">
      <formula>kvartal &lt; 4</formula>
    </cfRule>
  </conditionalFormatting>
  <conditionalFormatting sqref="F106:G107">
    <cfRule type="expression" dxfId="2388" priority="65">
      <formula>kvartal &lt; 4</formula>
    </cfRule>
  </conditionalFormatting>
  <conditionalFormatting sqref="F113:G114">
    <cfRule type="expression" dxfId="2387" priority="64">
      <formula>kvartal &lt; 4</formula>
    </cfRule>
  </conditionalFormatting>
  <conditionalFormatting sqref="F116:G117">
    <cfRule type="expression" dxfId="2386" priority="63">
      <formula>kvartal &lt; 4</formula>
    </cfRule>
  </conditionalFormatting>
  <conditionalFormatting sqref="F123:G124">
    <cfRule type="expression" dxfId="2385" priority="62">
      <formula>kvartal &lt; 4</formula>
    </cfRule>
  </conditionalFormatting>
  <conditionalFormatting sqref="F126:G127">
    <cfRule type="expression" dxfId="2384" priority="61">
      <formula>kvartal &lt; 4</formula>
    </cfRule>
  </conditionalFormatting>
  <conditionalFormatting sqref="F133:G134">
    <cfRule type="expression" dxfId="2383" priority="60">
      <formula>kvartal &lt; 4</formula>
    </cfRule>
  </conditionalFormatting>
  <conditionalFormatting sqref="F136:G137">
    <cfRule type="expression" dxfId="2382" priority="59">
      <formula>kvartal &lt; 4</formula>
    </cfRule>
  </conditionalFormatting>
  <conditionalFormatting sqref="F146">
    <cfRule type="expression" dxfId="2381" priority="58">
      <formula>kvartal &lt; 4</formula>
    </cfRule>
  </conditionalFormatting>
  <conditionalFormatting sqref="G146">
    <cfRule type="expression" dxfId="2380" priority="57">
      <formula>kvartal &lt; 4</formula>
    </cfRule>
  </conditionalFormatting>
  <conditionalFormatting sqref="F154:G154">
    <cfRule type="expression" dxfId="2379" priority="56">
      <formula>kvartal &lt; 4</formula>
    </cfRule>
  </conditionalFormatting>
  <conditionalFormatting sqref="F82:G82">
    <cfRule type="expression" dxfId="2378" priority="55">
      <formula>kvartal &lt; 4</formula>
    </cfRule>
  </conditionalFormatting>
  <conditionalFormatting sqref="F85:G85">
    <cfRule type="expression" dxfId="2377" priority="54">
      <formula>kvartal &lt; 4</formula>
    </cfRule>
  </conditionalFormatting>
  <conditionalFormatting sqref="F92:G92">
    <cfRule type="expression" dxfId="2376" priority="53">
      <formula>kvartal &lt; 4</formula>
    </cfRule>
  </conditionalFormatting>
  <conditionalFormatting sqref="F95:G95">
    <cfRule type="expression" dxfId="2375" priority="52">
      <formula>kvartal &lt; 4</formula>
    </cfRule>
  </conditionalFormatting>
  <conditionalFormatting sqref="F102:G102">
    <cfRule type="expression" dxfId="2374" priority="51">
      <formula>kvartal &lt; 4</formula>
    </cfRule>
  </conditionalFormatting>
  <conditionalFormatting sqref="F105:G105">
    <cfRule type="expression" dxfId="2373" priority="50">
      <formula>kvartal &lt; 4</formula>
    </cfRule>
  </conditionalFormatting>
  <conditionalFormatting sqref="F112:G112">
    <cfRule type="expression" dxfId="2372" priority="49">
      <formula>kvartal &lt; 4</formula>
    </cfRule>
  </conditionalFormatting>
  <conditionalFormatting sqref="F115">
    <cfRule type="expression" dxfId="2371" priority="48">
      <formula>kvartal &lt; 4</formula>
    </cfRule>
  </conditionalFormatting>
  <conditionalFormatting sqref="G115">
    <cfRule type="expression" dxfId="2370" priority="47">
      <formula>kvartal &lt; 4</formula>
    </cfRule>
  </conditionalFormatting>
  <conditionalFormatting sqref="F122:G122">
    <cfRule type="expression" dxfId="2369" priority="46">
      <formula>kvartal &lt; 4</formula>
    </cfRule>
  </conditionalFormatting>
  <conditionalFormatting sqref="F125">
    <cfRule type="expression" dxfId="2368" priority="45">
      <formula>kvartal &lt; 4</formula>
    </cfRule>
  </conditionalFormatting>
  <conditionalFormatting sqref="G125">
    <cfRule type="expression" dxfId="2367" priority="44">
      <formula>kvartal &lt; 4</formula>
    </cfRule>
  </conditionalFormatting>
  <conditionalFormatting sqref="F132">
    <cfRule type="expression" dxfId="2366" priority="43">
      <formula>kvartal &lt; 4</formula>
    </cfRule>
  </conditionalFormatting>
  <conditionalFormatting sqref="G132">
    <cfRule type="expression" dxfId="2365" priority="42">
      <formula>kvartal &lt; 4</formula>
    </cfRule>
  </conditionalFormatting>
  <conditionalFormatting sqref="G135">
    <cfRule type="expression" dxfId="2364" priority="41">
      <formula>kvartal &lt; 4</formula>
    </cfRule>
  </conditionalFormatting>
  <conditionalFormatting sqref="F135">
    <cfRule type="expression" dxfId="2363" priority="40">
      <formula>kvartal &lt; 4</formula>
    </cfRule>
  </conditionalFormatting>
  <conditionalFormatting sqref="J82:K86">
    <cfRule type="expression" dxfId="2362" priority="39">
      <formula>kvartal &lt; 4</formula>
    </cfRule>
  </conditionalFormatting>
  <conditionalFormatting sqref="J87:K87">
    <cfRule type="expression" dxfId="2361" priority="38">
      <formula>kvartal &lt; 4</formula>
    </cfRule>
  </conditionalFormatting>
  <conditionalFormatting sqref="J92:K97">
    <cfRule type="expression" dxfId="2360" priority="37">
      <formula>kvartal &lt; 4</formula>
    </cfRule>
  </conditionalFormatting>
  <conditionalFormatting sqref="J102:K107">
    <cfRule type="expression" dxfId="2359" priority="36">
      <formula>kvartal &lt; 4</formula>
    </cfRule>
  </conditionalFormatting>
  <conditionalFormatting sqref="J112:K117">
    <cfRule type="expression" dxfId="2358" priority="35">
      <formula>kvartal &lt; 4</formula>
    </cfRule>
  </conditionalFormatting>
  <conditionalFormatting sqref="J122:K127">
    <cfRule type="expression" dxfId="2357" priority="34">
      <formula>kvartal &lt; 4</formula>
    </cfRule>
  </conditionalFormatting>
  <conditionalFormatting sqref="J132:K137">
    <cfRule type="expression" dxfId="2356" priority="33">
      <formula>kvartal &lt; 4</formula>
    </cfRule>
  </conditionalFormatting>
  <conditionalFormatting sqref="J146:K146">
    <cfRule type="expression" dxfId="2355" priority="32">
      <formula>kvartal &lt; 4</formula>
    </cfRule>
  </conditionalFormatting>
  <conditionalFormatting sqref="J154:K154">
    <cfRule type="expression" dxfId="2354" priority="31">
      <formula>kvartal &lt; 4</formula>
    </cfRule>
  </conditionalFormatting>
  <conditionalFormatting sqref="A26:A28">
    <cfRule type="expression" dxfId="2353" priority="15">
      <formula>kvartal &lt; 4</formula>
    </cfRule>
  </conditionalFormatting>
  <conditionalFormatting sqref="A32:A33">
    <cfRule type="expression" dxfId="2352" priority="14">
      <formula>kvartal &lt; 4</formula>
    </cfRule>
  </conditionalFormatting>
  <conditionalFormatting sqref="A37:A39">
    <cfRule type="expression" dxfId="2351" priority="13">
      <formula>kvartal &lt; 4</formula>
    </cfRule>
  </conditionalFormatting>
  <conditionalFormatting sqref="A57:A59">
    <cfRule type="expression" dxfId="2350" priority="12">
      <formula>kvartal &lt; 4</formula>
    </cfRule>
  </conditionalFormatting>
  <conditionalFormatting sqref="A63:A65">
    <cfRule type="expression" dxfId="2349" priority="11">
      <formula>kvartal &lt; 4</formula>
    </cfRule>
  </conditionalFormatting>
  <conditionalFormatting sqref="A82:A87">
    <cfRule type="expression" dxfId="2348" priority="10">
      <formula>kvartal &lt; 4</formula>
    </cfRule>
  </conditionalFormatting>
  <conditionalFormatting sqref="A92:A97">
    <cfRule type="expression" dxfId="2347" priority="9">
      <formula>kvartal &lt; 4</formula>
    </cfRule>
  </conditionalFormatting>
  <conditionalFormatting sqref="A102:A107">
    <cfRule type="expression" dxfId="2346" priority="8">
      <formula>kvartal &lt; 4</formula>
    </cfRule>
  </conditionalFormatting>
  <conditionalFormatting sqref="A112:A117">
    <cfRule type="expression" dxfId="2345" priority="7">
      <formula>kvartal &lt; 4</formula>
    </cfRule>
  </conditionalFormatting>
  <conditionalFormatting sqref="A122:A127">
    <cfRule type="expression" dxfId="2344" priority="6">
      <formula>kvartal &lt; 4</formula>
    </cfRule>
  </conditionalFormatting>
  <conditionalFormatting sqref="A132:A137">
    <cfRule type="expression" dxfId="2343" priority="5">
      <formula>kvartal &lt; 4</formula>
    </cfRule>
  </conditionalFormatting>
  <conditionalFormatting sqref="A146">
    <cfRule type="expression" dxfId="2342" priority="4">
      <formula>kvartal &lt; 4</formula>
    </cfRule>
  </conditionalFormatting>
  <conditionalFormatting sqref="A154">
    <cfRule type="expression" dxfId="2341" priority="3">
      <formula>kvartal &lt; 4</formula>
    </cfRule>
  </conditionalFormatting>
  <conditionalFormatting sqref="A29">
    <cfRule type="expression" dxfId="2340" priority="2">
      <formula>kvartal &lt; 4</formula>
    </cfRule>
  </conditionalFormatting>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106</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155420</v>
      </c>
      <c r="C7" s="311">
        <v>302208</v>
      </c>
      <c r="D7" s="258">
        <v>94.4</v>
      </c>
      <c r="E7" s="178">
        <v>7.6166220908321831</v>
      </c>
      <c r="F7" s="608" t="s">
        <v>439</v>
      </c>
      <c r="G7" s="620" t="s">
        <v>439</v>
      </c>
      <c r="H7" s="641" t="s">
        <v>439</v>
      </c>
      <c r="I7" s="629" t="s">
        <v>439</v>
      </c>
      <c r="J7" s="312">
        <v>155420</v>
      </c>
      <c r="K7" s="313">
        <v>302208</v>
      </c>
      <c r="L7" s="262">
        <v>94.4</v>
      </c>
      <c r="M7" s="178">
        <v>2.8265275254560072</v>
      </c>
      <c r="O7" s="607" t="s">
        <v>439</v>
      </c>
    </row>
    <row r="8" spans="1:15" ht="15.75" x14ac:dyDescent="0.2">
      <c r="A8" s="21" t="s">
        <v>32</v>
      </c>
      <c r="B8" s="290">
        <v>78115</v>
      </c>
      <c r="C8" s="291">
        <v>150607</v>
      </c>
      <c r="D8" s="166">
        <v>92.8</v>
      </c>
      <c r="E8" s="178">
        <v>7.6264126347640895</v>
      </c>
      <c r="F8" s="293"/>
      <c r="G8" s="294"/>
      <c r="H8" s="166"/>
      <c r="I8" s="629" t="s">
        <v>439</v>
      </c>
      <c r="J8" s="238">
        <v>78115</v>
      </c>
      <c r="K8" s="295">
        <v>150607</v>
      </c>
      <c r="L8" s="263"/>
      <c r="M8" s="178">
        <v>7.6264126347640895</v>
      </c>
      <c r="O8" s="607" t="s">
        <v>439</v>
      </c>
    </row>
    <row r="9" spans="1:15" ht="15.75" x14ac:dyDescent="0.2">
      <c r="A9" s="21" t="s">
        <v>31</v>
      </c>
      <c r="B9" s="290">
        <v>77305</v>
      </c>
      <c r="C9" s="291">
        <v>151601</v>
      </c>
      <c r="D9" s="166">
        <v>96.1</v>
      </c>
      <c r="E9" s="178">
        <v>15.621339433412716</v>
      </c>
      <c r="F9" s="293"/>
      <c r="G9" s="294"/>
      <c r="H9" s="166"/>
      <c r="I9" s="629" t="s">
        <v>439</v>
      </c>
      <c r="J9" s="238">
        <v>77305</v>
      </c>
      <c r="K9" s="295">
        <v>151601</v>
      </c>
      <c r="L9" s="263"/>
      <c r="M9" s="178">
        <v>15.621339433412716</v>
      </c>
      <c r="O9" s="607" t="s">
        <v>439</v>
      </c>
    </row>
    <row r="10" spans="1:15" ht="15.75" x14ac:dyDescent="0.2">
      <c r="A10" s="13" t="s">
        <v>29</v>
      </c>
      <c r="B10" s="314">
        <v>28805</v>
      </c>
      <c r="C10" s="315">
        <v>30333</v>
      </c>
      <c r="D10" s="166">
        <v>5.3</v>
      </c>
      <c r="E10" s="178">
        <v>11.281229625689448</v>
      </c>
      <c r="F10" s="610" t="s">
        <v>439</v>
      </c>
      <c r="G10" s="622" t="s">
        <v>439</v>
      </c>
      <c r="H10" s="638" t="s">
        <v>439</v>
      </c>
      <c r="I10" s="629" t="s">
        <v>439</v>
      </c>
      <c r="J10" s="312">
        <v>28805</v>
      </c>
      <c r="K10" s="313">
        <v>30333</v>
      </c>
      <c r="L10" s="263">
        <v>5.3</v>
      </c>
      <c r="M10" s="178">
        <v>0.50309778326026</v>
      </c>
      <c r="O10" s="607" t="s">
        <v>439</v>
      </c>
    </row>
    <row r="11" spans="1:15" ht="15.75" x14ac:dyDescent="0.2">
      <c r="A11" s="21" t="s">
        <v>32</v>
      </c>
      <c r="B11" s="290">
        <v>13693</v>
      </c>
      <c r="C11" s="291">
        <v>14322</v>
      </c>
      <c r="D11" s="166">
        <v>4.5999999999999996</v>
      </c>
      <c r="E11" s="178">
        <v>9.8319300827529137</v>
      </c>
      <c r="F11" s="293"/>
      <c r="G11" s="294"/>
      <c r="H11" s="166"/>
      <c r="I11" s="629" t="s">
        <v>439</v>
      </c>
      <c r="J11" s="238">
        <v>13693</v>
      </c>
      <c r="K11" s="295">
        <v>14322</v>
      </c>
      <c r="L11" s="263"/>
      <c r="M11" s="178">
        <v>9.8319300827529137</v>
      </c>
      <c r="O11" s="607" t="s">
        <v>439</v>
      </c>
    </row>
    <row r="12" spans="1:15" ht="15.75" x14ac:dyDescent="0.2">
      <c r="A12" s="21" t="s">
        <v>31</v>
      </c>
      <c r="B12" s="290">
        <v>15112</v>
      </c>
      <c r="C12" s="291">
        <v>16011</v>
      </c>
      <c r="D12" s="166">
        <v>5.9</v>
      </c>
      <c r="E12" s="178">
        <v>30.51814259497365</v>
      </c>
      <c r="F12" s="293"/>
      <c r="G12" s="294"/>
      <c r="H12" s="166"/>
      <c r="I12" s="629" t="s">
        <v>439</v>
      </c>
      <c r="J12" s="238">
        <v>15112</v>
      </c>
      <c r="K12" s="295">
        <v>16011</v>
      </c>
      <c r="L12" s="263"/>
      <c r="M12" s="178">
        <v>30.51814259497365</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622" t="s">
        <v>439</v>
      </c>
      <c r="D54" s="647" t="s">
        <v>439</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2339" priority="132">
      <formula>kvartal &lt; 4</formula>
    </cfRule>
  </conditionalFormatting>
  <conditionalFormatting sqref="B63:C65">
    <cfRule type="expression" dxfId="2338" priority="131">
      <formula>kvartal &lt; 4</formula>
    </cfRule>
  </conditionalFormatting>
  <conditionalFormatting sqref="B37">
    <cfRule type="expression" dxfId="2337" priority="130">
      <formula>kvartal &lt; 4</formula>
    </cfRule>
  </conditionalFormatting>
  <conditionalFormatting sqref="B38">
    <cfRule type="expression" dxfId="2336" priority="129">
      <formula>kvartal &lt; 4</formula>
    </cfRule>
  </conditionalFormatting>
  <conditionalFormatting sqref="B39">
    <cfRule type="expression" dxfId="2335" priority="128">
      <formula>kvartal &lt; 4</formula>
    </cfRule>
  </conditionalFormatting>
  <conditionalFormatting sqref="A34">
    <cfRule type="expression" dxfId="2334" priority="1">
      <formula>kvartal &lt; 4</formula>
    </cfRule>
  </conditionalFormatting>
  <conditionalFormatting sqref="C37">
    <cfRule type="expression" dxfId="2333" priority="127">
      <formula>kvartal &lt; 4</formula>
    </cfRule>
  </conditionalFormatting>
  <conditionalFormatting sqref="C38">
    <cfRule type="expression" dxfId="2332" priority="126">
      <formula>kvartal &lt; 4</formula>
    </cfRule>
  </conditionalFormatting>
  <conditionalFormatting sqref="C39">
    <cfRule type="expression" dxfId="2331" priority="125">
      <formula>kvartal &lt; 4</formula>
    </cfRule>
  </conditionalFormatting>
  <conditionalFormatting sqref="B26:C28">
    <cfRule type="expression" dxfId="2330" priority="124">
      <formula>kvartal &lt; 4</formula>
    </cfRule>
  </conditionalFormatting>
  <conditionalFormatting sqref="B32:C33">
    <cfRule type="expression" dxfId="2329" priority="123">
      <formula>kvartal &lt; 4</formula>
    </cfRule>
  </conditionalFormatting>
  <conditionalFormatting sqref="B34">
    <cfRule type="expression" dxfId="2328" priority="122">
      <formula>kvartal &lt; 4</formula>
    </cfRule>
  </conditionalFormatting>
  <conditionalFormatting sqref="C34">
    <cfRule type="expression" dxfId="2327" priority="121">
      <formula>kvartal &lt; 4</formula>
    </cfRule>
  </conditionalFormatting>
  <conditionalFormatting sqref="F26:G28">
    <cfRule type="expression" dxfId="2326" priority="120">
      <formula>kvartal &lt; 4</formula>
    </cfRule>
  </conditionalFormatting>
  <conditionalFormatting sqref="F32">
    <cfRule type="expression" dxfId="2325" priority="119">
      <formula>kvartal &lt; 4</formula>
    </cfRule>
  </conditionalFormatting>
  <conditionalFormatting sqref="G32">
    <cfRule type="expression" dxfId="2324" priority="118">
      <formula>kvartal &lt; 4</formula>
    </cfRule>
  </conditionalFormatting>
  <conditionalFormatting sqref="F33">
    <cfRule type="expression" dxfId="2323" priority="117">
      <formula>kvartal &lt; 4</formula>
    </cfRule>
  </conditionalFormatting>
  <conditionalFormatting sqref="G33">
    <cfRule type="expression" dxfId="2322" priority="116">
      <formula>kvartal &lt; 4</formula>
    </cfRule>
  </conditionalFormatting>
  <conditionalFormatting sqref="F34">
    <cfRule type="expression" dxfId="2321" priority="115">
      <formula>kvartal &lt; 4</formula>
    </cfRule>
  </conditionalFormatting>
  <conditionalFormatting sqref="G34">
    <cfRule type="expression" dxfId="2320" priority="114">
      <formula>kvartal &lt; 4</formula>
    </cfRule>
  </conditionalFormatting>
  <conditionalFormatting sqref="F37">
    <cfRule type="expression" dxfId="2319" priority="113">
      <formula>kvartal &lt; 4</formula>
    </cfRule>
  </conditionalFormatting>
  <conditionalFormatting sqref="F38">
    <cfRule type="expression" dxfId="2318" priority="112">
      <formula>kvartal &lt; 4</formula>
    </cfRule>
  </conditionalFormatting>
  <conditionalFormatting sqref="F39">
    <cfRule type="expression" dxfId="2317" priority="111">
      <formula>kvartal &lt; 4</formula>
    </cfRule>
  </conditionalFormatting>
  <conditionalFormatting sqref="G37">
    <cfRule type="expression" dxfId="2316" priority="110">
      <formula>kvartal &lt; 4</formula>
    </cfRule>
  </conditionalFormatting>
  <conditionalFormatting sqref="G38">
    <cfRule type="expression" dxfId="2315" priority="109">
      <formula>kvartal &lt; 4</formula>
    </cfRule>
  </conditionalFormatting>
  <conditionalFormatting sqref="G39">
    <cfRule type="expression" dxfId="2314" priority="108">
      <formula>kvartal &lt; 4</formula>
    </cfRule>
  </conditionalFormatting>
  <conditionalFormatting sqref="B29">
    <cfRule type="expression" dxfId="2313" priority="107">
      <formula>kvartal &lt; 4</formula>
    </cfRule>
  </conditionalFormatting>
  <conditionalFormatting sqref="C29">
    <cfRule type="expression" dxfId="2312" priority="106">
      <formula>kvartal &lt; 4</formula>
    </cfRule>
  </conditionalFormatting>
  <conditionalFormatting sqref="F29">
    <cfRule type="expression" dxfId="2311" priority="105">
      <formula>kvartal &lt; 4</formula>
    </cfRule>
  </conditionalFormatting>
  <conditionalFormatting sqref="G29">
    <cfRule type="expression" dxfId="2310" priority="104">
      <formula>kvartal &lt; 4</formula>
    </cfRule>
  </conditionalFormatting>
  <conditionalFormatting sqref="J26:K29">
    <cfRule type="expression" dxfId="2309" priority="103">
      <formula>kvartal &lt; 4</formula>
    </cfRule>
  </conditionalFormatting>
  <conditionalFormatting sqref="J32:K34">
    <cfRule type="expression" dxfId="2308" priority="102">
      <formula>kvartal &lt; 4</formula>
    </cfRule>
  </conditionalFormatting>
  <conditionalFormatting sqref="J37:K39">
    <cfRule type="expression" dxfId="2307" priority="101">
      <formula>kvartal &lt; 4</formula>
    </cfRule>
  </conditionalFormatting>
  <conditionalFormatting sqref="B82">
    <cfRule type="expression" dxfId="2306" priority="100">
      <formula>kvartal &lt; 4</formula>
    </cfRule>
  </conditionalFormatting>
  <conditionalFormatting sqref="C82">
    <cfRule type="expression" dxfId="2305" priority="99">
      <formula>kvartal &lt; 4</formula>
    </cfRule>
  </conditionalFormatting>
  <conditionalFormatting sqref="B85">
    <cfRule type="expression" dxfId="2304" priority="98">
      <formula>kvartal &lt; 4</formula>
    </cfRule>
  </conditionalFormatting>
  <conditionalFormatting sqref="C85">
    <cfRule type="expression" dxfId="2303" priority="97">
      <formula>kvartal &lt; 4</formula>
    </cfRule>
  </conditionalFormatting>
  <conditionalFormatting sqref="B92">
    <cfRule type="expression" dxfId="2302" priority="96">
      <formula>kvartal &lt; 4</formula>
    </cfRule>
  </conditionalFormatting>
  <conditionalFormatting sqref="C92">
    <cfRule type="expression" dxfId="2301" priority="95">
      <formula>kvartal &lt; 4</formula>
    </cfRule>
  </conditionalFormatting>
  <conditionalFormatting sqref="B95">
    <cfRule type="expression" dxfId="2300" priority="94">
      <formula>kvartal &lt; 4</formula>
    </cfRule>
  </conditionalFormatting>
  <conditionalFormatting sqref="C95">
    <cfRule type="expression" dxfId="2299" priority="93">
      <formula>kvartal &lt; 4</formula>
    </cfRule>
  </conditionalFormatting>
  <conditionalFormatting sqref="B102">
    <cfRule type="expression" dxfId="2298" priority="92">
      <formula>kvartal &lt; 4</formula>
    </cfRule>
  </conditionalFormatting>
  <conditionalFormatting sqref="C102">
    <cfRule type="expression" dxfId="2297" priority="91">
      <formula>kvartal &lt; 4</formula>
    </cfRule>
  </conditionalFormatting>
  <conditionalFormatting sqref="B105">
    <cfRule type="expression" dxfId="2296" priority="90">
      <formula>kvartal &lt; 4</formula>
    </cfRule>
  </conditionalFormatting>
  <conditionalFormatting sqref="C105">
    <cfRule type="expression" dxfId="2295" priority="89">
      <formula>kvartal &lt; 4</formula>
    </cfRule>
  </conditionalFormatting>
  <conditionalFormatting sqref="B112">
    <cfRule type="expression" dxfId="2294" priority="88">
      <formula>kvartal &lt; 4</formula>
    </cfRule>
  </conditionalFormatting>
  <conditionalFormatting sqref="C112">
    <cfRule type="expression" dxfId="2293" priority="87">
      <formula>kvartal &lt; 4</formula>
    </cfRule>
  </conditionalFormatting>
  <conditionalFormatting sqref="B115">
    <cfRule type="expression" dxfId="2292" priority="86">
      <formula>kvartal &lt; 4</formula>
    </cfRule>
  </conditionalFormatting>
  <conditionalFormatting sqref="C115">
    <cfRule type="expression" dxfId="2291" priority="85">
      <formula>kvartal &lt; 4</formula>
    </cfRule>
  </conditionalFormatting>
  <conditionalFormatting sqref="B122">
    <cfRule type="expression" dxfId="2290" priority="84">
      <formula>kvartal &lt; 4</formula>
    </cfRule>
  </conditionalFormatting>
  <conditionalFormatting sqref="C122">
    <cfRule type="expression" dxfId="2289" priority="83">
      <formula>kvartal &lt; 4</formula>
    </cfRule>
  </conditionalFormatting>
  <conditionalFormatting sqref="B125">
    <cfRule type="expression" dxfId="2288" priority="82">
      <formula>kvartal &lt; 4</formula>
    </cfRule>
  </conditionalFormatting>
  <conditionalFormatting sqref="C125">
    <cfRule type="expression" dxfId="2287" priority="81">
      <formula>kvartal &lt; 4</formula>
    </cfRule>
  </conditionalFormatting>
  <conditionalFormatting sqref="B132">
    <cfRule type="expression" dxfId="2286" priority="80">
      <formula>kvartal &lt; 4</formula>
    </cfRule>
  </conditionalFormatting>
  <conditionalFormatting sqref="C132">
    <cfRule type="expression" dxfId="2285" priority="79">
      <formula>kvartal &lt; 4</formula>
    </cfRule>
  </conditionalFormatting>
  <conditionalFormatting sqref="B135">
    <cfRule type="expression" dxfId="2284" priority="78">
      <formula>kvartal &lt; 4</formula>
    </cfRule>
  </conditionalFormatting>
  <conditionalFormatting sqref="C135">
    <cfRule type="expression" dxfId="2283" priority="77">
      <formula>kvartal &lt; 4</formula>
    </cfRule>
  </conditionalFormatting>
  <conditionalFormatting sqref="B146">
    <cfRule type="expression" dxfId="2282" priority="76">
      <formula>kvartal &lt; 4</formula>
    </cfRule>
  </conditionalFormatting>
  <conditionalFormatting sqref="C146">
    <cfRule type="expression" dxfId="2281" priority="75">
      <formula>kvartal &lt; 4</formula>
    </cfRule>
  </conditionalFormatting>
  <conditionalFormatting sqref="B154">
    <cfRule type="expression" dxfId="2280" priority="74">
      <formula>kvartal &lt; 4</formula>
    </cfRule>
  </conditionalFormatting>
  <conditionalFormatting sqref="C154">
    <cfRule type="expression" dxfId="2279" priority="73">
      <formula>kvartal &lt; 4</formula>
    </cfRule>
  </conditionalFormatting>
  <conditionalFormatting sqref="F83">
    <cfRule type="expression" dxfId="2278" priority="72">
      <formula>kvartal &lt; 4</formula>
    </cfRule>
  </conditionalFormatting>
  <conditionalFormatting sqref="G83">
    <cfRule type="expression" dxfId="2277" priority="71">
      <formula>kvartal &lt; 4</formula>
    </cfRule>
  </conditionalFormatting>
  <conditionalFormatting sqref="F84:G84">
    <cfRule type="expression" dxfId="2276" priority="70">
      <formula>kvartal &lt; 4</formula>
    </cfRule>
  </conditionalFormatting>
  <conditionalFormatting sqref="F86:G87">
    <cfRule type="expression" dxfId="2275" priority="69">
      <formula>kvartal &lt; 4</formula>
    </cfRule>
  </conditionalFormatting>
  <conditionalFormatting sqref="F93:G94">
    <cfRule type="expression" dxfId="2274" priority="68">
      <formula>kvartal &lt; 4</formula>
    </cfRule>
  </conditionalFormatting>
  <conditionalFormatting sqref="F96:G97">
    <cfRule type="expression" dxfId="2273" priority="67">
      <formula>kvartal &lt; 4</formula>
    </cfRule>
  </conditionalFormatting>
  <conditionalFormatting sqref="F103:G104">
    <cfRule type="expression" dxfId="2272" priority="66">
      <formula>kvartal &lt; 4</formula>
    </cfRule>
  </conditionalFormatting>
  <conditionalFormatting sqref="F106:G107">
    <cfRule type="expression" dxfId="2271" priority="65">
      <formula>kvartal &lt; 4</formula>
    </cfRule>
  </conditionalFormatting>
  <conditionalFormatting sqref="F113:G114">
    <cfRule type="expression" dxfId="2270" priority="64">
      <formula>kvartal &lt; 4</formula>
    </cfRule>
  </conditionalFormatting>
  <conditionalFormatting sqref="F116:G117">
    <cfRule type="expression" dxfId="2269" priority="63">
      <formula>kvartal &lt; 4</formula>
    </cfRule>
  </conditionalFormatting>
  <conditionalFormatting sqref="F123:G124">
    <cfRule type="expression" dxfId="2268" priority="62">
      <formula>kvartal &lt; 4</formula>
    </cfRule>
  </conditionalFormatting>
  <conditionalFormatting sqref="F126:G127">
    <cfRule type="expression" dxfId="2267" priority="61">
      <formula>kvartal &lt; 4</formula>
    </cfRule>
  </conditionalFormatting>
  <conditionalFormatting sqref="F133:G134">
    <cfRule type="expression" dxfId="2266" priority="60">
      <formula>kvartal &lt; 4</formula>
    </cfRule>
  </conditionalFormatting>
  <conditionalFormatting sqref="F136:G137">
    <cfRule type="expression" dxfId="2265" priority="59">
      <formula>kvartal &lt; 4</formula>
    </cfRule>
  </conditionalFormatting>
  <conditionalFormatting sqref="F146">
    <cfRule type="expression" dxfId="2264" priority="58">
      <formula>kvartal &lt; 4</formula>
    </cfRule>
  </conditionalFormatting>
  <conditionalFormatting sqref="G146">
    <cfRule type="expression" dxfId="2263" priority="57">
      <formula>kvartal &lt; 4</formula>
    </cfRule>
  </conditionalFormatting>
  <conditionalFormatting sqref="F154:G154">
    <cfRule type="expression" dxfId="2262" priority="56">
      <formula>kvartal &lt; 4</formula>
    </cfRule>
  </conditionalFormatting>
  <conditionalFormatting sqref="F82:G82">
    <cfRule type="expression" dxfId="2261" priority="55">
      <formula>kvartal &lt; 4</formula>
    </cfRule>
  </conditionalFormatting>
  <conditionalFormatting sqref="F85:G85">
    <cfRule type="expression" dxfId="2260" priority="54">
      <formula>kvartal &lt; 4</formula>
    </cfRule>
  </conditionalFormatting>
  <conditionalFormatting sqref="F92:G92">
    <cfRule type="expression" dxfId="2259" priority="53">
      <formula>kvartal &lt; 4</formula>
    </cfRule>
  </conditionalFormatting>
  <conditionalFormatting sqref="F95:G95">
    <cfRule type="expression" dxfId="2258" priority="52">
      <formula>kvartal &lt; 4</formula>
    </cfRule>
  </conditionalFormatting>
  <conditionalFormatting sqref="F102:G102">
    <cfRule type="expression" dxfId="2257" priority="51">
      <formula>kvartal &lt; 4</formula>
    </cfRule>
  </conditionalFormatting>
  <conditionalFormatting sqref="F105:G105">
    <cfRule type="expression" dxfId="2256" priority="50">
      <formula>kvartal &lt; 4</formula>
    </cfRule>
  </conditionalFormatting>
  <conditionalFormatting sqref="F112:G112">
    <cfRule type="expression" dxfId="2255" priority="49">
      <formula>kvartal &lt; 4</formula>
    </cfRule>
  </conditionalFormatting>
  <conditionalFormatting sqref="F115">
    <cfRule type="expression" dxfId="2254" priority="48">
      <formula>kvartal &lt; 4</formula>
    </cfRule>
  </conditionalFormatting>
  <conditionalFormatting sqref="G115">
    <cfRule type="expression" dxfId="2253" priority="47">
      <formula>kvartal &lt; 4</formula>
    </cfRule>
  </conditionalFormatting>
  <conditionalFormatting sqref="F122:G122">
    <cfRule type="expression" dxfId="2252" priority="46">
      <formula>kvartal &lt; 4</formula>
    </cfRule>
  </conditionalFormatting>
  <conditionalFormatting sqref="F125">
    <cfRule type="expression" dxfId="2251" priority="45">
      <formula>kvartal &lt; 4</formula>
    </cfRule>
  </conditionalFormatting>
  <conditionalFormatting sqref="G125">
    <cfRule type="expression" dxfId="2250" priority="44">
      <formula>kvartal &lt; 4</formula>
    </cfRule>
  </conditionalFormatting>
  <conditionalFormatting sqref="F132">
    <cfRule type="expression" dxfId="2249" priority="43">
      <formula>kvartal &lt; 4</formula>
    </cfRule>
  </conditionalFormatting>
  <conditionalFormatting sqref="G132">
    <cfRule type="expression" dxfId="2248" priority="42">
      <formula>kvartal &lt; 4</formula>
    </cfRule>
  </conditionalFormatting>
  <conditionalFormatting sqref="G135">
    <cfRule type="expression" dxfId="2247" priority="41">
      <formula>kvartal &lt; 4</formula>
    </cfRule>
  </conditionalFormatting>
  <conditionalFormatting sqref="F135">
    <cfRule type="expression" dxfId="2246" priority="40">
      <formula>kvartal &lt; 4</formula>
    </cfRule>
  </conditionalFormatting>
  <conditionalFormatting sqref="J82:K86">
    <cfRule type="expression" dxfId="2245" priority="39">
      <formula>kvartal &lt; 4</formula>
    </cfRule>
  </conditionalFormatting>
  <conditionalFormatting sqref="J87:K87">
    <cfRule type="expression" dxfId="2244" priority="38">
      <formula>kvartal &lt; 4</formula>
    </cfRule>
  </conditionalFormatting>
  <conditionalFormatting sqref="J92:K97">
    <cfRule type="expression" dxfId="2243" priority="37">
      <formula>kvartal &lt; 4</formula>
    </cfRule>
  </conditionalFormatting>
  <conditionalFormatting sqref="J102:K107">
    <cfRule type="expression" dxfId="2242" priority="36">
      <formula>kvartal &lt; 4</formula>
    </cfRule>
  </conditionalFormatting>
  <conditionalFormatting sqref="J112:K117">
    <cfRule type="expression" dxfId="2241" priority="35">
      <formula>kvartal &lt; 4</formula>
    </cfRule>
  </conditionalFormatting>
  <conditionalFormatting sqref="J122:K127">
    <cfRule type="expression" dxfId="2240" priority="34">
      <formula>kvartal &lt; 4</formula>
    </cfRule>
  </conditionalFormatting>
  <conditionalFormatting sqref="J132:K137">
    <cfRule type="expression" dxfId="2239" priority="33">
      <formula>kvartal &lt; 4</formula>
    </cfRule>
  </conditionalFormatting>
  <conditionalFormatting sqref="J146:K146">
    <cfRule type="expression" dxfId="2238" priority="32">
      <formula>kvartal &lt; 4</formula>
    </cfRule>
  </conditionalFormatting>
  <conditionalFormatting sqref="J154:K154">
    <cfRule type="expression" dxfId="2237" priority="31">
      <formula>kvartal &lt; 4</formula>
    </cfRule>
  </conditionalFormatting>
  <conditionalFormatting sqref="A26:A28">
    <cfRule type="expression" dxfId="2236" priority="15">
      <formula>kvartal &lt; 4</formula>
    </cfRule>
  </conditionalFormatting>
  <conditionalFormatting sqref="A32:A33">
    <cfRule type="expression" dxfId="2235" priority="14">
      <formula>kvartal &lt; 4</formula>
    </cfRule>
  </conditionalFormatting>
  <conditionalFormatting sqref="A37:A39">
    <cfRule type="expression" dxfId="2234" priority="13">
      <formula>kvartal &lt; 4</formula>
    </cfRule>
  </conditionalFormatting>
  <conditionalFormatting sqref="A57:A59">
    <cfRule type="expression" dxfId="2233" priority="12">
      <formula>kvartal &lt; 4</formula>
    </cfRule>
  </conditionalFormatting>
  <conditionalFormatting sqref="A63:A65">
    <cfRule type="expression" dxfId="2232" priority="11">
      <formula>kvartal &lt; 4</formula>
    </cfRule>
  </conditionalFormatting>
  <conditionalFormatting sqref="A82:A87">
    <cfRule type="expression" dxfId="2231" priority="10">
      <formula>kvartal &lt; 4</formula>
    </cfRule>
  </conditionalFormatting>
  <conditionalFormatting sqref="A92:A97">
    <cfRule type="expression" dxfId="2230" priority="9">
      <formula>kvartal &lt; 4</formula>
    </cfRule>
  </conditionalFormatting>
  <conditionalFormatting sqref="A102:A107">
    <cfRule type="expression" dxfId="2229" priority="8">
      <formula>kvartal &lt; 4</formula>
    </cfRule>
  </conditionalFormatting>
  <conditionalFormatting sqref="A112:A117">
    <cfRule type="expression" dxfId="2228" priority="7">
      <formula>kvartal &lt; 4</formula>
    </cfRule>
  </conditionalFormatting>
  <conditionalFormatting sqref="A122:A127">
    <cfRule type="expression" dxfId="2227" priority="6">
      <formula>kvartal &lt; 4</formula>
    </cfRule>
  </conditionalFormatting>
  <conditionalFormatting sqref="A132:A137">
    <cfRule type="expression" dxfId="2226" priority="5">
      <formula>kvartal &lt; 4</formula>
    </cfRule>
  </conditionalFormatting>
  <conditionalFormatting sqref="A146">
    <cfRule type="expression" dxfId="2225" priority="4">
      <formula>kvartal &lt; 4</formula>
    </cfRule>
  </conditionalFormatting>
  <conditionalFormatting sqref="A154">
    <cfRule type="expression" dxfId="2224" priority="3">
      <formula>kvartal &lt; 4</formula>
    </cfRule>
  </conditionalFormatting>
  <conditionalFormatting sqref="A29">
    <cfRule type="expression" dxfId="2223" priority="2">
      <formula>kvartal &lt; 4</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R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8" x14ac:dyDescent="0.2">
      <c r="A1" s="173" t="s">
        <v>159</v>
      </c>
      <c r="B1" s="606" t="s">
        <v>439</v>
      </c>
      <c r="C1" s="251" t="s">
        <v>107</v>
      </c>
      <c r="D1" s="26"/>
      <c r="E1" s="26"/>
      <c r="F1" s="26"/>
      <c r="G1" s="26"/>
      <c r="H1" s="26"/>
      <c r="I1" s="26"/>
      <c r="J1" s="26"/>
      <c r="K1" s="26"/>
      <c r="L1" s="26"/>
      <c r="M1" s="26"/>
      <c r="O1" s="144"/>
    </row>
    <row r="2" spans="1:18" ht="15.75" x14ac:dyDescent="0.25">
      <c r="A2" s="165" t="s">
        <v>36</v>
      </c>
      <c r="B2" s="733"/>
      <c r="C2" s="733"/>
      <c r="D2" s="733"/>
      <c r="E2" s="303"/>
      <c r="F2" s="733"/>
      <c r="G2" s="733"/>
      <c r="H2" s="733"/>
      <c r="I2" s="303"/>
      <c r="J2" s="733"/>
      <c r="K2" s="733"/>
      <c r="L2" s="733"/>
      <c r="M2" s="303"/>
    </row>
    <row r="3" spans="1:18" ht="15.75" x14ac:dyDescent="0.25">
      <c r="A3" s="163"/>
      <c r="B3" s="303"/>
      <c r="C3" s="303"/>
      <c r="D3" s="303"/>
      <c r="E3" s="303"/>
      <c r="F3" s="303"/>
      <c r="G3" s="303"/>
      <c r="H3" s="303"/>
      <c r="I3" s="303"/>
      <c r="J3" s="303"/>
      <c r="K3" s="303"/>
      <c r="L3" s="303"/>
      <c r="M3" s="303"/>
    </row>
    <row r="4" spans="1:18" ht="13.5" x14ac:dyDescent="0.25">
      <c r="A4" s="704" t="s">
        <v>131</v>
      </c>
      <c r="B4" s="729" t="s">
        <v>0</v>
      </c>
      <c r="C4" s="730"/>
      <c r="D4" s="730"/>
      <c r="E4" s="305"/>
      <c r="F4" s="729" t="s">
        <v>1</v>
      </c>
      <c r="G4" s="730"/>
      <c r="H4" s="730"/>
      <c r="I4" s="308"/>
      <c r="J4" s="729" t="s">
        <v>2</v>
      </c>
      <c r="K4" s="730"/>
      <c r="L4" s="730"/>
      <c r="M4" s="308"/>
    </row>
    <row r="5" spans="1:18"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8" x14ac:dyDescent="0.2">
      <c r="A6" s="604" t="s">
        <v>439</v>
      </c>
      <c r="B6" s="156"/>
      <c r="C6" s="156"/>
      <c r="D6" s="250" t="s">
        <v>4</v>
      </c>
      <c r="E6" s="156" t="s">
        <v>38</v>
      </c>
      <c r="F6" s="161"/>
      <c r="G6" s="161"/>
      <c r="H6" s="248" t="s">
        <v>4</v>
      </c>
      <c r="I6" s="156" t="s">
        <v>4</v>
      </c>
      <c r="J6" s="161"/>
      <c r="K6" s="161"/>
      <c r="L6" s="248" t="s">
        <v>4</v>
      </c>
      <c r="M6" s="156" t="s">
        <v>38</v>
      </c>
    </row>
    <row r="7" spans="1:18" ht="15.75" x14ac:dyDescent="0.2">
      <c r="A7" s="14" t="s">
        <v>30</v>
      </c>
      <c r="B7" s="310">
        <v>215102</v>
      </c>
      <c r="C7" s="311">
        <v>234959</v>
      </c>
      <c r="D7" s="258">
        <v>9.1999999999999993</v>
      </c>
      <c r="E7" s="178">
        <v>5.9217291065750706</v>
      </c>
      <c r="F7" s="608" t="s">
        <v>439</v>
      </c>
      <c r="G7" s="620" t="s">
        <v>439</v>
      </c>
      <c r="H7" s="641" t="s">
        <v>439</v>
      </c>
      <c r="I7" s="629" t="s">
        <v>439</v>
      </c>
      <c r="J7" s="312">
        <v>215102</v>
      </c>
      <c r="K7" s="313">
        <v>234959</v>
      </c>
      <c r="L7" s="262">
        <v>9.1999999999999993</v>
      </c>
      <c r="M7" s="178">
        <v>2.1975529464925416</v>
      </c>
      <c r="O7" s="607" t="s">
        <v>439</v>
      </c>
    </row>
    <row r="8" spans="1:18" ht="15.75" x14ac:dyDescent="0.2">
      <c r="A8" s="21" t="s">
        <v>32</v>
      </c>
      <c r="B8" s="290">
        <v>113023</v>
      </c>
      <c r="C8" s="291">
        <v>121884</v>
      </c>
      <c r="D8" s="166">
        <v>7.8</v>
      </c>
      <c r="E8" s="178">
        <v>6.1719420583079554</v>
      </c>
      <c r="F8" s="293"/>
      <c r="G8" s="294"/>
      <c r="H8" s="166"/>
      <c r="I8" s="629" t="s">
        <v>439</v>
      </c>
      <c r="J8" s="238">
        <v>113023</v>
      </c>
      <c r="K8" s="295">
        <v>121884</v>
      </c>
      <c r="L8" s="263"/>
      <c r="M8" s="178">
        <v>6.1719420583079554</v>
      </c>
      <c r="O8" s="607" t="s">
        <v>439</v>
      </c>
    </row>
    <row r="9" spans="1:18" ht="15.75" x14ac:dyDescent="0.2">
      <c r="A9" s="21" t="s">
        <v>31</v>
      </c>
      <c r="B9" s="290">
        <v>102079</v>
      </c>
      <c r="C9" s="291">
        <v>113075</v>
      </c>
      <c r="D9" s="166">
        <v>10.8</v>
      </c>
      <c r="E9" s="178">
        <v>11.651525757964281</v>
      </c>
      <c r="F9" s="293"/>
      <c r="G9" s="294"/>
      <c r="H9" s="166"/>
      <c r="I9" s="629" t="s">
        <v>439</v>
      </c>
      <c r="J9" s="238">
        <v>102079</v>
      </c>
      <c r="K9" s="295">
        <v>113075</v>
      </c>
      <c r="L9" s="263"/>
      <c r="M9" s="178">
        <v>11.651525757964281</v>
      </c>
      <c r="O9" s="607" t="s">
        <v>439</v>
      </c>
    </row>
    <row r="10" spans="1:18" ht="15.75" x14ac:dyDescent="0.2">
      <c r="A10" s="13" t="s">
        <v>29</v>
      </c>
      <c r="B10" s="314">
        <v>-227</v>
      </c>
      <c r="C10" s="315">
        <v>4360</v>
      </c>
      <c r="D10" s="166">
        <v>-999</v>
      </c>
      <c r="E10" s="178">
        <v>1.6215396158641082</v>
      </c>
      <c r="F10" s="610" t="s">
        <v>439</v>
      </c>
      <c r="G10" s="622" t="s">
        <v>439</v>
      </c>
      <c r="H10" s="638" t="s">
        <v>439</v>
      </c>
      <c r="I10" s="629" t="s">
        <v>439</v>
      </c>
      <c r="J10" s="312">
        <v>-227</v>
      </c>
      <c r="K10" s="313">
        <v>4360</v>
      </c>
      <c r="L10" s="263">
        <v>-999</v>
      </c>
      <c r="M10" s="178">
        <v>7.2314190321258479E-2</v>
      </c>
      <c r="O10" s="607" t="s">
        <v>439</v>
      </c>
    </row>
    <row r="11" spans="1:18" ht="15.75" x14ac:dyDescent="0.2">
      <c r="A11" s="21" t="s">
        <v>32</v>
      </c>
      <c r="B11" s="290">
        <v>1136</v>
      </c>
      <c r="C11" s="291">
        <v>2337</v>
      </c>
      <c r="D11" s="166">
        <v>105.7</v>
      </c>
      <c r="E11" s="178">
        <v>1.6043304429125513</v>
      </c>
      <c r="F11" s="293"/>
      <c r="G11" s="294"/>
      <c r="H11" s="166"/>
      <c r="I11" s="629" t="s">
        <v>439</v>
      </c>
      <c r="J11" s="238">
        <v>1136</v>
      </c>
      <c r="K11" s="295">
        <v>2337</v>
      </c>
      <c r="L11" s="263"/>
      <c r="M11" s="178">
        <v>1.6043304429125513</v>
      </c>
      <c r="O11" s="607" t="s">
        <v>439</v>
      </c>
    </row>
    <row r="12" spans="1:18" ht="15.75" x14ac:dyDescent="0.2">
      <c r="A12" s="21" t="s">
        <v>31</v>
      </c>
      <c r="B12" s="290">
        <v>-1363</v>
      </c>
      <c r="C12" s="291">
        <v>2023</v>
      </c>
      <c r="D12" s="166">
        <v>-248.4</v>
      </c>
      <c r="E12" s="178">
        <v>3.8559866635208104</v>
      </c>
      <c r="F12" s="293"/>
      <c r="G12" s="294"/>
      <c r="H12" s="166"/>
      <c r="I12" s="629" t="s">
        <v>439</v>
      </c>
      <c r="J12" s="238">
        <v>-1363</v>
      </c>
      <c r="K12" s="295">
        <v>2023</v>
      </c>
      <c r="L12" s="263"/>
      <c r="M12" s="178">
        <v>3.8559866635208104</v>
      </c>
      <c r="O12" s="607" t="s">
        <v>439</v>
      </c>
    </row>
    <row r="13" spans="1:18" ht="15.75" x14ac:dyDescent="0.2">
      <c r="A13" s="13" t="s">
        <v>28</v>
      </c>
      <c r="B13" s="314">
        <v>246866</v>
      </c>
      <c r="C13" s="315">
        <v>256657</v>
      </c>
      <c r="D13" s="166">
        <v>4</v>
      </c>
      <c r="E13" s="178">
        <v>1.0397581678481556</v>
      </c>
      <c r="F13" s="610" t="s">
        <v>439</v>
      </c>
      <c r="G13" s="622" t="s">
        <v>439</v>
      </c>
      <c r="H13" s="638" t="s">
        <v>439</v>
      </c>
      <c r="I13" s="629" t="s">
        <v>439</v>
      </c>
      <c r="J13" s="312">
        <v>246866</v>
      </c>
      <c r="K13" s="313">
        <v>256657</v>
      </c>
      <c r="L13" s="263">
        <v>4</v>
      </c>
      <c r="M13" s="178">
        <v>0.46570063033570569</v>
      </c>
      <c r="O13" s="607" t="s">
        <v>439</v>
      </c>
    </row>
    <row r="14" spans="1:18"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c r="R14" s="144"/>
    </row>
    <row r="15" spans="1:18"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8"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116495</v>
      </c>
      <c r="C25" s="321">
        <v>120141</v>
      </c>
      <c r="D25" s="258">
        <v>3.1</v>
      </c>
      <c r="E25" s="178">
        <v>11.422820858164982</v>
      </c>
      <c r="F25" s="322">
        <v>5222</v>
      </c>
      <c r="G25" s="321">
        <v>4801</v>
      </c>
      <c r="H25" s="258">
        <v>-8.1</v>
      </c>
      <c r="I25" s="178">
        <v>1.6027109219153373</v>
      </c>
      <c r="J25" s="320">
        <v>121717</v>
      </c>
      <c r="K25" s="320">
        <v>124942</v>
      </c>
      <c r="L25" s="262">
        <v>2.6</v>
      </c>
      <c r="M25" s="166">
        <v>9.2459366896688113</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115835</v>
      </c>
      <c r="C30" s="295">
        <v>119541</v>
      </c>
      <c r="D30" s="166">
        <v>3.2</v>
      </c>
      <c r="E30" s="178">
        <v>9.8772073407032117</v>
      </c>
      <c r="F30" s="420" t="s">
        <v>439</v>
      </c>
      <c r="G30" s="414" t="s">
        <v>439</v>
      </c>
      <c r="H30" s="638" t="s">
        <v>439</v>
      </c>
      <c r="I30" s="629" t="s">
        <v>439</v>
      </c>
      <c r="J30" s="45">
        <v>115835</v>
      </c>
      <c r="K30" s="45">
        <v>119541</v>
      </c>
      <c r="L30" s="263">
        <v>3.2</v>
      </c>
      <c r="M30" s="166">
        <v>9.8772073407032117</v>
      </c>
      <c r="O30" s="607" t="s">
        <v>439</v>
      </c>
    </row>
    <row r="31" spans="1:15" ht="15.75" x14ac:dyDescent="0.2">
      <c r="A31" s="13" t="s">
        <v>29</v>
      </c>
      <c r="B31" s="239">
        <v>-143</v>
      </c>
      <c r="C31" s="239">
        <v>-3458</v>
      </c>
      <c r="D31" s="166">
        <v>999</v>
      </c>
      <c r="E31" s="178">
        <v>-1.9804196402694292</v>
      </c>
      <c r="F31" s="493" t="s">
        <v>439</v>
      </c>
      <c r="G31" s="493" t="s">
        <v>439</v>
      </c>
      <c r="H31" s="638" t="s">
        <v>439</v>
      </c>
      <c r="I31" s="629" t="s">
        <v>439</v>
      </c>
      <c r="J31" s="239">
        <v>-143</v>
      </c>
      <c r="K31" s="239">
        <v>-3458</v>
      </c>
      <c r="L31" s="263">
        <v>999</v>
      </c>
      <c r="M31" s="166">
        <v>-1.8673852772459747</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-143</v>
      </c>
      <c r="C35" s="295">
        <v>-3458</v>
      </c>
      <c r="D35" s="166">
        <v>999</v>
      </c>
      <c r="E35" s="178">
        <v>-2.3840905603944749</v>
      </c>
      <c r="F35" s="420" t="s">
        <v>439</v>
      </c>
      <c r="G35" s="414" t="s">
        <v>439</v>
      </c>
      <c r="H35" s="638" t="s">
        <v>439</v>
      </c>
      <c r="I35" s="629" t="s">
        <v>439</v>
      </c>
      <c r="J35" s="45">
        <v>-143</v>
      </c>
      <c r="K35" s="45">
        <v>-3458</v>
      </c>
      <c r="L35" s="263">
        <v>999</v>
      </c>
      <c r="M35" s="166">
        <v>-2.3840905603944749</v>
      </c>
      <c r="O35" s="607" t="s">
        <v>439</v>
      </c>
    </row>
    <row r="36" spans="1:15" s="3" customFormat="1" ht="15.75" x14ac:dyDescent="0.2">
      <c r="A36" s="13" t="s">
        <v>28</v>
      </c>
      <c r="B36" s="239">
        <v>286338</v>
      </c>
      <c r="C36" s="313">
        <v>344057</v>
      </c>
      <c r="D36" s="166">
        <v>20.2</v>
      </c>
      <c r="E36" s="178">
        <v>0.66156729920686708</v>
      </c>
      <c r="F36" s="312">
        <v>69429</v>
      </c>
      <c r="G36" s="313">
        <v>75905</v>
      </c>
      <c r="H36" s="166">
        <v>9.3000000000000007</v>
      </c>
      <c r="I36" s="178">
        <v>0.40499365072716437</v>
      </c>
      <c r="J36" s="239">
        <v>355767</v>
      </c>
      <c r="K36" s="239">
        <v>419962</v>
      </c>
      <c r="L36" s="263">
        <v>18</v>
      </c>
      <c r="M36" s="166">
        <v>0.59359745775822981</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26400</v>
      </c>
      <c r="C54" s="315">
        <v>28500</v>
      </c>
      <c r="D54" s="262">
        <v>8</v>
      </c>
      <c r="E54" s="178">
        <v>0.87902175333278754</v>
      </c>
      <c r="F54" s="145"/>
      <c r="G54" s="34"/>
      <c r="H54" s="159"/>
      <c r="I54" s="159"/>
      <c r="J54" s="38"/>
      <c r="K54" s="38"/>
      <c r="L54" s="159"/>
      <c r="M54" s="159"/>
      <c r="N54" s="148"/>
      <c r="O54" s="607" t="s">
        <v>439</v>
      </c>
    </row>
    <row r="55" spans="1:15" s="3" customFormat="1" ht="15.75" x14ac:dyDescent="0.2">
      <c r="A55" s="39" t="s">
        <v>340</v>
      </c>
      <c r="B55" s="290">
        <v>26400</v>
      </c>
      <c r="C55" s="291">
        <v>28500</v>
      </c>
      <c r="D55" s="263">
        <v>8</v>
      </c>
      <c r="E55" s="178">
        <v>1.5534569411405281</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350</v>
      </c>
      <c r="C60" s="622" t="s">
        <v>439</v>
      </c>
      <c r="D60" s="263">
        <v>-100</v>
      </c>
      <c r="E60" s="629" t="s">
        <v>439</v>
      </c>
      <c r="F60" s="145"/>
      <c r="G60" s="34"/>
      <c r="H60" s="145"/>
      <c r="I60" s="145"/>
      <c r="J60" s="34"/>
      <c r="K60" s="34"/>
      <c r="L60" s="159"/>
      <c r="M60" s="159"/>
      <c r="N60" s="148"/>
      <c r="O60" s="607" t="s">
        <v>439</v>
      </c>
    </row>
    <row r="61" spans="1:15" s="3" customFormat="1" ht="15.75" x14ac:dyDescent="0.2">
      <c r="A61" s="39" t="s">
        <v>340</v>
      </c>
      <c r="B61" s="290">
        <v>350</v>
      </c>
      <c r="C61" s="621" t="s">
        <v>439</v>
      </c>
      <c r="D61" s="263">
        <v>-100</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62363</v>
      </c>
      <c r="C79" s="364">
        <v>70423</v>
      </c>
      <c r="D79" s="258">
        <v>12.9</v>
      </c>
      <c r="E79" s="178">
        <v>0.68576309140877301</v>
      </c>
      <c r="F79" s="363">
        <v>202503</v>
      </c>
      <c r="G79" s="363">
        <v>221925</v>
      </c>
      <c r="H79" s="258">
        <v>9.6</v>
      </c>
      <c r="I79" s="178">
        <v>1.3036927928712725</v>
      </c>
      <c r="J79" s="313">
        <v>264866</v>
      </c>
      <c r="K79" s="320">
        <v>292348</v>
      </c>
      <c r="L79" s="263">
        <v>10.4</v>
      </c>
      <c r="M79" s="178">
        <v>1.0711822167097382</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298">
        <v>62363</v>
      </c>
      <c r="C81" s="299">
        <v>70423</v>
      </c>
      <c r="D81" s="166">
        <v>12.9</v>
      </c>
      <c r="E81" s="178">
        <v>47.597283659768976</v>
      </c>
      <c r="F81" s="298">
        <v>202503</v>
      </c>
      <c r="G81" s="299">
        <v>221925</v>
      </c>
      <c r="H81" s="166">
        <v>9.6</v>
      </c>
      <c r="I81" s="178">
        <v>1.3155579952610954</v>
      </c>
      <c r="J81" s="295">
        <v>264866</v>
      </c>
      <c r="K81" s="45">
        <v>292348</v>
      </c>
      <c r="L81" s="263">
        <v>10.4</v>
      </c>
      <c r="M81" s="178">
        <v>1.7179535654564637</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238">
        <v>62363</v>
      </c>
      <c r="C89" s="238">
        <v>70423</v>
      </c>
      <c r="D89" s="166">
        <v>12.9</v>
      </c>
      <c r="E89" s="178">
        <v>0.71658571955831452</v>
      </c>
      <c r="F89" s="238">
        <v>202503</v>
      </c>
      <c r="G89" s="145">
        <v>221925</v>
      </c>
      <c r="H89" s="166">
        <v>9.6</v>
      </c>
      <c r="I89" s="178">
        <v>1.3163925852983769</v>
      </c>
      <c r="J89" s="295">
        <v>264866</v>
      </c>
      <c r="K89" s="45">
        <v>292348</v>
      </c>
      <c r="L89" s="263">
        <v>10.4</v>
      </c>
      <c r="M89" s="178">
        <v>1.0955046889583213</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298">
        <v>62363</v>
      </c>
      <c r="C91" s="299">
        <v>70423</v>
      </c>
      <c r="D91" s="166">
        <v>12.9</v>
      </c>
      <c r="E91" s="178">
        <v>48.565171265238185</v>
      </c>
      <c r="F91" s="298">
        <v>202503</v>
      </c>
      <c r="G91" s="299">
        <v>221925</v>
      </c>
      <c r="H91" s="166">
        <v>9.6</v>
      </c>
      <c r="I91" s="178">
        <v>1.3163925852983769</v>
      </c>
      <c r="J91" s="295">
        <v>264866</v>
      </c>
      <c r="K91" s="45">
        <v>292348</v>
      </c>
      <c r="L91" s="263">
        <v>10.4</v>
      </c>
      <c r="M91" s="178">
        <v>1.719332063379265</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312">
        <v>5563</v>
      </c>
      <c r="C99" s="312">
        <v>7023</v>
      </c>
      <c r="D99" s="166">
        <v>26.2</v>
      </c>
      <c r="E99" s="178">
        <v>2.7632630698415994</v>
      </c>
      <c r="F99" s="312">
        <v>22604</v>
      </c>
      <c r="G99" s="312">
        <v>9944</v>
      </c>
      <c r="H99" s="166">
        <v>-56</v>
      </c>
      <c r="I99" s="178">
        <v>1.4488415962876879</v>
      </c>
      <c r="J99" s="313">
        <v>28167</v>
      </c>
      <c r="K99" s="239">
        <v>16967</v>
      </c>
      <c r="L99" s="263">
        <v>-39.799999999999997</v>
      </c>
      <c r="M99" s="178">
        <v>1.8040452738117374</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238">
        <v>5563</v>
      </c>
      <c r="C101" s="145">
        <v>7023</v>
      </c>
      <c r="D101" s="166">
        <v>26.2</v>
      </c>
      <c r="E101" s="178">
        <v>99.744354495100126</v>
      </c>
      <c r="F101" s="298">
        <v>22604</v>
      </c>
      <c r="G101" s="298">
        <v>9944</v>
      </c>
      <c r="H101" s="166">
        <v>-56</v>
      </c>
      <c r="I101" s="178">
        <v>1.7844247608093367</v>
      </c>
      <c r="J101" s="295">
        <v>28167</v>
      </c>
      <c r="K101" s="45">
        <v>16967</v>
      </c>
      <c r="L101" s="263">
        <v>-39.799999999999997</v>
      </c>
      <c r="M101" s="178">
        <v>3.0066944662774513</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238">
        <v>5563</v>
      </c>
      <c r="C109" s="145">
        <v>7023</v>
      </c>
      <c r="D109" s="166">
        <v>26.2</v>
      </c>
      <c r="E109" s="178">
        <v>3.3965282449174561</v>
      </c>
      <c r="F109" s="298">
        <v>22604</v>
      </c>
      <c r="G109" s="298">
        <v>9944</v>
      </c>
      <c r="H109" s="166">
        <v>-56</v>
      </c>
      <c r="I109" s="178">
        <v>1.7844247608093367</v>
      </c>
      <c r="J109" s="295">
        <v>28167</v>
      </c>
      <c r="K109" s="45">
        <v>16967</v>
      </c>
      <c r="L109" s="263">
        <v>-39.799999999999997</v>
      </c>
      <c r="M109" s="178">
        <v>2.2207057782853679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298">
        <v>5563</v>
      </c>
      <c r="C111" s="299">
        <v>7023</v>
      </c>
      <c r="D111" s="166">
        <v>26.2</v>
      </c>
      <c r="E111" s="178">
        <v>99.744354495100126</v>
      </c>
      <c r="F111" s="298">
        <v>22604</v>
      </c>
      <c r="G111" s="299">
        <v>9944</v>
      </c>
      <c r="H111" s="166">
        <v>-56</v>
      </c>
      <c r="I111" s="178">
        <v>1.7844247608093367</v>
      </c>
      <c r="J111" s="295">
        <v>28167</v>
      </c>
      <c r="K111" s="45">
        <v>16967</v>
      </c>
      <c r="L111" s="263">
        <v>-39.799999999999997</v>
      </c>
      <c r="M111" s="178">
        <v>3.0066944662774513</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133760</v>
      </c>
      <c r="C119" s="364">
        <v>137446</v>
      </c>
      <c r="D119" s="166">
        <v>2.8</v>
      </c>
      <c r="E119" s="178">
        <v>3.6387639139020322E-2</v>
      </c>
      <c r="F119" s="363">
        <v>2098665</v>
      </c>
      <c r="G119" s="363">
        <v>2424520</v>
      </c>
      <c r="H119" s="166">
        <v>15.5</v>
      </c>
      <c r="I119" s="178">
        <v>1.4522127059260856</v>
      </c>
      <c r="J119" s="313">
        <v>2232425</v>
      </c>
      <c r="K119" s="239">
        <v>2561966</v>
      </c>
      <c r="L119" s="263">
        <v>14.8</v>
      </c>
      <c r="M119" s="178">
        <v>0.47036109703343038</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238">
        <v>133760</v>
      </c>
      <c r="C121" s="145">
        <v>137446</v>
      </c>
      <c r="D121" s="166">
        <v>2.8</v>
      </c>
      <c r="E121" s="178">
        <v>6.1787218616103825</v>
      </c>
      <c r="F121" s="238">
        <v>2098665</v>
      </c>
      <c r="G121" s="145">
        <v>2424520</v>
      </c>
      <c r="H121" s="166">
        <v>15.5</v>
      </c>
      <c r="I121" s="178">
        <v>1.4535767149701315</v>
      </c>
      <c r="J121" s="295">
        <v>2232425</v>
      </c>
      <c r="K121" s="45">
        <v>2561966</v>
      </c>
      <c r="L121" s="263">
        <v>14.8</v>
      </c>
      <c r="M121" s="178">
        <v>1.515764782856392</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133760</v>
      </c>
      <c r="C129" s="238">
        <v>137446</v>
      </c>
      <c r="D129" s="166">
        <v>2.8</v>
      </c>
      <c r="E129" s="178">
        <v>3.6869009971697862E-2</v>
      </c>
      <c r="F129" s="298">
        <v>2098665</v>
      </c>
      <c r="G129" s="298">
        <v>2424520</v>
      </c>
      <c r="H129" s="166">
        <v>15.5</v>
      </c>
      <c r="I129" s="178">
        <v>1.4574084509547771</v>
      </c>
      <c r="J129" s="295">
        <v>2232425</v>
      </c>
      <c r="K129" s="45">
        <v>2561966</v>
      </c>
      <c r="L129" s="263">
        <v>14.8</v>
      </c>
      <c r="M129" s="178">
        <v>0.47518279657667567</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298">
        <v>133760</v>
      </c>
      <c r="C131" s="299">
        <v>137446</v>
      </c>
      <c r="D131" s="166">
        <v>2.8</v>
      </c>
      <c r="E131" s="178">
        <v>6.1787218616103825</v>
      </c>
      <c r="F131" s="238">
        <v>2098665</v>
      </c>
      <c r="G131" s="238">
        <v>2424520</v>
      </c>
      <c r="H131" s="166">
        <v>15.5</v>
      </c>
      <c r="I131" s="178">
        <v>1.4574084509547771</v>
      </c>
      <c r="J131" s="295">
        <v>2232425</v>
      </c>
      <c r="K131" s="45">
        <v>2561966</v>
      </c>
      <c r="L131" s="263">
        <v>14.8</v>
      </c>
      <c r="M131" s="178">
        <v>1.5197077270465758</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909.92899999999997</v>
      </c>
      <c r="C142" s="159">
        <v>945.06200000000001</v>
      </c>
      <c r="D142" s="166">
        <v>3.9</v>
      </c>
      <c r="E142" s="178">
        <v>0.13170012660495792</v>
      </c>
      <c r="F142" s="312">
        <v>64949.968999999997</v>
      </c>
      <c r="G142" s="159">
        <v>46375</v>
      </c>
      <c r="H142" s="166">
        <v>-28.6</v>
      </c>
      <c r="I142" s="178">
        <v>1.0353987418644859</v>
      </c>
      <c r="J142" s="313">
        <v>65859.898000000001</v>
      </c>
      <c r="K142" s="239">
        <v>47320.061999999998</v>
      </c>
      <c r="L142" s="263">
        <v>-28.2</v>
      </c>
      <c r="M142" s="178">
        <v>0.91060761709080773</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238">
        <v>909.92899999999997</v>
      </c>
      <c r="C144" s="145">
        <v>945.06200000000001</v>
      </c>
      <c r="D144" s="166">
        <v>3.9</v>
      </c>
      <c r="E144" s="178">
        <v>26.121538713419898</v>
      </c>
      <c r="F144" s="238">
        <v>64949.968999999997</v>
      </c>
      <c r="G144" s="145">
        <v>46375</v>
      </c>
      <c r="H144" s="166">
        <v>-28.6</v>
      </c>
      <c r="I144" s="178">
        <v>1.0353987418644859</v>
      </c>
      <c r="J144" s="295">
        <v>65859.898000000001</v>
      </c>
      <c r="K144" s="45">
        <v>47320.061999999998</v>
      </c>
      <c r="L144" s="263">
        <v>-28.2</v>
      </c>
      <c r="M144" s="178">
        <v>1.0556461030468833</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5468.9690000000001</v>
      </c>
      <c r="C150" s="159">
        <v>4199.0659999999998</v>
      </c>
      <c r="D150" s="166">
        <v>-23.2</v>
      </c>
      <c r="E150" s="178">
        <v>0.56796505630305405</v>
      </c>
      <c r="F150" s="493" t="s">
        <v>439</v>
      </c>
      <c r="G150" s="159">
        <v>72163.043999999994</v>
      </c>
      <c r="H150" s="638" t="s">
        <v>439</v>
      </c>
      <c r="I150" s="178">
        <v>1.5798017687901749</v>
      </c>
      <c r="J150" s="313">
        <v>5468.9690000000001</v>
      </c>
      <c r="K150" s="239">
        <v>76362.11</v>
      </c>
      <c r="L150" s="263">
        <v>999</v>
      </c>
      <c r="M150" s="178">
        <v>1.4388474614726263</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238">
        <v>5468.9690000000001</v>
      </c>
      <c r="C152" s="145">
        <v>4199.0659999999998</v>
      </c>
      <c r="D152" s="166">
        <v>-23.2</v>
      </c>
      <c r="E152" s="178">
        <v>12.864893534951856</v>
      </c>
      <c r="F152" s="420" t="s">
        <v>439</v>
      </c>
      <c r="G152" s="145">
        <v>72163.043999999994</v>
      </c>
      <c r="H152" s="638" t="s">
        <v>439</v>
      </c>
      <c r="I152" s="178">
        <v>1.5798017687901749</v>
      </c>
      <c r="J152" s="295">
        <v>5468.9690000000001</v>
      </c>
      <c r="K152" s="45">
        <v>76362.11</v>
      </c>
      <c r="L152" s="263">
        <v>999</v>
      </c>
      <c r="M152" s="178">
        <v>1.65986758261804</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2222" priority="132">
      <formula>kvartal &lt; 4</formula>
    </cfRule>
  </conditionalFormatting>
  <conditionalFormatting sqref="B63:C65">
    <cfRule type="expression" dxfId="2221" priority="131">
      <formula>kvartal &lt; 4</formula>
    </cfRule>
  </conditionalFormatting>
  <conditionalFormatting sqref="B37">
    <cfRule type="expression" dxfId="2220" priority="130">
      <formula>kvartal &lt; 4</formula>
    </cfRule>
  </conditionalFormatting>
  <conditionalFormatting sqref="B38">
    <cfRule type="expression" dxfId="2219" priority="129">
      <formula>kvartal &lt; 4</formula>
    </cfRule>
  </conditionalFormatting>
  <conditionalFormatting sqref="B39">
    <cfRule type="expression" dxfId="2218" priority="128">
      <formula>kvartal &lt; 4</formula>
    </cfRule>
  </conditionalFormatting>
  <conditionalFormatting sqref="A34">
    <cfRule type="expression" dxfId="2217" priority="1">
      <formula>kvartal &lt; 4</formula>
    </cfRule>
  </conditionalFormatting>
  <conditionalFormatting sqref="C37">
    <cfRule type="expression" dxfId="2216" priority="127">
      <formula>kvartal &lt; 4</formula>
    </cfRule>
  </conditionalFormatting>
  <conditionalFormatting sqref="C38">
    <cfRule type="expression" dxfId="2215" priority="126">
      <formula>kvartal &lt; 4</formula>
    </cfRule>
  </conditionalFormatting>
  <conditionalFormatting sqref="C39">
    <cfRule type="expression" dxfId="2214" priority="125">
      <formula>kvartal &lt; 4</formula>
    </cfRule>
  </conditionalFormatting>
  <conditionalFormatting sqref="B26:C28">
    <cfRule type="expression" dxfId="2213" priority="124">
      <formula>kvartal &lt; 4</formula>
    </cfRule>
  </conditionalFormatting>
  <conditionalFormatting sqref="B32:C33">
    <cfRule type="expression" dxfId="2212" priority="123">
      <formula>kvartal &lt; 4</formula>
    </cfRule>
  </conditionalFormatting>
  <conditionalFormatting sqref="B34">
    <cfRule type="expression" dxfId="2211" priority="122">
      <formula>kvartal &lt; 4</formula>
    </cfRule>
  </conditionalFormatting>
  <conditionalFormatting sqref="C34">
    <cfRule type="expression" dxfId="2210" priority="121">
      <formula>kvartal &lt; 4</formula>
    </cfRule>
  </conditionalFormatting>
  <conditionalFormatting sqref="F26:G28">
    <cfRule type="expression" dxfId="2209" priority="120">
      <formula>kvartal &lt; 4</formula>
    </cfRule>
  </conditionalFormatting>
  <conditionalFormatting sqref="F32">
    <cfRule type="expression" dxfId="2208" priority="119">
      <formula>kvartal &lt; 4</formula>
    </cfRule>
  </conditionalFormatting>
  <conditionalFormatting sqref="G32">
    <cfRule type="expression" dxfId="2207" priority="118">
      <formula>kvartal &lt; 4</formula>
    </cfRule>
  </conditionalFormatting>
  <conditionalFormatting sqref="F33">
    <cfRule type="expression" dxfId="2206" priority="117">
      <formula>kvartal &lt; 4</formula>
    </cfRule>
  </conditionalFormatting>
  <conditionalFormatting sqref="G33">
    <cfRule type="expression" dxfId="2205" priority="116">
      <formula>kvartal &lt; 4</formula>
    </cfRule>
  </conditionalFormatting>
  <conditionalFormatting sqref="F34">
    <cfRule type="expression" dxfId="2204" priority="115">
      <formula>kvartal &lt; 4</formula>
    </cfRule>
  </conditionalFormatting>
  <conditionalFormatting sqref="G34">
    <cfRule type="expression" dxfId="2203" priority="114">
      <formula>kvartal &lt; 4</formula>
    </cfRule>
  </conditionalFormatting>
  <conditionalFormatting sqref="F37">
    <cfRule type="expression" dxfId="2202" priority="113">
      <formula>kvartal &lt; 4</formula>
    </cfRule>
  </conditionalFormatting>
  <conditionalFormatting sqref="F38">
    <cfRule type="expression" dxfId="2201" priority="112">
      <formula>kvartal &lt; 4</formula>
    </cfRule>
  </conditionalFormatting>
  <conditionalFormatting sqref="F39">
    <cfRule type="expression" dxfId="2200" priority="111">
      <formula>kvartal &lt; 4</formula>
    </cfRule>
  </conditionalFormatting>
  <conditionalFormatting sqref="G37">
    <cfRule type="expression" dxfId="2199" priority="110">
      <formula>kvartal &lt; 4</formula>
    </cfRule>
  </conditionalFormatting>
  <conditionalFormatting sqref="G38">
    <cfRule type="expression" dxfId="2198" priority="109">
      <formula>kvartal &lt; 4</formula>
    </cfRule>
  </conditionalFormatting>
  <conditionalFormatting sqref="G39">
    <cfRule type="expression" dxfId="2197" priority="108">
      <formula>kvartal &lt; 4</formula>
    </cfRule>
  </conditionalFormatting>
  <conditionalFormatting sqref="B29">
    <cfRule type="expression" dxfId="2196" priority="107">
      <formula>kvartal &lt; 4</formula>
    </cfRule>
  </conditionalFormatting>
  <conditionalFormatting sqref="C29">
    <cfRule type="expression" dxfId="2195" priority="106">
      <formula>kvartal &lt; 4</formula>
    </cfRule>
  </conditionalFormatting>
  <conditionalFormatting sqref="F29">
    <cfRule type="expression" dxfId="2194" priority="105">
      <formula>kvartal &lt; 4</formula>
    </cfRule>
  </conditionalFormatting>
  <conditionalFormatting sqref="G29">
    <cfRule type="expression" dxfId="2193" priority="104">
      <formula>kvartal &lt; 4</formula>
    </cfRule>
  </conditionalFormatting>
  <conditionalFormatting sqref="J26:K29">
    <cfRule type="expression" dxfId="2192" priority="103">
      <formula>kvartal &lt; 4</formula>
    </cfRule>
  </conditionalFormatting>
  <conditionalFormatting sqref="J32:K34">
    <cfRule type="expression" dxfId="2191" priority="102">
      <formula>kvartal &lt; 4</formula>
    </cfRule>
  </conditionalFormatting>
  <conditionalFormatting sqref="J37:K39">
    <cfRule type="expression" dxfId="2190" priority="101">
      <formula>kvartal &lt; 4</formula>
    </cfRule>
  </conditionalFormatting>
  <conditionalFormatting sqref="B82">
    <cfRule type="expression" dxfId="2189" priority="100">
      <formula>kvartal &lt; 4</formula>
    </cfRule>
  </conditionalFormatting>
  <conditionalFormatting sqref="C82">
    <cfRule type="expression" dxfId="2188" priority="99">
      <formula>kvartal &lt; 4</formula>
    </cfRule>
  </conditionalFormatting>
  <conditionalFormatting sqref="B85">
    <cfRule type="expression" dxfId="2187" priority="98">
      <formula>kvartal &lt; 4</formula>
    </cfRule>
  </conditionalFormatting>
  <conditionalFormatting sqref="C85">
    <cfRule type="expression" dxfId="2186" priority="97">
      <formula>kvartal &lt; 4</formula>
    </cfRule>
  </conditionalFormatting>
  <conditionalFormatting sqref="B92">
    <cfRule type="expression" dxfId="2185" priority="96">
      <formula>kvartal &lt; 4</formula>
    </cfRule>
  </conditionalFormatting>
  <conditionalFormatting sqref="C92">
    <cfRule type="expression" dxfId="2184" priority="95">
      <formula>kvartal &lt; 4</formula>
    </cfRule>
  </conditionalFormatting>
  <conditionalFormatting sqref="B95">
    <cfRule type="expression" dxfId="2183" priority="94">
      <formula>kvartal &lt; 4</formula>
    </cfRule>
  </conditionalFormatting>
  <conditionalFormatting sqref="C95">
    <cfRule type="expression" dxfId="2182" priority="93">
      <formula>kvartal &lt; 4</formula>
    </cfRule>
  </conditionalFormatting>
  <conditionalFormatting sqref="B102">
    <cfRule type="expression" dxfId="2181" priority="92">
      <formula>kvartal &lt; 4</formula>
    </cfRule>
  </conditionalFormatting>
  <conditionalFormatting sqref="C102">
    <cfRule type="expression" dxfId="2180" priority="91">
      <formula>kvartal &lt; 4</formula>
    </cfRule>
  </conditionalFormatting>
  <conditionalFormatting sqref="B105">
    <cfRule type="expression" dxfId="2179" priority="90">
      <formula>kvartal &lt; 4</formula>
    </cfRule>
  </conditionalFormatting>
  <conditionalFormatting sqref="C105">
    <cfRule type="expression" dxfId="2178" priority="89">
      <formula>kvartal &lt; 4</formula>
    </cfRule>
  </conditionalFormatting>
  <conditionalFormatting sqref="B112">
    <cfRule type="expression" dxfId="2177" priority="88">
      <formula>kvartal &lt; 4</formula>
    </cfRule>
  </conditionalFormatting>
  <conditionalFormatting sqref="C112">
    <cfRule type="expression" dxfId="2176" priority="87">
      <formula>kvartal &lt; 4</formula>
    </cfRule>
  </conditionalFormatting>
  <conditionalFormatting sqref="B115">
    <cfRule type="expression" dxfId="2175" priority="86">
      <formula>kvartal &lt; 4</formula>
    </cfRule>
  </conditionalFormatting>
  <conditionalFormatting sqref="C115">
    <cfRule type="expression" dxfId="2174" priority="85">
      <formula>kvartal &lt; 4</formula>
    </cfRule>
  </conditionalFormatting>
  <conditionalFormatting sqref="B122">
    <cfRule type="expression" dxfId="2173" priority="84">
      <formula>kvartal &lt; 4</formula>
    </cfRule>
  </conditionalFormatting>
  <conditionalFormatting sqref="C122">
    <cfRule type="expression" dxfId="2172" priority="83">
      <formula>kvartal &lt; 4</formula>
    </cfRule>
  </conditionalFormatting>
  <conditionalFormatting sqref="B125">
    <cfRule type="expression" dxfId="2171" priority="82">
      <formula>kvartal &lt; 4</formula>
    </cfRule>
  </conditionalFormatting>
  <conditionalFormatting sqref="C125">
    <cfRule type="expression" dxfId="2170" priority="81">
      <formula>kvartal &lt; 4</formula>
    </cfRule>
  </conditionalFormatting>
  <conditionalFormatting sqref="B132">
    <cfRule type="expression" dxfId="2169" priority="80">
      <formula>kvartal &lt; 4</formula>
    </cfRule>
  </conditionalFormatting>
  <conditionalFormatting sqref="C132">
    <cfRule type="expression" dxfId="2168" priority="79">
      <formula>kvartal &lt; 4</formula>
    </cfRule>
  </conditionalFormatting>
  <conditionalFormatting sqref="B135">
    <cfRule type="expression" dxfId="2167" priority="78">
      <formula>kvartal &lt; 4</formula>
    </cfRule>
  </conditionalFormatting>
  <conditionalFormatting sqref="C135">
    <cfRule type="expression" dxfId="2166" priority="77">
      <formula>kvartal &lt; 4</formula>
    </cfRule>
  </conditionalFormatting>
  <conditionalFormatting sqref="B146">
    <cfRule type="expression" dxfId="2165" priority="76">
      <formula>kvartal &lt; 4</formula>
    </cfRule>
  </conditionalFormatting>
  <conditionalFormatting sqref="C146">
    <cfRule type="expression" dxfId="2164" priority="75">
      <formula>kvartal &lt; 4</formula>
    </cfRule>
  </conditionalFormatting>
  <conditionalFormatting sqref="B154">
    <cfRule type="expression" dxfId="2163" priority="74">
      <formula>kvartal &lt; 4</formula>
    </cfRule>
  </conditionalFormatting>
  <conditionalFormatting sqref="C154">
    <cfRule type="expression" dxfId="2162" priority="73">
      <formula>kvartal &lt; 4</formula>
    </cfRule>
  </conditionalFormatting>
  <conditionalFormatting sqref="F83">
    <cfRule type="expression" dxfId="2161" priority="72">
      <formula>kvartal &lt; 4</formula>
    </cfRule>
  </conditionalFormatting>
  <conditionalFormatting sqref="G83">
    <cfRule type="expression" dxfId="2160" priority="71">
      <formula>kvartal &lt; 4</formula>
    </cfRule>
  </conditionalFormatting>
  <conditionalFormatting sqref="F84:G84">
    <cfRule type="expression" dxfId="2159" priority="70">
      <formula>kvartal &lt; 4</formula>
    </cfRule>
  </conditionalFormatting>
  <conditionalFormatting sqref="F86:G87">
    <cfRule type="expression" dxfId="2158" priority="69">
      <formula>kvartal &lt; 4</formula>
    </cfRule>
  </conditionalFormatting>
  <conditionalFormatting sqref="F93:G94">
    <cfRule type="expression" dxfId="2157" priority="68">
      <formula>kvartal &lt; 4</formula>
    </cfRule>
  </conditionalFormatting>
  <conditionalFormatting sqref="F96:G97">
    <cfRule type="expression" dxfId="2156" priority="67">
      <formula>kvartal &lt; 4</formula>
    </cfRule>
  </conditionalFormatting>
  <conditionalFormatting sqref="F103:G104">
    <cfRule type="expression" dxfId="2155" priority="66">
      <formula>kvartal &lt; 4</formula>
    </cfRule>
  </conditionalFormatting>
  <conditionalFormatting sqref="F106:G107">
    <cfRule type="expression" dxfId="2154" priority="65">
      <formula>kvartal &lt; 4</formula>
    </cfRule>
  </conditionalFormatting>
  <conditionalFormatting sqref="F113:G114">
    <cfRule type="expression" dxfId="2153" priority="64">
      <formula>kvartal &lt; 4</formula>
    </cfRule>
  </conditionalFormatting>
  <conditionalFormatting sqref="F116:G117">
    <cfRule type="expression" dxfId="2152" priority="63">
      <formula>kvartal &lt; 4</formula>
    </cfRule>
  </conditionalFormatting>
  <conditionalFormatting sqref="F123:G124">
    <cfRule type="expression" dxfId="2151" priority="62">
      <formula>kvartal &lt; 4</formula>
    </cfRule>
  </conditionalFormatting>
  <conditionalFormatting sqref="F126:G127">
    <cfRule type="expression" dxfId="2150" priority="61">
      <formula>kvartal &lt; 4</formula>
    </cfRule>
  </conditionalFormatting>
  <conditionalFormatting sqref="F133:G134">
    <cfRule type="expression" dxfId="2149" priority="60">
      <formula>kvartal &lt; 4</formula>
    </cfRule>
  </conditionalFormatting>
  <conditionalFormatting sqref="F136:G137">
    <cfRule type="expression" dxfId="2148" priority="59">
      <formula>kvartal &lt; 4</formula>
    </cfRule>
  </conditionalFormatting>
  <conditionalFormatting sqref="F146">
    <cfRule type="expression" dxfId="2147" priority="58">
      <formula>kvartal &lt; 4</formula>
    </cfRule>
  </conditionalFormatting>
  <conditionalFormatting sqref="G146">
    <cfRule type="expression" dxfId="2146" priority="57">
      <formula>kvartal &lt; 4</formula>
    </cfRule>
  </conditionalFormatting>
  <conditionalFormatting sqref="F154:G154">
    <cfRule type="expression" dxfId="2145" priority="56">
      <formula>kvartal &lt; 4</formula>
    </cfRule>
  </conditionalFormatting>
  <conditionalFormatting sqref="F82:G82">
    <cfRule type="expression" dxfId="2144" priority="55">
      <formula>kvartal &lt; 4</formula>
    </cfRule>
  </conditionalFormatting>
  <conditionalFormatting sqref="F85:G85">
    <cfRule type="expression" dxfId="2143" priority="54">
      <formula>kvartal &lt; 4</formula>
    </cfRule>
  </conditionalFormatting>
  <conditionalFormatting sqref="F92:G92">
    <cfRule type="expression" dxfId="2142" priority="53">
      <formula>kvartal &lt; 4</formula>
    </cfRule>
  </conditionalFormatting>
  <conditionalFormatting sqref="F95:G95">
    <cfRule type="expression" dxfId="2141" priority="52">
      <formula>kvartal &lt; 4</formula>
    </cfRule>
  </conditionalFormatting>
  <conditionalFormatting sqref="F102:G102">
    <cfRule type="expression" dxfId="2140" priority="51">
      <formula>kvartal &lt; 4</formula>
    </cfRule>
  </conditionalFormatting>
  <conditionalFormatting sqref="F105:G105">
    <cfRule type="expression" dxfId="2139" priority="50">
      <formula>kvartal &lt; 4</formula>
    </cfRule>
  </conditionalFormatting>
  <conditionalFormatting sqref="F112:G112">
    <cfRule type="expression" dxfId="2138" priority="49">
      <formula>kvartal &lt; 4</formula>
    </cfRule>
  </conditionalFormatting>
  <conditionalFormatting sqref="F115">
    <cfRule type="expression" dxfId="2137" priority="48">
      <formula>kvartal &lt; 4</formula>
    </cfRule>
  </conditionalFormatting>
  <conditionalFormatting sqref="G115">
    <cfRule type="expression" dxfId="2136" priority="47">
      <formula>kvartal &lt; 4</formula>
    </cfRule>
  </conditionalFormatting>
  <conditionalFormatting sqref="F122:G122">
    <cfRule type="expression" dxfId="2135" priority="46">
      <formula>kvartal &lt; 4</formula>
    </cfRule>
  </conditionalFormatting>
  <conditionalFormatting sqref="F125">
    <cfRule type="expression" dxfId="2134" priority="45">
      <formula>kvartal &lt; 4</formula>
    </cfRule>
  </conditionalFormatting>
  <conditionalFormatting sqref="G125">
    <cfRule type="expression" dxfId="2133" priority="44">
      <formula>kvartal &lt; 4</formula>
    </cfRule>
  </conditionalFormatting>
  <conditionalFormatting sqref="F132">
    <cfRule type="expression" dxfId="2132" priority="43">
      <formula>kvartal &lt; 4</formula>
    </cfRule>
  </conditionalFormatting>
  <conditionalFormatting sqref="G132">
    <cfRule type="expression" dxfId="2131" priority="42">
      <formula>kvartal &lt; 4</formula>
    </cfRule>
  </conditionalFormatting>
  <conditionalFormatting sqref="G135">
    <cfRule type="expression" dxfId="2130" priority="41">
      <formula>kvartal &lt; 4</formula>
    </cfRule>
  </conditionalFormatting>
  <conditionalFormatting sqref="F135">
    <cfRule type="expression" dxfId="2129" priority="40">
      <formula>kvartal &lt; 4</formula>
    </cfRule>
  </conditionalFormatting>
  <conditionalFormatting sqref="J82:K86">
    <cfRule type="expression" dxfId="2128" priority="39">
      <formula>kvartal &lt; 4</formula>
    </cfRule>
  </conditionalFormatting>
  <conditionalFormatting sqref="J87:K87">
    <cfRule type="expression" dxfId="2127" priority="38">
      <formula>kvartal &lt; 4</formula>
    </cfRule>
  </conditionalFormatting>
  <conditionalFormatting sqref="J92:K97">
    <cfRule type="expression" dxfId="2126" priority="37">
      <formula>kvartal &lt; 4</formula>
    </cfRule>
  </conditionalFormatting>
  <conditionalFormatting sqref="J102:K107">
    <cfRule type="expression" dxfId="2125" priority="36">
      <formula>kvartal &lt; 4</formula>
    </cfRule>
  </conditionalFormatting>
  <conditionalFormatting sqref="J112:K117">
    <cfRule type="expression" dxfId="2124" priority="35">
      <formula>kvartal &lt; 4</formula>
    </cfRule>
  </conditionalFormatting>
  <conditionalFormatting sqref="J122:K127">
    <cfRule type="expression" dxfId="2123" priority="34">
      <formula>kvartal &lt; 4</formula>
    </cfRule>
  </conditionalFormatting>
  <conditionalFormatting sqref="J132:K137">
    <cfRule type="expression" dxfId="2122" priority="33">
      <formula>kvartal &lt; 4</formula>
    </cfRule>
  </conditionalFormatting>
  <conditionalFormatting sqref="J146:K146">
    <cfRule type="expression" dxfId="2121" priority="32">
      <formula>kvartal &lt; 4</formula>
    </cfRule>
  </conditionalFormatting>
  <conditionalFormatting sqref="J154:K154">
    <cfRule type="expression" dxfId="2120" priority="31">
      <formula>kvartal &lt; 4</formula>
    </cfRule>
  </conditionalFormatting>
  <conditionalFormatting sqref="A26:A28">
    <cfRule type="expression" dxfId="2119" priority="15">
      <formula>kvartal &lt; 4</formula>
    </cfRule>
  </conditionalFormatting>
  <conditionalFormatting sqref="A32:A33">
    <cfRule type="expression" dxfId="2118" priority="14">
      <formula>kvartal &lt; 4</formula>
    </cfRule>
  </conditionalFormatting>
  <conditionalFormatting sqref="A37:A39">
    <cfRule type="expression" dxfId="2117" priority="13">
      <formula>kvartal &lt; 4</formula>
    </cfRule>
  </conditionalFormatting>
  <conditionalFormatting sqref="A57:A59">
    <cfRule type="expression" dxfId="2116" priority="12">
      <formula>kvartal &lt; 4</formula>
    </cfRule>
  </conditionalFormatting>
  <conditionalFormatting sqref="A63:A65">
    <cfRule type="expression" dxfId="2115" priority="11">
      <formula>kvartal &lt; 4</formula>
    </cfRule>
  </conditionalFormatting>
  <conditionalFormatting sqref="A82:A87">
    <cfRule type="expression" dxfId="2114" priority="10">
      <formula>kvartal &lt; 4</formula>
    </cfRule>
  </conditionalFormatting>
  <conditionalFormatting sqref="A92:A97">
    <cfRule type="expression" dxfId="2113" priority="9">
      <formula>kvartal &lt; 4</formula>
    </cfRule>
  </conditionalFormatting>
  <conditionalFormatting sqref="A102:A107">
    <cfRule type="expression" dxfId="2112" priority="8">
      <formula>kvartal &lt; 4</formula>
    </cfRule>
  </conditionalFormatting>
  <conditionalFormatting sqref="A112:A117">
    <cfRule type="expression" dxfId="2111" priority="7">
      <formula>kvartal &lt; 4</formula>
    </cfRule>
  </conditionalFormatting>
  <conditionalFormatting sqref="A122:A127">
    <cfRule type="expression" dxfId="2110" priority="6">
      <formula>kvartal &lt; 4</formula>
    </cfRule>
  </conditionalFormatting>
  <conditionalFormatting sqref="A132:A137">
    <cfRule type="expression" dxfId="2109" priority="5">
      <formula>kvartal &lt; 4</formula>
    </cfRule>
  </conditionalFormatting>
  <conditionalFormatting sqref="A146">
    <cfRule type="expression" dxfId="2108" priority="4">
      <formula>kvartal &lt; 4</formula>
    </cfRule>
  </conditionalFormatting>
  <conditionalFormatting sqref="A154">
    <cfRule type="expression" dxfId="2107" priority="3">
      <formula>kvartal &lt; 4</formula>
    </cfRule>
  </conditionalFormatting>
  <conditionalFormatting sqref="A29">
    <cfRule type="expression" dxfId="2106" priority="2">
      <formula>kvartal &lt; 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108</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3484</v>
      </c>
      <c r="C54" s="315">
        <v>4460</v>
      </c>
      <c r="D54" s="262">
        <v>28</v>
      </c>
      <c r="E54" s="178">
        <v>0.13755919367944675</v>
      </c>
      <c r="F54" s="145"/>
      <c r="G54" s="34"/>
      <c r="H54" s="159"/>
      <c r="I54" s="159"/>
      <c r="J54" s="38"/>
      <c r="K54" s="38"/>
      <c r="L54" s="159"/>
      <c r="M54" s="159"/>
      <c r="N54" s="148"/>
      <c r="O54" s="607" t="s">
        <v>439</v>
      </c>
    </row>
    <row r="55" spans="1:15" s="3" customFormat="1" ht="15.75" x14ac:dyDescent="0.2">
      <c r="A55" s="39" t="s">
        <v>340</v>
      </c>
      <c r="B55" s="290">
        <v>3484</v>
      </c>
      <c r="C55" s="291">
        <v>4460</v>
      </c>
      <c r="D55" s="263">
        <v>28</v>
      </c>
      <c r="E55" s="178">
        <v>0.2431023844732195</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2105" priority="132">
      <formula>kvartal &lt; 4</formula>
    </cfRule>
  </conditionalFormatting>
  <conditionalFormatting sqref="B63:C65">
    <cfRule type="expression" dxfId="2104" priority="131">
      <formula>kvartal &lt; 4</formula>
    </cfRule>
  </conditionalFormatting>
  <conditionalFormatting sqref="B37">
    <cfRule type="expression" dxfId="2103" priority="130">
      <formula>kvartal &lt; 4</formula>
    </cfRule>
  </conditionalFormatting>
  <conditionalFormatting sqref="B38">
    <cfRule type="expression" dxfId="2102" priority="129">
      <formula>kvartal &lt; 4</formula>
    </cfRule>
  </conditionalFormatting>
  <conditionalFormatting sqref="B39">
    <cfRule type="expression" dxfId="2101" priority="128">
      <formula>kvartal &lt; 4</formula>
    </cfRule>
  </conditionalFormatting>
  <conditionalFormatting sqref="A34">
    <cfRule type="expression" dxfId="2100" priority="1">
      <formula>kvartal &lt; 4</formula>
    </cfRule>
  </conditionalFormatting>
  <conditionalFormatting sqref="C37">
    <cfRule type="expression" dxfId="2099" priority="127">
      <formula>kvartal &lt; 4</formula>
    </cfRule>
  </conditionalFormatting>
  <conditionalFormatting sqref="C38">
    <cfRule type="expression" dxfId="2098" priority="126">
      <formula>kvartal &lt; 4</formula>
    </cfRule>
  </conditionalFormatting>
  <conditionalFormatting sqref="C39">
    <cfRule type="expression" dxfId="2097" priority="125">
      <formula>kvartal &lt; 4</formula>
    </cfRule>
  </conditionalFormatting>
  <conditionalFormatting sqref="B26:C28">
    <cfRule type="expression" dxfId="2096" priority="124">
      <formula>kvartal &lt; 4</formula>
    </cfRule>
  </conditionalFormatting>
  <conditionalFormatting sqref="B32:C33">
    <cfRule type="expression" dxfId="2095" priority="123">
      <formula>kvartal &lt; 4</formula>
    </cfRule>
  </conditionalFormatting>
  <conditionalFormatting sqref="B34">
    <cfRule type="expression" dxfId="2094" priority="122">
      <formula>kvartal &lt; 4</formula>
    </cfRule>
  </conditionalFormatting>
  <conditionalFormatting sqref="C34">
    <cfRule type="expression" dxfId="2093" priority="121">
      <formula>kvartal &lt; 4</formula>
    </cfRule>
  </conditionalFormatting>
  <conditionalFormatting sqref="F26:G28">
    <cfRule type="expression" dxfId="2092" priority="120">
      <formula>kvartal &lt; 4</formula>
    </cfRule>
  </conditionalFormatting>
  <conditionalFormatting sqref="F32">
    <cfRule type="expression" dxfId="2091" priority="119">
      <formula>kvartal &lt; 4</formula>
    </cfRule>
  </conditionalFormatting>
  <conditionalFormatting sqref="G32">
    <cfRule type="expression" dxfId="2090" priority="118">
      <formula>kvartal &lt; 4</formula>
    </cfRule>
  </conditionalFormatting>
  <conditionalFormatting sqref="F33">
    <cfRule type="expression" dxfId="2089" priority="117">
      <formula>kvartal &lt; 4</formula>
    </cfRule>
  </conditionalFormatting>
  <conditionalFormatting sqref="G33">
    <cfRule type="expression" dxfId="2088" priority="116">
      <formula>kvartal &lt; 4</formula>
    </cfRule>
  </conditionalFormatting>
  <conditionalFormatting sqref="F34">
    <cfRule type="expression" dxfId="2087" priority="115">
      <formula>kvartal &lt; 4</formula>
    </cfRule>
  </conditionalFormatting>
  <conditionalFormatting sqref="G34">
    <cfRule type="expression" dxfId="2086" priority="114">
      <formula>kvartal &lt; 4</formula>
    </cfRule>
  </conditionalFormatting>
  <conditionalFormatting sqref="F37">
    <cfRule type="expression" dxfId="2085" priority="113">
      <formula>kvartal &lt; 4</formula>
    </cfRule>
  </conditionalFormatting>
  <conditionalFormatting sqref="F38">
    <cfRule type="expression" dxfId="2084" priority="112">
      <formula>kvartal &lt; 4</formula>
    </cfRule>
  </conditionalFormatting>
  <conditionalFormatting sqref="F39">
    <cfRule type="expression" dxfId="2083" priority="111">
      <formula>kvartal &lt; 4</formula>
    </cfRule>
  </conditionalFormatting>
  <conditionalFormatting sqref="G37">
    <cfRule type="expression" dxfId="2082" priority="110">
      <formula>kvartal &lt; 4</formula>
    </cfRule>
  </conditionalFormatting>
  <conditionalFormatting sqref="G38">
    <cfRule type="expression" dxfId="2081" priority="109">
      <formula>kvartal &lt; 4</formula>
    </cfRule>
  </conditionalFormatting>
  <conditionalFormatting sqref="G39">
    <cfRule type="expression" dxfId="2080" priority="108">
      <formula>kvartal &lt; 4</formula>
    </cfRule>
  </conditionalFormatting>
  <conditionalFormatting sqref="B29">
    <cfRule type="expression" dxfId="2079" priority="107">
      <formula>kvartal &lt; 4</formula>
    </cfRule>
  </conditionalFormatting>
  <conditionalFormatting sqref="C29">
    <cfRule type="expression" dxfId="2078" priority="106">
      <formula>kvartal &lt; 4</formula>
    </cfRule>
  </conditionalFormatting>
  <conditionalFormatting sqref="F29">
    <cfRule type="expression" dxfId="2077" priority="105">
      <formula>kvartal &lt; 4</formula>
    </cfRule>
  </conditionalFormatting>
  <conditionalFormatting sqref="G29">
    <cfRule type="expression" dxfId="2076" priority="104">
      <formula>kvartal &lt; 4</formula>
    </cfRule>
  </conditionalFormatting>
  <conditionalFormatting sqref="J26:K29">
    <cfRule type="expression" dxfId="2075" priority="103">
      <formula>kvartal &lt; 4</formula>
    </cfRule>
  </conditionalFormatting>
  <conditionalFormatting sqref="J32:K34">
    <cfRule type="expression" dxfId="2074" priority="102">
      <formula>kvartal &lt; 4</formula>
    </cfRule>
  </conditionalFormatting>
  <conditionalFormatting sqref="J37:K39">
    <cfRule type="expression" dxfId="2073" priority="101">
      <formula>kvartal &lt; 4</formula>
    </cfRule>
  </conditionalFormatting>
  <conditionalFormatting sqref="B82">
    <cfRule type="expression" dxfId="2072" priority="100">
      <formula>kvartal &lt; 4</formula>
    </cfRule>
  </conditionalFormatting>
  <conditionalFormatting sqref="C82">
    <cfRule type="expression" dxfId="2071" priority="99">
      <formula>kvartal &lt; 4</formula>
    </cfRule>
  </conditionalFormatting>
  <conditionalFormatting sqref="B85">
    <cfRule type="expression" dxfId="2070" priority="98">
      <formula>kvartal &lt; 4</formula>
    </cfRule>
  </conditionalFormatting>
  <conditionalFormatting sqref="C85">
    <cfRule type="expression" dxfId="2069" priority="97">
      <formula>kvartal &lt; 4</formula>
    </cfRule>
  </conditionalFormatting>
  <conditionalFormatting sqref="B92">
    <cfRule type="expression" dxfId="2068" priority="96">
      <formula>kvartal &lt; 4</formula>
    </cfRule>
  </conditionalFormatting>
  <conditionalFormatting sqref="C92">
    <cfRule type="expression" dxfId="2067" priority="95">
      <formula>kvartal &lt; 4</formula>
    </cfRule>
  </conditionalFormatting>
  <conditionalFormatting sqref="B95">
    <cfRule type="expression" dxfId="2066" priority="94">
      <formula>kvartal &lt; 4</formula>
    </cfRule>
  </conditionalFormatting>
  <conditionalFormatting sqref="C95">
    <cfRule type="expression" dxfId="2065" priority="93">
      <formula>kvartal &lt; 4</formula>
    </cfRule>
  </conditionalFormatting>
  <conditionalFormatting sqref="B102">
    <cfRule type="expression" dxfId="2064" priority="92">
      <formula>kvartal &lt; 4</formula>
    </cfRule>
  </conditionalFormatting>
  <conditionalFormatting sqref="C102">
    <cfRule type="expression" dxfId="2063" priority="91">
      <formula>kvartal &lt; 4</formula>
    </cfRule>
  </conditionalFormatting>
  <conditionalFormatting sqref="B105">
    <cfRule type="expression" dxfId="2062" priority="90">
      <formula>kvartal &lt; 4</formula>
    </cfRule>
  </conditionalFormatting>
  <conditionalFormatting sqref="C105">
    <cfRule type="expression" dxfId="2061" priority="89">
      <formula>kvartal &lt; 4</formula>
    </cfRule>
  </conditionalFormatting>
  <conditionalFormatting sqref="B112">
    <cfRule type="expression" dxfId="2060" priority="88">
      <formula>kvartal &lt; 4</formula>
    </cfRule>
  </conditionalFormatting>
  <conditionalFormatting sqref="C112">
    <cfRule type="expression" dxfId="2059" priority="87">
      <formula>kvartal &lt; 4</formula>
    </cfRule>
  </conditionalFormatting>
  <conditionalFormatting sqref="B115">
    <cfRule type="expression" dxfId="2058" priority="86">
      <formula>kvartal &lt; 4</formula>
    </cfRule>
  </conditionalFormatting>
  <conditionalFormatting sqref="C115">
    <cfRule type="expression" dxfId="2057" priority="85">
      <formula>kvartal &lt; 4</formula>
    </cfRule>
  </conditionalFormatting>
  <conditionalFormatting sqref="B122">
    <cfRule type="expression" dxfId="2056" priority="84">
      <formula>kvartal &lt; 4</formula>
    </cfRule>
  </conditionalFormatting>
  <conditionalFormatting sqref="C122">
    <cfRule type="expression" dxfId="2055" priority="83">
      <formula>kvartal &lt; 4</formula>
    </cfRule>
  </conditionalFormatting>
  <conditionalFormatting sqref="B125">
    <cfRule type="expression" dxfId="2054" priority="82">
      <formula>kvartal &lt; 4</formula>
    </cfRule>
  </conditionalFormatting>
  <conditionalFormatting sqref="C125">
    <cfRule type="expression" dxfId="2053" priority="81">
      <formula>kvartal &lt; 4</formula>
    </cfRule>
  </conditionalFormatting>
  <conditionalFormatting sqref="B132">
    <cfRule type="expression" dxfId="2052" priority="80">
      <formula>kvartal &lt; 4</formula>
    </cfRule>
  </conditionalFormatting>
  <conditionalFormatting sqref="C132">
    <cfRule type="expression" dxfId="2051" priority="79">
      <formula>kvartal &lt; 4</formula>
    </cfRule>
  </conditionalFormatting>
  <conditionalFormatting sqref="B135">
    <cfRule type="expression" dxfId="2050" priority="78">
      <formula>kvartal &lt; 4</formula>
    </cfRule>
  </conditionalFormatting>
  <conditionalFormatting sqref="C135">
    <cfRule type="expression" dxfId="2049" priority="77">
      <formula>kvartal &lt; 4</formula>
    </cfRule>
  </conditionalFormatting>
  <conditionalFormatting sqref="B146">
    <cfRule type="expression" dxfId="2048" priority="76">
      <formula>kvartal &lt; 4</formula>
    </cfRule>
  </conditionalFormatting>
  <conditionalFormatting sqref="C146">
    <cfRule type="expression" dxfId="2047" priority="75">
      <formula>kvartal &lt; 4</formula>
    </cfRule>
  </conditionalFormatting>
  <conditionalFormatting sqref="B154">
    <cfRule type="expression" dxfId="2046" priority="74">
      <formula>kvartal &lt; 4</formula>
    </cfRule>
  </conditionalFormatting>
  <conditionalFormatting sqref="C154">
    <cfRule type="expression" dxfId="2045" priority="73">
      <formula>kvartal &lt; 4</formula>
    </cfRule>
  </conditionalFormatting>
  <conditionalFormatting sqref="F83">
    <cfRule type="expression" dxfId="2044" priority="72">
      <formula>kvartal &lt; 4</formula>
    </cfRule>
  </conditionalFormatting>
  <conditionalFormatting sqref="G83">
    <cfRule type="expression" dxfId="2043" priority="71">
      <formula>kvartal &lt; 4</formula>
    </cfRule>
  </conditionalFormatting>
  <conditionalFormatting sqref="F84:G84">
    <cfRule type="expression" dxfId="2042" priority="70">
      <formula>kvartal &lt; 4</formula>
    </cfRule>
  </conditionalFormatting>
  <conditionalFormatting sqref="F86:G87">
    <cfRule type="expression" dxfId="2041" priority="69">
      <formula>kvartal &lt; 4</formula>
    </cfRule>
  </conditionalFormatting>
  <conditionalFormatting sqref="F93:G94">
    <cfRule type="expression" dxfId="2040" priority="68">
      <formula>kvartal &lt; 4</formula>
    </cfRule>
  </conditionalFormatting>
  <conditionalFormatting sqref="F96:G97">
    <cfRule type="expression" dxfId="2039" priority="67">
      <formula>kvartal &lt; 4</formula>
    </cfRule>
  </conditionalFormatting>
  <conditionalFormatting sqref="F103:G104">
    <cfRule type="expression" dxfId="2038" priority="66">
      <formula>kvartal &lt; 4</formula>
    </cfRule>
  </conditionalFormatting>
  <conditionalFormatting sqref="F106:G107">
    <cfRule type="expression" dxfId="2037" priority="65">
      <formula>kvartal &lt; 4</formula>
    </cfRule>
  </conditionalFormatting>
  <conditionalFormatting sqref="F113:G114">
    <cfRule type="expression" dxfId="2036" priority="64">
      <formula>kvartal &lt; 4</formula>
    </cfRule>
  </conditionalFormatting>
  <conditionalFormatting sqref="F116:G117">
    <cfRule type="expression" dxfId="2035" priority="63">
      <formula>kvartal &lt; 4</formula>
    </cfRule>
  </conditionalFormatting>
  <conditionalFormatting sqref="F123:G124">
    <cfRule type="expression" dxfId="2034" priority="62">
      <formula>kvartal &lt; 4</formula>
    </cfRule>
  </conditionalFormatting>
  <conditionalFormatting sqref="F126:G127">
    <cfRule type="expression" dxfId="2033" priority="61">
      <formula>kvartal &lt; 4</formula>
    </cfRule>
  </conditionalFormatting>
  <conditionalFormatting sqref="F133:G134">
    <cfRule type="expression" dxfId="2032" priority="60">
      <formula>kvartal &lt; 4</formula>
    </cfRule>
  </conditionalFormatting>
  <conditionalFormatting sqref="F136:G137">
    <cfRule type="expression" dxfId="2031" priority="59">
      <formula>kvartal &lt; 4</formula>
    </cfRule>
  </conditionalFormatting>
  <conditionalFormatting sqref="F146">
    <cfRule type="expression" dxfId="2030" priority="58">
      <formula>kvartal &lt; 4</formula>
    </cfRule>
  </conditionalFormatting>
  <conditionalFormatting sqref="G146">
    <cfRule type="expression" dxfId="2029" priority="57">
      <formula>kvartal &lt; 4</formula>
    </cfRule>
  </conditionalFormatting>
  <conditionalFormatting sqref="F154:G154">
    <cfRule type="expression" dxfId="2028" priority="56">
      <formula>kvartal &lt; 4</formula>
    </cfRule>
  </conditionalFormatting>
  <conditionalFormatting sqref="F82:G82">
    <cfRule type="expression" dxfId="2027" priority="55">
      <formula>kvartal &lt; 4</formula>
    </cfRule>
  </conditionalFormatting>
  <conditionalFormatting sqref="F85:G85">
    <cfRule type="expression" dxfId="2026" priority="54">
      <formula>kvartal &lt; 4</formula>
    </cfRule>
  </conditionalFormatting>
  <conditionalFormatting sqref="F92:G92">
    <cfRule type="expression" dxfId="2025" priority="53">
      <formula>kvartal &lt; 4</formula>
    </cfRule>
  </conditionalFormatting>
  <conditionalFormatting sqref="F95:G95">
    <cfRule type="expression" dxfId="2024" priority="52">
      <formula>kvartal &lt; 4</formula>
    </cfRule>
  </conditionalFormatting>
  <conditionalFormatting sqref="F102:G102">
    <cfRule type="expression" dxfId="2023" priority="51">
      <formula>kvartal &lt; 4</formula>
    </cfRule>
  </conditionalFormatting>
  <conditionalFormatting sqref="F105:G105">
    <cfRule type="expression" dxfId="2022" priority="50">
      <formula>kvartal &lt; 4</formula>
    </cfRule>
  </conditionalFormatting>
  <conditionalFormatting sqref="F112:G112">
    <cfRule type="expression" dxfId="2021" priority="49">
      <formula>kvartal &lt; 4</formula>
    </cfRule>
  </conditionalFormatting>
  <conditionalFormatting sqref="F115">
    <cfRule type="expression" dxfId="2020" priority="48">
      <formula>kvartal &lt; 4</formula>
    </cfRule>
  </conditionalFormatting>
  <conditionalFormatting sqref="G115">
    <cfRule type="expression" dxfId="2019" priority="47">
      <formula>kvartal &lt; 4</formula>
    </cfRule>
  </conditionalFormatting>
  <conditionalFormatting sqref="F122:G122">
    <cfRule type="expression" dxfId="2018" priority="46">
      <formula>kvartal &lt; 4</formula>
    </cfRule>
  </conditionalFormatting>
  <conditionalFormatting sqref="F125">
    <cfRule type="expression" dxfId="2017" priority="45">
      <formula>kvartal &lt; 4</formula>
    </cfRule>
  </conditionalFormatting>
  <conditionalFormatting sqref="G125">
    <cfRule type="expression" dxfId="2016" priority="44">
      <formula>kvartal &lt; 4</formula>
    </cfRule>
  </conditionalFormatting>
  <conditionalFormatting sqref="F132">
    <cfRule type="expression" dxfId="2015" priority="43">
      <formula>kvartal &lt; 4</formula>
    </cfRule>
  </conditionalFormatting>
  <conditionalFormatting sqref="G132">
    <cfRule type="expression" dxfId="2014" priority="42">
      <formula>kvartal &lt; 4</formula>
    </cfRule>
  </conditionalFormatting>
  <conditionalFormatting sqref="G135">
    <cfRule type="expression" dxfId="2013" priority="41">
      <formula>kvartal &lt; 4</formula>
    </cfRule>
  </conditionalFormatting>
  <conditionalFormatting sqref="F135">
    <cfRule type="expression" dxfId="2012" priority="40">
      <formula>kvartal &lt; 4</formula>
    </cfRule>
  </conditionalFormatting>
  <conditionalFormatting sqref="J82:K86">
    <cfRule type="expression" dxfId="2011" priority="39">
      <formula>kvartal &lt; 4</formula>
    </cfRule>
  </conditionalFormatting>
  <conditionalFormatting sqref="J87:K87">
    <cfRule type="expression" dxfId="2010" priority="38">
      <formula>kvartal &lt; 4</formula>
    </cfRule>
  </conditionalFormatting>
  <conditionalFormatting sqref="J92:K97">
    <cfRule type="expression" dxfId="2009" priority="37">
      <formula>kvartal &lt; 4</formula>
    </cfRule>
  </conditionalFormatting>
  <conditionalFormatting sqref="J102:K107">
    <cfRule type="expression" dxfId="2008" priority="36">
      <formula>kvartal &lt; 4</formula>
    </cfRule>
  </conditionalFormatting>
  <conditionalFormatting sqref="J112:K117">
    <cfRule type="expression" dxfId="2007" priority="35">
      <formula>kvartal &lt; 4</formula>
    </cfRule>
  </conditionalFormatting>
  <conditionalFormatting sqref="J122:K127">
    <cfRule type="expression" dxfId="2006" priority="34">
      <formula>kvartal &lt; 4</formula>
    </cfRule>
  </conditionalFormatting>
  <conditionalFormatting sqref="J132:K137">
    <cfRule type="expression" dxfId="2005" priority="33">
      <formula>kvartal &lt; 4</formula>
    </cfRule>
  </conditionalFormatting>
  <conditionalFormatting sqref="J146:K146">
    <cfRule type="expression" dxfId="2004" priority="32">
      <formula>kvartal &lt; 4</formula>
    </cfRule>
  </conditionalFormatting>
  <conditionalFormatting sqref="J154:K154">
    <cfRule type="expression" dxfId="2003" priority="31">
      <formula>kvartal &lt; 4</formula>
    </cfRule>
  </conditionalFormatting>
  <conditionalFormatting sqref="A26:A28">
    <cfRule type="expression" dxfId="2002" priority="15">
      <formula>kvartal &lt; 4</formula>
    </cfRule>
  </conditionalFormatting>
  <conditionalFormatting sqref="A32:A33">
    <cfRule type="expression" dxfId="2001" priority="14">
      <formula>kvartal &lt; 4</formula>
    </cfRule>
  </conditionalFormatting>
  <conditionalFormatting sqref="A37:A39">
    <cfRule type="expression" dxfId="2000" priority="13">
      <formula>kvartal &lt; 4</formula>
    </cfRule>
  </conditionalFormatting>
  <conditionalFormatting sqref="A57:A59">
    <cfRule type="expression" dxfId="1999" priority="12">
      <formula>kvartal &lt; 4</formula>
    </cfRule>
  </conditionalFormatting>
  <conditionalFormatting sqref="A63:A65">
    <cfRule type="expression" dxfId="1998" priority="11">
      <formula>kvartal &lt; 4</formula>
    </cfRule>
  </conditionalFormatting>
  <conditionalFormatting sqref="A82:A87">
    <cfRule type="expression" dxfId="1997" priority="10">
      <formula>kvartal &lt; 4</formula>
    </cfRule>
  </conditionalFormatting>
  <conditionalFormatting sqref="A92:A97">
    <cfRule type="expression" dxfId="1996" priority="9">
      <formula>kvartal &lt; 4</formula>
    </cfRule>
  </conditionalFormatting>
  <conditionalFormatting sqref="A102:A107">
    <cfRule type="expression" dxfId="1995" priority="8">
      <formula>kvartal &lt; 4</formula>
    </cfRule>
  </conditionalFormatting>
  <conditionalFormatting sqref="A112:A117">
    <cfRule type="expression" dxfId="1994" priority="7">
      <formula>kvartal &lt; 4</formula>
    </cfRule>
  </conditionalFormatting>
  <conditionalFormatting sqref="A122:A127">
    <cfRule type="expression" dxfId="1993" priority="6">
      <formula>kvartal &lt; 4</formula>
    </cfRule>
  </conditionalFormatting>
  <conditionalFormatting sqref="A132:A137">
    <cfRule type="expression" dxfId="1992" priority="5">
      <formula>kvartal &lt; 4</formula>
    </cfRule>
  </conditionalFormatting>
  <conditionalFormatting sqref="A146">
    <cfRule type="expression" dxfId="1991" priority="4">
      <formula>kvartal &lt; 4</formula>
    </cfRule>
  </conditionalFormatting>
  <conditionalFormatting sqref="A154">
    <cfRule type="expression" dxfId="1990" priority="3">
      <formula>kvartal &lt; 4</formula>
    </cfRule>
  </conditionalFormatting>
  <conditionalFormatting sqref="A29">
    <cfRule type="expression" dxfId="1989" priority="2">
      <formula>kvartal &lt; 4</formula>
    </cfRule>
  </conditionalFormatting>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162</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622483</v>
      </c>
      <c r="C7" s="311">
        <v>621732</v>
      </c>
      <c r="D7" s="258">
        <v>-0.1</v>
      </c>
      <c r="E7" s="178">
        <v>15.669663562107139</v>
      </c>
      <c r="F7" s="608" t="s">
        <v>439</v>
      </c>
      <c r="G7" s="620" t="s">
        <v>439</v>
      </c>
      <c r="H7" s="641" t="s">
        <v>439</v>
      </c>
      <c r="I7" s="629" t="s">
        <v>439</v>
      </c>
      <c r="J7" s="312">
        <v>622483</v>
      </c>
      <c r="K7" s="313">
        <v>621732</v>
      </c>
      <c r="L7" s="262">
        <v>-0.1</v>
      </c>
      <c r="M7" s="178">
        <v>5.8150102295664388</v>
      </c>
      <c r="O7" s="607" t="s">
        <v>439</v>
      </c>
    </row>
    <row r="8" spans="1:15" ht="15.75" x14ac:dyDescent="0.2">
      <c r="A8" s="21" t="s">
        <v>32</v>
      </c>
      <c r="B8" s="290">
        <v>340612</v>
      </c>
      <c r="C8" s="291">
        <v>346765</v>
      </c>
      <c r="D8" s="166">
        <v>1.8</v>
      </c>
      <c r="E8" s="178">
        <v>17.559429357825131</v>
      </c>
      <c r="F8" s="293"/>
      <c r="G8" s="294"/>
      <c r="H8" s="166"/>
      <c r="I8" s="629" t="s">
        <v>439</v>
      </c>
      <c r="J8" s="238">
        <v>340612</v>
      </c>
      <c r="K8" s="295">
        <v>346765</v>
      </c>
      <c r="L8" s="263"/>
      <c r="M8" s="178">
        <v>17.559429357825131</v>
      </c>
      <c r="O8" s="607" t="s">
        <v>439</v>
      </c>
    </row>
    <row r="9" spans="1:15" ht="15.75" x14ac:dyDescent="0.2">
      <c r="A9" s="21" t="s">
        <v>31</v>
      </c>
      <c r="B9" s="290">
        <v>281871</v>
      </c>
      <c r="C9" s="291">
        <v>274967</v>
      </c>
      <c r="D9" s="166">
        <v>-2.4</v>
      </c>
      <c r="E9" s="178">
        <v>28.333275110238024</v>
      </c>
      <c r="F9" s="293"/>
      <c r="G9" s="294"/>
      <c r="H9" s="166"/>
      <c r="I9" s="629" t="s">
        <v>439</v>
      </c>
      <c r="J9" s="238">
        <v>281871</v>
      </c>
      <c r="K9" s="295">
        <v>274967</v>
      </c>
      <c r="L9" s="263"/>
      <c r="M9" s="178">
        <v>28.333275110238024</v>
      </c>
      <c r="O9" s="607" t="s">
        <v>439</v>
      </c>
    </row>
    <row r="10" spans="1:15" ht="15.75" x14ac:dyDescent="0.2">
      <c r="A10" s="13" t="s">
        <v>29</v>
      </c>
      <c r="B10" s="314">
        <v>28820</v>
      </c>
      <c r="C10" s="315">
        <v>31382</v>
      </c>
      <c r="D10" s="166">
        <v>8.9</v>
      </c>
      <c r="E10" s="178">
        <v>11.671366106662258</v>
      </c>
      <c r="F10" s="610" t="s">
        <v>439</v>
      </c>
      <c r="G10" s="622" t="s">
        <v>439</v>
      </c>
      <c r="H10" s="638" t="s">
        <v>439</v>
      </c>
      <c r="I10" s="629" t="s">
        <v>439</v>
      </c>
      <c r="J10" s="312">
        <v>28820</v>
      </c>
      <c r="K10" s="313">
        <v>31382</v>
      </c>
      <c r="L10" s="263">
        <v>8.9</v>
      </c>
      <c r="M10" s="178">
        <v>0.52049631207837932</v>
      </c>
      <c r="O10" s="607" t="s">
        <v>439</v>
      </c>
    </row>
    <row r="11" spans="1:15" ht="15.75" x14ac:dyDescent="0.2">
      <c r="A11" s="21" t="s">
        <v>32</v>
      </c>
      <c r="B11" s="290">
        <v>18538</v>
      </c>
      <c r="C11" s="291">
        <v>19940</v>
      </c>
      <c r="D11" s="166">
        <v>7.6</v>
      </c>
      <c r="E11" s="178">
        <v>13.688638866784883</v>
      </c>
      <c r="F11" s="293"/>
      <c r="G11" s="294"/>
      <c r="H11" s="166"/>
      <c r="I11" s="629" t="s">
        <v>439</v>
      </c>
      <c r="J11" s="238">
        <v>18538</v>
      </c>
      <c r="K11" s="295">
        <v>19940</v>
      </c>
      <c r="L11" s="263"/>
      <c r="M11" s="178">
        <v>13.688638866784883</v>
      </c>
      <c r="O11" s="607" t="s">
        <v>439</v>
      </c>
    </row>
    <row r="12" spans="1:15" ht="15.75" x14ac:dyDescent="0.2">
      <c r="A12" s="21" t="s">
        <v>31</v>
      </c>
      <c r="B12" s="290">
        <v>10282</v>
      </c>
      <c r="C12" s="291">
        <v>11442</v>
      </c>
      <c r="D12" s="166">
        <v>11.3</v>
      </c>
      <c r="E12" s="178">
        <v>21.809292834406879</v>
      </c>
      <c r="F12" s="293"/>
      <c r="G12" s="294"/>
      <c r="H12" s="166"/>
      <c r="I12" s="629" t="s">
        <v>439</v>
      </c>
      <c r="J12" s="238">
        <v>10282</v>
      </c>
      <c r="K12" s="295">
        <v>11442</v>
      </c>
      <c r="L12" s="263"/>
      <c r="M12" s="178">
        <v>21.809292834406879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675760</v>
      </c>
      <c r="C54" s="315">
        <v>658290</v>
      </c>
      <c r="D54" s="262">
        <v>-2.6</v>
      </c>
      <c r="E54" s="178">
        <v>20.303551929875113</v>
      </c>
      <c r="F54" s="145"/>
      <c r="G54" s="34"/>
      <c r="H54" s="159"/>
      <c r="I54" s="159"/>
      <c r="J54" s="38"/>
      <c r="K54" s="38"/>
      <c r="L54" s="159"/>
      <c r="M54" s="159"/>
      <c r="N54" s="148"/>
      <c r="O54" s="607" t="s">
        <v>439</v>
      </c>
    </row>
    <row r="55" spans="1:15" s="3" customFormat="1" ht="15.75" x14ac:dyDescent="0.2">
      <c r="A55" s="39" t="s">
        <v>340</v>
      </c>
      <c r="B55" s="290">
        <v>467766</v>
      </c>
      <c r="C55" s="291">
        <v>449522</v>
      </c>
      <c r="D55" s="263">
        <v>-3.9</v>
      </c>
      <c r="E55" s="178">
        <v>24.502213020890263</v>
      </c>
      <c r="F55" s="145"/>
      <c r="G55" s="34"/>
      <c r="H55" s="145"/>
      <c r="I55" s="145"/>
      <c r="J55" s="34"/>
      <c r="K55" s="34"/>
      <c r="L55" s="159"/>
      <c r="M55" s="159"/>
      <c r="N55" s="148"/>
      <c r="O55" s="607" t="s">
        <v>439</v>
      </c>
    </row>
    <row r="56" spans="1:15" s="3" customFormat="1" ht="15.75" x14ac:dyDescent="0.2">
      <c r="A56" s="39" t="s">
        <v>341</v>
      </c>
      <c r="B56" s="45">
        <v>207994</v>
      </c>
      <c r="C56" s="295">
        <v>208768</v>
      </c>
      <c r="D56" s="263">
        <v>0.4</v>
      </c>
      <c r="E56" s="178">
        <v>14.831247844035522</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15085</v>
      </c>
      <c r="C60" s="315">
        <v>15157</v>
      </c>
      <c r="D60" s="263">
        <v>0.5</v>
      </c>
      <c r="E60" s="178">
        <v>20.497037679727217</v>
      </c>
      <c r="F60" s="145"/>
      <c r="G60" s="34"/>
      <c r="H60" s="145"/>
      <c r="I60" s="145"/>
      <c r="J60" s="34"/>
      <c r="K60" s="34"/>
      <c r="L60" s="159"/>
      <c r="M60" s="159"/>
      <c r="N60" s="148"/>
      <c r="O60" s="607" t="s">
        <v>439</v>
      </c>
    </row>
    <row r="61" spans="1:15" s="3" customFormat="1" ht="15.75" x14ac:dyDescent="0.2">
      <c r="A61" s="39" t="s">
        <v>340</v>
      </c>
      <c r="B61" s="290">
        <v>988</v>
      </c>
      <c r="C61" s="291">
        <v>1012</v>
      </c>
      <c r="D61" s="263">
        <v>2.4</v>
      </c>
      <c r="E61" s="178">
        <v>2.5777613421435372</v>
      </c>
      <c r="F61" s="145"/>
      <c r="G61" s="34"/>
      <c r="H61" s="145"/>
      <c r="I61" s="145"/>
      <c r="J61" s="34"/>
      <c r="K61" s="34"/>
      <c r="L61" s="159"/>
      <c r="M61" s="159"/>
      <c r="N61" s="148"/>
      <c r="O61" s="607" t="s">
        <v>439</v>
      </c>
    </row>
    <row r="62" spans="1:15" s="3" customFormat="1" ht="15.75" x14ac:dyDescent="0.2">
      <c r="A62" s="39" t="s">
        <v>341</v>
      </c>
      <c r="B62" s="45">
        <v>14097</v>
      </c>
      <c r="C62" s="295">
        <v>14145</v>
      </c>
      <c r="D62" s="263">
        <v>0.3</v>
      </c>
      <c r="E62" s="178">
        <v>40.777320372228175</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314">
        <v>27645</v>
      </c>
      <c r="C66" s="315">
        <v>60328</v>
      </c>
      <c r="D66" s="263">
        <v>118.2</v>
      </c>
      <c r="E66" s="178">
        <v>44.961120383899157</v>
      </c>
      <c r="F66" s="145"/>
      <c r="G66" s="34"/>
      <c r="H66" s="145"/>
      <c r="I66" s="145"/>
      <c r="J66" s="34"/>
      <c r="K66" s="34"/>
      <c r="L66" s="159"/>
      <c r="M66" s="159"/>
      <c r="N66" s="148"/>
      <c r="O66" s="607" t="s">
        <v>439</v>
      </c>
    </row>
    <row r="67" spans="1:15" s="3" customFormat="1" ht="15.75" x14ac:dyDescent="0.2">
      <c r="A67" s="39" t="s">
        <v>340</v>
      </c>
      <c r="B67" s="290">
        <v>27645</v>
      </c>
      <c r="C67" s="291">
        <v>60328</v>
      </c>
      <c r="D67" s="263">
        <v>118.2</v>
      </c>
      <c r="E67" s="178">
        <v>56.689039830797384</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314">
        <v>33157</v>
      </c>
      <c r="C69" s="315">
        <v>54070</v>
      </c>
      <c r="D69" s="263">
        <v>63.1</v>
      </c>
      <c r="E69" s="178">
        <v>46.071278735394444</v>
      </c>
      <c r="F69" s="145"/>
      <c r="G69" s="34"/>
      <c r="H69" s="145"/>
      <c r="I69" s="145"/>
      <c r="J69" s="34"/>
      <c r="K69" s="34"/>
      <c r="L69" s="159"/>
      <c r="M69" s="159"/>
      <c r="N69" s="148"/>
      <c r="O69" s="607" t="s">
        <v>439</v>
      </c>
    </row>
    <row r="70" spans="1:15" s="3" customFormat="1" ht="15.75" x14ac:dyDescent="0.2">
      <c r="A70" s="39" t="s">
        <v>340</v>
      </c>
      <c r="B70" s="290">
        <v>33157</v>
      </c>
      <c r="C70" s="291">
        <v>54070</v>
      </c>
      <c r="D70" s="263">
        <v>63.1</v>
      </c>
      <c r="E70" s="178">
        <v>46.071278735394444</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988" priority="132">
      <formula>kvartal &lt; 4</formula>
    </cfRule>
  </conditionalFormatting>
  <conditionalFormatting sqref="B63:C65">
    <cfRule type="expression" dxfId="1987" priority="131">
      <formula>kvartal &lt; 4</formula>
    </cfRule>
  </conditionalFormatting>
  <conditionalFormatting sqref="B37">
    <cfRule type="expression" dxfId="1986" priority="130">
      <formula>kvartal &lt; 4</formula>
    </cfRule>
  </conditionalFormatting>
  <conditionalFormatting sqref="B38">
    <cfRule type="expression" dxfId="1985" priority="129">
      <formula>kvartal &lt; 4</formula>
    </cfRule>
  </conditionalFormatting>
  <conditionalFormatting sqref="B39">
    <cfRule type="expression" dxfId="1984" priority="128">
      <formula>kvartal &lt; 4</formula>
    </cfRule>
  </conditionalFormatting>
  <conditionalFormatting sqref="A34">
    <cfRule type="expression" dxfId="1983" priority="1">
      <formula>kvartal &lt; 4</formula>
    </cfRule>
  </conditionalFormatting>
  <conditionalFormatting sqref="C37">
    <cfRule type="expression" dxfId="1982" priority="127">
      <formula>kvartal &lt; 4</formula>
    </cfRule>
  </conditionalFormatting>
  <conditionalFormatting sqref="C38">
    <cfRule type="expression" dxfId="1981" priority="126">
      <formula>kvartal &lt; 4</formula>
    </cfRule>
  </conditionalFormatting>
  <conditionalFormatting sqref="C39">
    <cfRule type="expression" dxfId="1980" priority="125">
      <formula>kvartal &lt; 4</formula>
    </cfRule>
  </conditionalFormatting>
  <conditionalFormatting sqref="B26:C28">
    <cfRule type="expression" dxfId="1979" priority="124">
      <formula>kvartal &lt; 4</formula>
    </cfRule>
  </conditionalFormatting>
  <conditionalFormatting sqref="B32:C33">
    <cfRule type="expression" dxfId="1978" priority="123">
      <formula>kvartal &lt; 4</formula>
    </cfRule>
  </conditionalFormatting>
  <conditionalFormatting sqref="B34">
    <cfRule type="expression" dxfId="1977" priority="122">
      <formula>kvartal &lt; 4</formula>
    </cfRule>
  </conditionalFormatting>
  <conditionalFormatting sqref="C34">
    <cfRule type="expression" dxfId="1976" priority="121">
      <formula>kvartal &lt; 4</formula>
    </cfRule>
  </conditionalFormatting>
  <conditionalFormatting sqref="F26:G28">
    <cfRule type="expression" dxfId="1975" priority="120">
      <formula>kvartal &lt; 4</formula>
    </cfRule>
  </conditionalFormatting>
  <conditionalFormatting sqref="F32">
    <cfRule type="expression" dxfId="1974" priority="119">
      <formula>kvartal &lt; 4</formula>
    </cfRule>
  </conditionalFormatting>
  <conditionalFormatting sqref="G32">
    <cfRule type="expression" dxfId="1973" priority="118">
      <formula>kvartal &lt; 4</formula>
    </cfRule>
  </conditionalFormatting>
  <conditionalFormatting sqref="F33">
    <cfRule type="expression" dxfId="1972" priority="117">
      <formula>kvartal &lt; 4</formula>
    </cfRule>
  </conditionalFormatting>
  <conditionalFormatting sqref="G33">
    <cfRule type="expression" dxfId="1971" priority="116">
      <formula>kvartal &lt; 4</formula>
    </cfRule>
  </conditionalFormatting>
  <conditionalFormatting sqref="F34">
    <cfRule type="expression" dxfId="1970" priority="115">
      <formula>kvartal &lt; 4</formula>
    </cfRule>
  </conditionalFormatting>
  <conditionalFormatting sqref="G34">
    <cfRule type="expression" dxfId="1969" priority="114">
      <formula>kvartal &lt; 4</formula>
    </cfRule>
  </conditionalFormatting>
  <conditionalFormatting sqref="F37">
    <cfRule type="expression" dxfId="1968" priority="113">
      <formula>kvartal &lt; 4</formula>
    </cfRule>
  </conditionalFormatting>
  <conditionalFormatting sqref="F38">
    <cfRule type="expression" dxfId="1967" priority="112">
      <formula>kvartal &lt; 4</formula>
    </cfRule>
  </conditionalFormatting>
  <conditionalFormatting sqref="F39">
    <cfRule type="expression" dxfId="1966" priority="111">
      <formula>kvartal &lt; 4</formula>
    </cfRule>
  </conditionalFormatting>
  <conditionalFormatting sqref="G37">
    <cfRule type="expression" dxfId="1965" priority="110">
      <formula>kvartal &lt; 4</formula>
    </cfRule>
  </conditionalFormatting>
  <conditionalFormatting sqref="G38">
    <cfRule type="expression" dxfId="1964" priority="109">
      <formula>kvartal &lt; 4</formula>
    </cfRule>
  </conditionalFormatting>
  <conditionalFormatting sqref="G39">
    <cfRule type="expression" dxfId="1963" priority="108">
      <formula>kvartal &lt; 4</formula>
    </cfRule>
  </conditionalFormatting>
  <conditionalFormatting sqref="B29">
    <cfRule type="expression" dxfId="1962" priority="107">
      <formula>kvartal &lt; 4</formula>
    </cfRule>
  </conditionalFormatting>
  <conditionalFormatting sqref="C29">
    <cfRule type="expression" dxfId="1961" priority="106">
      <formula>kvartal &lt; 4</formula>
    </cfRule>
  </conditionalFormatting>
  <conditionalFormatting sqref="F29">
    <cfRule type="expression" dxfId="1960" priority="105">
      <formula>kvartal &lt; 4</formula>
    </cfRule>
  </conditionalFormatting>
  <conditionalFormatting sqref="G29">
    <cfRule type="expression" dxfId="1959" priority="104">
      <formula>kvartal &lt; 4</formula>
    </cfRule>
  </conditionalFormatting>
  <conditionalFormatting sqref="J26:K29">
    <cfRule type="expression" dxfId="1958" priority="103">
      <formula>kvartal &lt; 4</formula>
    </cfRule>
  </conditionalFormatting>
  <conditionalFormatting sqref="J32:K34">
    <cfRule type="expression" dxfId="1957" priority="102">
      <formula>kvartal &lt; 4</formula>
    </cfRule>
  </conditionalFormatting>
  <conditionalFormatting sqref="J37:K39">
    <cfRule type="expression" dxfId="1956" priority="101">
      <formula>kvartal &lt; 4</formula>
    </cfRule>
  </conditionalFormatting>
  <conditionalFormatting sqref="B82">
    <cfRule type="expression" dxfId="1955" priority="100">
      <formula>kvartal &lt; 4</formula>
    </cfRule>
  </conditionalFormatting>
  <conditionalFormatting sqref="C82">
    <cfRule type="expression" dxfId="1954" priority="99">
      <formula>kvartal &lt; 4</formula>
    </cfRule>
  </conditionalFormatting>
  <conditionalFormatting sqref="B85">
    <cfRule type="expression" dxfId="1953" priority="98">
      <formula>kvartal &lt; 4</formula>
    </cfRule>
  </conditionalFormatting>
  <conditionalFormatting sqref="C85">
    <cfRule type="expression" dxfId="1952" priority="97">
      <formula>kvartal &lt; 4</formula>
    </cfRule>
  </conditionalFormatting>
  <conditionalFormatting sqref="B92">
    <cfRule type="expression" dxfId="1951" priority="96">
      <formula>kvartal &lt; 4</formula>
    </cfRule>
  </conditionalFormatting>
  <conditionalFormatting sqref="C92">
    <cfRule type="expression" dxfId="1950" priority="95">
      <formula>kvartal &lt; 4</formula>
    </cfRule>
  </conditionalFormatting>
  <conditionalFormatting sqref="B95">
    <cfRule type="expression" dxfId="1949" priority="94">
      <formula>kvartal &lt; 4</formula>
    </cfRule>
  </conditionalFormatting>
  <conditionalFormatting sqref="C95">
    <cfRule type="expression" dxfId="1948" priority="93">
      <formula>kvartal &lt; 4</formula>
    </cfRule>
  </conditionalFormatting>
  <conditionalFormatting sqref="B102">
    <cfRule type="expression" dxfId="1947" priority="92">
      <formula>kvartal &lt; 4</formula>
    </cfRule>
  </conditionalFormatting>
  <conditionalFormatting sqref="C102">
    <cfRule type="expression" dxfId="1946" priority="91">
      <formula>kvartal &lt; 4</formula>
    </cfRule>
  </conditionalFormatting>
  <conditionalFormatting sqref="B105">
    <cfRule type="expression" dxfId="1945" priority="90">
      <formula>kvartal &lt; 4</formula>
    </cfRule>
  </conditionalFormatting>
  <conditionalFormatting sqref="C105">
    <cfRule type="expression" dxfId="1944" priority="89">
      <formula>kvartal &lt; 4</formula>
    </cfRule>
  </conditionalFormatting>
  <conditionalFormatting sqref="B112">
    <cfRule type="expression" dxfId="1943" priority="88">
      <formula>kvartal &lt; 4</formula>
    </cfRule>
  </conditionalFormatting>
  <conditionalFormatting sqref="C112">
    <cfRule type="expression" dxfId="1942" priority="87">
      <formula>kvartal &lt; 4</formula>
    </cfRule>
  </conditionalFormatting>
  <conditionalFormatting sqref="B115">
    <cfRule type="expression" dxfId="1941" priority="86">
      <formula>kvartal &lt; 4</formula>
    </cfRule>
  </conditionalFormatting>
  <conditionalFormatting sqref="C115">
    <cfRule type="expression" dxfId="1940" priority="85">
      <formula>kvartal &lt; 4</formula>
    </cfRule>
  </conditionalFormatting>
  <conditionalFormatting sqref="B122">
    <cfRule type="expression" dxfId="1939" priority="84">
      <formula>kvartal &lt; 4</formula>
    </cfRule>
  </conditionalFormatting>
  <conditionalFormatting sqref="C122">
    <cfRule type="expression" dxfId="1938" priority="83">
      <formula>kvartal &lt; 4</formula>
    </cfRule>
  </conditionalFormatting>
  <conditionalFormatting sqref="B125">
    <cfRule type="expression" dxfId="1937" priority="82">
      <formula>kvartal &lt; 4</formula>
    </cfRule>
  </conditionalFormatting>
  <conditionalFormatting sqref="C125">
    <cfRule type="expression" dxfId="1936" priority="81">
      <formula>kvartal &lt; 4</formula>
    </cfRule>
  </conditionalFormatting>
  <conditionalFormatting sqref="B132">
    <cfRule type="expression" dxfId="1935" priority="80">
      <formula>kvartal &lt; 4</formula>
    </cfRule>
  </conditionalFormatting>
  <conditionalFormatting sqref="C132">
    <cfRule type="expression" dxfId="1934" priority="79">
      <formula>kvartal &lt; 4</formula>
    </cfRule>
  </conditionalFormatting>
  <conditionalFormatting sqref="B135">
    <cfRule type="expression" dxfId="1933" priority="78">
      <formula>kvartal &lt; 4</formula>
    </cfRule>
  </conditionalFormatting>
  <conditionalFormatting sqref="C135">
    <cfRule type="expression" dxfId="1932" priority="77">
      <formula>kvartal &lt; 4</formula>
    </cfRule>
  </conditionalFormatting>
  <conditionalFormatting sqref="B146">
    <cfRule type="expression" dxfId="1931" priority="76">
      <formula>kvartal &lt; 4</formula>
    </cfRule>
  </conditionalFormatting>
  <conditionalFormatting sqref="C146">
    <cfRule type="expression" dxfId="1930" priority="75">
      <formula>kvartal &lt; 4</formula>
    </cfRule>
  </conditionalFormatting>
  <conditionalFormatting sqref="B154">
    <cfRule type="expression" dxfId="1929" priority="74">
      <formula>kvartal &lt; 4</formula>
    </cfRule>
  </conditionalFormatting>
  <conditionalFormatting sqref="C154">
    <cfRule type="expression" dxfId="1928" priority="73">
      <formula>kvartal &lt; 4</formula>
    </cfRule>
  </conditionalFormatting>
  <conditionalFormatting sqref="F83">
    <cfRule type="expression" dxfId="1927" priority="72">
      <formula>kvartal &lt; 4</formula>
    </cfRule>
  </conditionalFormatting>
  <conditionalFormatting sqref="G83">
    <cfRule type="expression" dxfId="1926" priority="71">
      <formula>kvartal &lt; 4</formula>
    </cfRule>
  </conditionalFormatting>
  <conditionalFormatting sqref="F84:G84">
    <cfRule type="expression" dxfId="1925" priority="70">
      <formula>kvartal &lt; 4</formula>
    </cfRule>
  </conditionalFormatting>
  <conditionalFormatting sqref="F86:G87">
    <cfRule type="expression" dxfId="1924" priority="69">
      <formula>kvartal &lt; 4</formula>
    </cfRule>
  </conditionalFormatting>
  <conditionalFormatting sqref="F93:G94">
    <cfRule type="expression" dxfId="1923" priority="68">
      <formula>kvartal &lt; 4</formula>
    </cfRule>
  </conditionalFormatting>
  <conditionalFormatting sqref="F96:G97">
    <cfRule type="expression" dxfId="1922" priority="67">
      <formula>kvartal &lt; 4</formula>
    </cfRule>
  </conditionalFormatting>
  <conditionalFormatting sqref="F103:G104">
    <cfRule type="expression" dxfId="1921" priority="66">
      <formula>kvartal &lt; 4</formula>
    </cfRule>
  </conditionalFormatting>
  <conditionalFormatting sqref="F106:G107">
    <cfRule type="expression" dxfId="1920" priority="65">
      <formula>kvartal &lt; 4</formula>
    </cfRule>
  </conditionalFormatting>
  <conditionalFormatting sqref="F113:G114">
    <cfRule type="expression" dxfId="1919" priority="64">
      <formula>kvartal &lt; 4</formula>
    </cfRule>
  </conditionalFormatting>
  <conditionalFormatting sqref="F116:G117">
    <cfRule type="expression" dxfId="1918" priority="63">
      <formula>kvartal &lt; 4</formula>
    </cfRule>
  </conditionalFormatting>
  <conditionalFormatting sqref="F123:G124">
    <cfRule type="expression" dxfId="1917" priority="62">
      <formula>kvartal &lt; 4</formula>
    </cfRule>
  </conditionalFormatting>
  <conditionalFormatting sqref="F126:G127">
    <cfRule type="expression" dxfId="1916" priority="61">
      <formula>kvartal &lt; 4</formula>
    </cfRule>
  </conditionalFormatting>
  <conditionalFormatting sqref="F133:G134">
    <cfRule type="expression" dxfId="1915" priority="60">
      <formula>kvartal &lt; 4</formula>
    </cfRule>
  </conditionalFormatting>
  <conditionalFormatting sqref="F136:G137">
    <cfRule type="expression" dxfId="1914" priority="59">
      <formula>kvartal &lt; 4</formula>
    </cfRule>
  </conditionalFormatting>
  <conditionalFormatting sqref="F146">
    <cfRule type="expression" dxfId="1913" priority="58">
      <formula>kvartal &lt; 4</formula>
    </cfRule>
  </conditionalFormatting>
  <conditionalFormatting sqref="G146">
    <cfRule type="expression" dxfId="1912" priority="57">
      <formula>kvartal &lt; 4</formula>
    </cfRule>
  </conditionalFormatting>
  <conditionalFormatting sqref="F154:G154">
    <cfRule type="expression" dxfId="1911" priority="56">
      <formula>kvartal &lt; 4</formula>
    </cfRule>
  </conditionalFormatting>
  <conditionalFormatting sqref="F82:G82">
    <cfRule type="expression" dxfId="1910" priority="55">
      <formula>kvartal &lt; 4</formula>
    </cfRule>
  </conditionalFormatting>
  <conditionalFormatting sqref="F85:G85">
    <cfRule type="expression" dxfId="1909" priority="54">
      <formula>kvartal &lt; 4</formula>
    </cfRule>
  </conditionalFormatting>
  <conditionalFormatting sqref="F92:G92">
    <cfRule type="expression" dxfId="1908" priority="53">
      <formula>kvartal &lt; 4</formula>
    </cfRule>
  </conditionalFormatting>
  <conditionalFormatting sqref="F95:G95">
    <cfRule type="expression" dxfId="1907" priority="52">
      <formula>kvartal &lt; 4</formula>
    </cfRule>
  </conditionalFormatting>
  <conditionalFormatting sqref="F102:G102">
    <cfRule type="expression" dxfId="1906" priority="51">
      <formula>kvartal &lt; 4</formula>
    </cfRule>
  </conditionalFormatting>
  <conditionalFormatting sqref="F105:G105">
    <cfRule type="expression" dxfId="1905" priority="50">
      <formula>kvartal &lt; 4</formula>
    </cfRule>
  </conditionalFormatting>
  <conditionalFormatting sqref="F112:G112">
    <cfRule type="expression" dxfId="1904" priority="49">
      <formula>kvartal &lt; 4</formula>
    </cfRule>
  </conditionalFormatting>
  <conditionalFormatting sqref="F115">
    <cfRule type="expression" dxfId="1903" priority="48">
      <formula>kvartal &lt; 4</formula>
    </cfRule>
  </conditionalFormatting>
  <conditionalFormatting sqref="G115">
    <cfRule type="expression" dxfId="1902" priority="47">
      <formula>kvartal &lt; 4</formula>
    </cfRule>
  </conditionalFormatting>
  <conditionalFormatting sqref="F122:G122">
    <cfRule type="expression" dxfId="1901" priority="46">
      <formula>kvartal &lt; 4</formula>
    </cfRule>
  </conditionalFormatting>
  <conditionalFormatting sqref="F125">
    <cfRule type="expression" dxfId="1900" priority="45">
      <formula>kvartal &lt; 4</formula>
    </cfRule>
  </conditionalFormatting>
  <conditionalFormatting sqref="G125">
    <cfRule type="expression" dxfId="1899" priority="44">
      <formula>kvartal &lt; 4</formula>
    </cfRule>
  </conditionalFormatting>
  <conditionalFormatting sqref="F132">
    <cfRule type="expression" dxfId="1898" priority="43">
      <formula>kvartal &lt; 4</formula>
    </cfRule>
  </conditionalFormatting>
  <conditionalFormatting sqref="G132">
    <cfRule type="expression" dxfId="1897" priority="42">
      <formula>kvartal &lt; 4</formula>
    </cfRule>
  </conditionalFormatting>
  <conditionalFormatting sqref="G135">
    <cfRule type="expression" dxfId="1896" priority="41">
      <formula>kvartal &lt; 4</formula>
    </cfRule>
  </conditionalFormatting>
  <conditionalFormatting sqref="F135">
    <cfRule type="expression" dxfId="1895" priority="40">
      <formula>kvartal &lt; 4</formula>
    </cfRule>
  </conditionalFormatting>
  <conditionalFormatting sqref="J82:K86">
    <cfRule type="expression" dxfId="1894" priority="39">
      <formula>kvartal &lt; 4</formula>
    </cfRule>
  </conditionalFormatting>
  <conditionalFormatting sqref="J87:K87">
    <cfRule type="expression" dxfId="1893" priority="38">
      <formula>kvartal &lt; 4</formula>
    </cfRule>
  </conditionalFormatting>
  <conditionalFormatting sqref="J92:K97">
    <cfRule type="expression" dxfId="1892" priority="37">
      <formula>kvartal &lt; 4</formula>
    </cfRule>
  </conditionalFormatting>
  <conditionalFormatting sqref="J102:K107">
    <cfRule type="expression" dxfId="1891" priority="36">
      <formula>kvartal &lt; 4</formula>
    </cfRule>
  </conditionalFormatting>
  <conditionalFormatting sqref="J112:K117">
    <cfRule type="expression" dxfId="1890" priority="35">
      <formula>kvartal &lt; 4</formula>
    </cfRule>
  </conditionalFormatting>
  <conditionalFormatting sqref="J122:K127">
    <cfRule type="expression" dxfId="1889" priority="34">
      <formula>kvartal &lt; 4</formula>
    </cfRule>
  </conditionalFormatting>
  <conditionalFormatting sqref="J132:K137">
    <cfRule type="expression" dxfId="1888" priority="33">
      <formula>kvartal &lt; 4</formula>
    </cfRule>
  </conditionalFormatting>
  <conditionalFormatting sqref="J146:K146">
    <cfRule type="expression" dxfId="1887" priority="32">
      <formula>kvartal &lt; 4</formula>
    </cfRule>
  </conditionalFormatting>
  <conditionalFormatting sqref="J154:K154">
    <cfRule type="expression" dxfId="1886" priority="31">
      <formula>kvartal &lt; 4</formula>
    </cfRule>
  </conditionalFormatting>
  <conditionalFormatting sqref="A26:A28">
    <cfRule type="expression" dxfId="1885" priority="15">
      <formula>kvartal &lt; 4</formula>
    </cfRule>
  </conditionalFormatting>
  <conditionalFormatting sqref="A32:A33">
    <cfRule type="expression" dxfId="1884" priority="14">
      <formula>kvartal &lt; 4</formula>
    </cfRule>
  </conditionalFormatting>
  <conditionalFormatting sqref="A37:A39">
    <cfRule type="expression" dxfId="1883" priority="13">
      <formula>kvartal &lt; 4</formula>
    </cfRule>
  </conditionalFormatting>
  <conditionalFormatting sqref="A57:A59">
    <cfRule type="expression" dxfId="1882" priority="12">
      <formula>kvartal &lt; 4</formula>
    </cfRule>
  </conditionalFormatting>
  <conditionalFormatting sqref="A63:A65">
    <cfRule type="expression" dxfId="1881" priority="11">
      <formula>kvartal &lt; 4</formula>
    </cfRule>
  </conditionalFormatting>
  <conditionalFormatting sqref="A82:A87">
    <cfRule type="expression" dxfId="1880" priority="10">
      <formula>kvartal &lt; 4</formula>
    </cfRule>
  </conditionalFormatting>
  <conditionalFormatting sqref="A92:A97">
    <cfRule type="expression" dxfId="1879" priority="9">
      <formula>kvartal &lt; 4</formula>
    </cfRule>
  </conditionalFormatting>
  <conditionalFormatting sqref="A102:A107">
    <cfRule type="expression" dxfId="1878" priority="8">
      <formula>kvartal &lt; 4</formula>
    </cfRule>
  </conditionalFormatting>
  <conditionalFormatting sqref="A112:A117">
    <cfRule type="expression" dxfId="1877" priority="7">
      <formula>kvartal &lt; 4</formula>
    </cfRule>
  </conditionalFormatting>
  <conditionalFormatting sqref="A122:A127">
    <cfRule type="expression" dxfId="1876" priority="6">
      <formula>kvartal &lt; 4</formula>
    </cfRule>
  </conditionalFormatting>
  <conditionalFormatting sqref="A132:A137">
    <cfRule type="expression" dxfId="1875" priority="5">
      <formula>kvartal &lt; 4</formula>
    </cfRule>
  </conditionalFormatting>
  <conditionalFormatting sqref="A146">
    <cfRule type="expression" dxfId="1874" priority="4">
      <formula>kvartal &lt; 4</formula>
    </cfRule>
  </conditionalFormatting>
  <conditionalFormatting sqref="A154">
    <cfRule type="expression" dxfId="1873" priority="3">
      <formula>kvartal &lt; 4</formula>
    </cfRule>
  </conditionalFormatting>
  <conditionalFormatting sqref="A29">
    <cfRule type="expression" dxfId="1872" priority="2">
      <formula>kvartal &lt; 4</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110</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310">
        <v>60279.09996</v>
      </c>
      <c r="G7" s="311">
        <v>79639.878670000006</v>
      </c>
      <c r="H7" s="258">
        <v>32.1</v>
      </c>
      <c r="I7" s="178">
        <v>1.1843939295572559</v>
      </c>
      <c r="J7" s="312">
        <v>60279.09996</v>
      </c>
      <c r="K7" s="313">
        <v>79639.878670000006</v>
      </c>
      <c r="L7" s="262">
        <v>32.1</v>
      </c>
      <c r="M7" s="178">
        <v>0.74486548729594115</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314">
        <v>38981.514999999999</v>
      </c>
      <c r="G10" s="315">
        <v>45803.612999999998</v>
      </c>
      <c r="H10" s="166">
        <v>17.5</v>
      </c>
      <c r="I10" s="178">
        <v>0.79515120738062162</v>
      </c>
      <c r="J10" s="312">
        <v>38981.514999999999</v>
      </c>
      <c r="K10" s="313">
        <v>45803.612999999998</v>
      </c>
      <c r="L10" s="263">
        <v>17.5</v>
      </c>
      <c r="M10" s="178">
        <v>0.75969063942276815</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314">
        <v>216214.7879</v>
      </c>
      <c r="G13" s="315">
        <v>314046.8273</v>
      </c>
      <c r="H13" s="166">
        <v>45.2</v>
      </c>
      <c r="I13" s="178">
        <v>1.0321077505219789</v>
      </c>
      <c r="J13" s="312">
        <v>216214.7879</v>
      </c>
      <c r="K13" s="313">
        <v>314046.8273</v>
      </c>
      <c r="L13" s="263">
        <v>45.2</v>
      </c>
      <c r="M13" s="178">
        <v>0.56983369021121</v>
      </c>
      <c r="O13" s="607" t="s">
        <v>439</v>
      </c>
    </row>
    <row r="14" spans="1:15" s="44" customFormat="1" ht="15.75" x14ac:dyDescent="0.2">
      <c r="A14" s="13" t="s">
        <v>27</v>
      </c>
      <c r="B14" s="610" t="s">
        <v>439</v>
      </c>
      <c r="C14" s="622" t="s">
        <v>439</v>
      </c>
      <c r="D14" s="638" t="s">
        <v>439</v>
      </c>
      <c r="E14" s="629" t="s">
        <v>439</v>
      </c>
      <c r="F14" s="314">
        <v>320</v>
      </c>
      <c r="G14" s="315">
        <v>8084.2499699999998</v>
      </c>
      <c r="H14" s="166">
        <v>999</v>
      </c>
      <c r="I14" s="178">
        <v>2.7380700040566319</v>
      </c>
      <c r="J14" s="312">
        <v>320</v>
      </c>
      <c r="K14" s="313">
        <v>8084.2499699999998</v>
      </c>
      <c r="L14" s="263">
        <v>999</v>
      </c>
      <c r="M14" s="178">
        <v>2.2563703947127354</v>
      </c>
      <c r="N14" s="144"/>
      <c r="O14" s="607" t="s">
        <v>439</v>
      </c>
    </row>
    <row r="15" spans="1:15" s="44" customFormat="1" ht="15.75" x14ac:dyDescent="0.2">
      <c r="A15" s="42" t="s">
        <v>26</v>
      </c>
      <c r="B15" s="611" t="s">
        <v>439</v>
      </c>
      <c r="C15" s="623" t="s">
        <v>439</v>
      </c>
      <c r="D15" s="630" t="s">
        <v>439</v>
      </c>
      <c r="E15" s="630" t="s">
        <v>439</v>
      </c>
      <c r="F15" s="316">
        <v>1682.01251</v>
      </c>
      <c r="G15" s="317">
        <v>1005.86153</v>
      </c>
      <c r="H15" s="167">
        <v>-40.200000000000003</v>
      </c>
      <c r="I15" s="167">
        <v>0.86818581945772699</v>
      </c>
      <c r="J15" s="318">
        <v>1682.01251</v>
      </c>
      <c r="K15" s="319">
        <v>1005.86153</v>
      </c>
      <c r="L15" s="264">
        <v>-40.200000000000003</v>
      </c>
      <c r="M15" s="167">
        <v>0.67214447314371661</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178310.46872</v>
      </c>
      <c r="C25" s="321">
        <v>216412.64799999999</v>
      </c>
      <c r="D25" s="258">
        <v>21.4</v>
      </c>
      <c r="E25" s="178">
        <v>20.576180567375967</v>
      </c>
      <c r="F25" s="322">
        <v>6082.2120000000004</v>
      </c>
      <c r="G25" s="321">
        <v>5756.393</v>
      </c>
      <c r="H25" s="258">
        <v>-5.4</v>
      </c>
      <c r="I25" s="178">
        <v>1.9216483924051229</v>
      </c>
      <c r="J25" s="320">
        <v>184392.68072</v>
      </c>
      <c r="K25" s="320">
        <v>222169.041</v>
      </c>
      <c r="L25" s="262">
        <v>20.5</v>
      </c>
      <c r="M25" s="166">
        <v>16.440915684801222</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178310.46872</v>
      </c>
      <c r="C30" s="295">
        <v>216412.64799999999</v>
      </c>
      <c r="D30" s="166">
        <v>21.4</v>
      </c>
      <c r="E30" s="178">
        <v>17.881334399466461</v>
      </c>
      <c r="F30" s="420" t="s">
        <v>439</v>
      </c>
      <c r="G30" s="414" t="s">
        <v>439</v>
      </c>
      <c r="H30" s="638" t="s">
        <v>439</v>
      </c>
      <c r="I30" s="629" t="s">
        <v>439</v>
      </c>
      <c r="J30" s="45">
        <v>178310.46872</v>
      </c>
      <c r="K30" s="45">
        <v>216412.64799999999</v>
      </c>
      <c r="L30" s="263">
        <v>21.4</v>
      </c>
      <c r="M30" s="166">
        <v>17.881334399466461</v>
      </c>
      <c r="O30" s="607" t="s">
        <v>439</v>
      </c>
    </row>
    <row r="31" spans="1:15" ht="15.75" x14ac:dyDescent="0.2">
      <c r="A31" s="13" t="s">
        <v>29</v>
      </c>
      <c r="B31" s="239">
        <v>45978.050999999999</v>
      </c>
      <c r="C31" s="239">
        <v>50086.654999999999</v>
      </c>
      <c r="D31" s="166">
        <v>8.9</v>
      </c>
      <c r="E31" s="178">
        <v>28.684961040312032</v>
      </c>
      <c r="F31" s="312">
        <v>23.65</v>
      </c>
      <c r="G31" s="312">
        <v>70.5</v>
      </c>
      <c r="H31" s="166">
        <v>198.1</v>
      </c>
      <c r="I31" s="178">
        <v>0.66702911672734777</v>
      </c>
      <c r="J31" s="239">
        <v>46001.701000000001</v>
      </c>
      <c r="K31" s="239">
        <v>50157.154999999999</v>
      </c>
      <c r="L31" s="263">
        <v>9</v>
      </c>
      <c r="M31" s="166">
        <v>27.085810525027277</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45978.050999999999</v>
      </c>
      <c r="C35" s="295">
        <v>50086.654999999999</v>
      </c>
      <c r="D35" s="166">
        <v>8.9</v>
      </c>
      <c r="E35" s="178">
        <v>34.531845398274932</v>
      </c>
      <c r="F35" s="420" t="s">
        <v>439</v>
      </c>
      <c r="G35" s="414" t="s">
        <v>439</v>
      </c>
      <c r="H35" s="638" t="s">
        <v>439</v>
      </c>
      <c r="I35" s="629" t="s">
        <v>439</v>
      </c>
      <c r="J35" s="45">
        <v>45978.050999999999</v>
      </c>
      <c r="K35" s="45">
        <v>50086.654999999999</v>
      </c>
      <c r="L35" s="263">
        <v>8.9</v>
      </c>
      <c r="M35" s="166">
        <v>34.531845398274932</v>
      </c>
      <c r="O35" s="607" t="s">
        <v>439</v>
      </c>
    </row>
    <row r="36" spans="1:15" s="3" customFormat="1" ht="15.75" x14ac:dyDescent="0.2">
      <c r="A36" s="13" t="s">
        <v>28</v>
      </c>
      <c r="B36" s="239">
        <v>696759.26711999997</v>
      </c>
      <c r="C36" s="313">
        <v>942241.92550999997</v>
      </c>
      <c r="D36" s="166">
        <v>35.200000000000003</v>
      </c>
      <c r="E36" s="178">
        <v>1.8117824833069192</v>
      </c>
      <c r="F36" s="312">
        <v>1653185.06324</v>
      </c>
      <c r="G36" s="313">
        <v>1593394.3304099999</v>
      </c>
      <c r="H36" s="166">
        <v>-3.6</v>
      </c>
      <c r="I36" s="178">
        <v>8.5016084173731823</v>
      </c>
      <c r="J36" s="239">
        <v>2349944.33036</v>
      </c>
      <c r="K36" s="239">
        <v>2535636.2559199999</v>
      </c>
      <c r="L36" s="263">
        <v>7.9</v>
      </c>
      <c r="M36" s="166">
        <v>3.5840081610091103</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312">
        <v>18645.23156</v>
      </c>
      <c r="G40" s="313">
        <v>17671.25029</v>
      </c>
      <c r="H40" s="166">
        <v>-5.2</v>
      </c>
      <c r="I40" s="178">
        <v>101.92731327485092</v>
      </c>
      <c r="J40" s="239">
        <v>18645.23156</v>
      </c>
      <c r="K40" s="239">
        <v>17671.25029</v>
      </c>
      <c r="L40" s="263">
        <v>-5.2</v>
      </c>
      <c r="M40" s="166">
        <v>34.51426783822577</v>
      </c>
      <c r="O40" s="607" t="s">
        <v>439</v>
      </c>
    </row>
    <row r="41" spans="1:15" ht="15.75" x14ac:dyDescent="0.2">
      <c r="A41" s="13" t="s">
        <v>26</v>
      </c>
      <c r="B41" s="614" t="s">
        <v>439</v>
      </c>
      <c r="C41" s="492" t="s">
        <v>439</v>
      </c>
      <c r="D41" s="638" t="s">
        <v>439</v>
      </c>
      <c r="E41" s="629" t="s">
        <v>439</v>
      </c>
      <c r="F41" s="312">
        <v>6511.165</v>
      </c>
      <c r="G41" s="313">
        <v>4189.5153700000001</v>
      </c>
      <c r="H41" s="166">
        <v>-35.700000000000003</v>
      </c>
      <c r="I41" s="178">
        <v>5.4518091290110444</v>
      </c>
      <c r="J41" s="239">
        <v>6511.165</v>
      </c>
      <c r="K41" s="239">
        <v>4189.5153700000001</v>
      </c>
      <c r="L41" s="263">
        <v>-35.700000000000003</v>
      </c>
      <c r="M41" s="166">
        <v>22.005199599228352</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622" t="s">
        <v>439</v>
      </c>
      <c r="D54" s="647" t="s">
        <v>439</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152412.59276999999</v>
      </c>
      <c r="C79" s="364">
        <v>173001.71846999999</v>
      </c>
      <c r="D79" s="258">
        <v>13.5</v>
      </c>
      <c r="E79" s="178">
        <v>1.6846512258355568</v>
      </c>
      <c r="F79" s="363">
        <v>1162249.3449599999</v>
      </c>
      <c r="G79" s="363">
        <v>1343095.35</v>
      </c>
      <c r="H79" s="258">
        <v>15.6</v>
      </c>
      <c r="I79" s="178">
        <v>7.8899796234489994</v>
      </c>
      <c r="J79" s="313">
        <v>1314661.9377299999</v>
      </c>
      <c r="K79" s="320">
        <v>1516097.0684700001</v>
      </c>
      <c r="L79" s="263">
        <v>15.3</v>
      </c>
      <c r="M79" s="178">
        <v>5.5550789420513587</v>
      </c>
      <c r="O79" s="607" t="s">
        <v>439</v>
      </c>
    </row>
    <row r="80" spans="1:15" x14ac:dyDescent="0.2">
      <c r="A80" s="656" t="s">
        <v>9</v>
      </c>
      <c r="B80" s="398">
        <v>152412.59276999999</v>
      </c>
      <c r="C80" s="145">
        <v>173001.71846999999</v>
      </c>
      <c r="D80" s="166">
        <v>13.5</v>
      </c>
      <c r="E80" s="178">
        <v>1.7362430353116589</v>
      </c>
      <c r="F80" s="420" t="s">
        <v>439</v>
      </c>
      <c r="G80" s="618" t="s">
        <v>439</v>
      </c>
      <c r="H80" s="638" t="s">
        <v>439</v>
      </c>
      <c r="I80" s="629" t="s">
        <v>439</v>
      </c>
      <c r="J80" s="295">
        <v>152412.59276999999</v>
      </c>
      <c r="K80" s="45">
        <v>173001.71846999999</v>
      </c>
      <c r="L80" s="263">
        <v>13.5</v>
      </c>
      <c r="M80" s="178">
        <v>1.7362430353116589</v>
      </c>
      <c r="O80" s="607" t="s">
        <v>439</v>
      </c>
    </row>
    <row r="81" spans="1:15" x14ac:dyDescent="0.2">
      <c r="A81" s="21" t="s">
        <v>10</v>
      </c>
      <c r="B81" s="619" t="s">
        <v>439</v>
      </c>
      <c r="C81" s="627" t="s">
        <v>439</v>
      </c>
      <c r="D81" s="638" t="s">
        <v>439</v>
      </c>
      <c r="E81" s="629" t="s">
        <v>439</v>
      </c>
      <c r="F81" s="298">
        <v>1162249.3449599999</v>
      </c>
      <c r="G81" s="299">
        <v>1343095.35</v>
      </c>
      <c r="H81" s="166">
        <v>15.6</v>
      </c>
      <c r="I81" s="178">
        <v>7.9617881090030389</v>
      </c>
      <c r="J81" s="295">
        <v>1162249.3449599999</v>
      </c>
      <c r="K81" s="45">
        <v>1343095.35</v>
      </c>
      <c r="L81" s="263">
        <v>15.6</v>
      </c>
      <c r="M81" s="178">
        <v>7.8925644960133035</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238">
        <v>152412.59276999999</v>
      </c>
      <c r="C89" s="238">
        <v>173001.71846999999</v>
      </c>
      <c r="D89" s="166">
        <v>13.5</v>
      </c>
      <c r="E89" s="178">
        <v>1.7603703465437415</v>
      </c>
      <c r="F89" s="238">
        <v>1162249.3449599999</v>
      </c>
      <c r="G89" s="145">
        <v>1343095.35</v>
      </c>
      <c r="H89" s="166">
        <v>15.6</v>
      </c>
      <c r="I89" s="178">
        <v>7.9668390676522636</v>
      </c>
      <c r="J89" s="295">
        <v>1314661.9377299999</v>
      </c>
      <c r="K89" s="45">
        <v>1516097.0684700001</v>
      </c>
      <c r="L89" s="263">
        <v>15.3</v>
      </c>
      <c r="M89" s="178">
        <v>5.6812136475188826</v>
      </c>
      <c r="O89" s="607" t="s">
        <v>439</v>
      </c>
    </row>
    <row r="90" spans="1:15" x14ac:dyDescent="0.2">
      <c r="A90" s="21" t="s">
        <v>9</v>
      </c>
      <c r="B90" s="238">
        <v>152412.59276999999</v>
      </c>
      <c r="C90" s="145">
        <v>173001.71846999999</v>
      </c>
      <c r="D90" s="166">
        <v>13.5</v>
      </c>
      <c r="E90" s="178">
        <v>1.7867338479321553</v>
      </c>
      <c r="F90" s="420" t="s">
        <v>439</v>
      </c>
      <c r="G90" s="618" t="s">
        <v>439</v>
      </c>
      <c r="H90" s="638" t="s">
        <v>439</v>
      </c>
      <c r="I90" s="629" t="s">
        <v>439</v>
      </c>
      <c r="J90" s="295">
        <v>152412.59276999999</v>
      </c>
      <c r="K90" s="45">
        <v>173001.71846999999</v>
      </c>
      <c r="L90" s="263">
        <v>13.5</v>
      </c>
      <c r="M90" s="178">
        <v>1.7867338479321553</v>
      </c>
      <c r="O90" s="607" t="s">
        <v>439</v>
      </c>
    </row>
    <row r="91" spans="1:15" x14ac:dyDescent="0.2">
      <c r="A91" s="21" t="s">
        <v>10</v>
      </c>
      <c r="B91" s="619" t="s">
        <v>439</v>
      </c>
      <c r="C91" s="627" t="s">
        <v>439</v>
      </c>
      <c r="D91" s="638" t="s">
        <v>439</v>
      </c>
      <c r="E91" s="629" t="s">
        <v>439</v>
      </c>
      <c r="F91" s="298">
        <v>1162249.3449599999</v>
      </c>
      <c r="G91" s="299">
        <v>1343095.35</v>
      </c>
      <c r="H91" s="166">
        <v>15.6</v>
      </c>
      <c r="I91" s="178">
        <v>7.9668390676522636</v>
      </c>
      <c r="J91" s="295">
        <v>1162249.3449599999</v>
      </c>
      <c r="K91" s="45">
        <v>1343095.35</v>
      </c>
      <c r="L91" s="263">
        <v>15.6</v>
      </c>
      <c r="M91" s="178">
        <v>7.8988975448116499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312">
        <v>11150.84366</v>
      </c>
      <c r="C99" s="312">
        <v>12829.043240000001</v>
      </c>
      <c r="D99" s="166">
        <v>15</v>
      </c>
      <c r="E99" s="178">
        <v>5.0477034609843399</v>
      </c>
      <c r="F99" s="312">
        <v>58305.54</v>
      </c>
      <c r="G99" s="312">
        <v>54164.964</v>
      </c>
      <c r="H99" s="166">
        <v>-7.1</v>
      </c>
      <c r="I99" s="178">
        <v>7.8918395921787159</v>
      </c>
      <c r="J99" s="313">
        <v>69456.383660000007</v>
      </c>
      <c r="K99" s="239">
        <v>66994.007240000006</v>
      </c>
      <c r="L99" s="263">
        <v>-3.5</v>
      </c>
      <c r="M99" s="178">
        <v>7.1232523212725489</v>
      </c>
      <c r="O99" s="607" t="s">
        <v>439</v>
      </c>
    </row>
    <row r="100" spans="1:15" x14ac:dyDescent="0.2">
      <c r="A100" s="21" t="s">
        <v>9</v>
      </c>
      <c r="B100" s="238">
        <v>11150.84366</v>
      </c>
      <c r="C100" s="145">
        <v>12829.043240000001</v>
      </c>
      <c r="D100" s="166">
        <v>15</v>
      </c>
      <c r="E100" s="178">
        <v>6.0193592832164189</v>
      </c>
      <c r="F100" s="420" t="s">
        <v>439</v>
      </c>
      <c r="G100" s="618" t="s">
        <v>439</v>
      </c>
      <c r="H100" s="638" t="s">
        <v>439</v>
      </c>
      <c r="I100" s="629" t="s">
        <v>439</v>
      </c>
      <c r="J100" s="295">
        <v>11150.84366</v>
      </c>
      <c r="K100" s="45">
        <v>12829.043240000001</v>
      </c>
      <c r="L100" s="263">
        <v>15</v>
      </c>
      <c r="M100" s="178">
        <v>6.0193592832164189</v>
      </c>
      <c r="O100" s="607" t="s">
        <v>439</v>
      </c>
    </row>
    <row r="101" spans="1:15" x14ac:dyDescent="0.2">
      <c r="A101" s="21" t="s">
        <v>10</v>
      </c>
      <c r="B101" s="420" t="s">
        <v>439</v>
      </c>
      <c r="C101" s="618" t="s">
        <v>439</v>
      </c>
      <c r="D101" s="638" t="s">
        <v>439</v>
      </c>
      <c r="E101" s="629" t="s">
        <v>439</v>
      </c>
      <c r="F101" s="298">
        <v>58305.54</v>
      </c>
      <c r="G101" s="298">
        <v>54164.964</v>
      </c>
      <c r="H101" s="166">
        <v>-7.1</v>
      </c>
      <c r="I101" s="178">
        <v>9.7197609543389305</v>
      </c>
      <c r="J101" s="295">
        <v>58305.54</v>
      </c>
      <c r="K101" s="45">
        <v>54164.964</v>
      </c>
      <c r="L101" s="263">
        <v>-7.1</v>
      </c>
      <c r="M101" s="178">
        <v>9.5984851491081145</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238">
        <v>11150.84366</v>
      </c>
      <c r="C109" s="145">
        <v>12829.043240000001</v>
      </c>
      <c r="D109" s="166">
        <v>15</v>
      </c>
      <c r="E109" s="178">
        <v>6.2045006008724704</v>
      </c>
      <c r="F109" s="298">
        <v>58305.54</v>
      </c>
      <c r="G109" s="298">
        <v>54164.964</v>
      </c>
      <c r="H109" s="166">
        <v>-7.1</v>
      </c>
      <c r="I109" s="178">
        <v>9.7197609543389305</v>
      </c>
      <c r="J109" s="295">
        <v>69456.383660000007</v>
      </c>
      <c r="K109" s="45">
        <v>66994.007240000006</v>
      </c>
      <c r="L109" s="263">
        <v>-3.5</v>
      </c>
      <c r="M109" s="178">
        <v>8.7684316018364932</v>
      </c>
      <c r="O109" s="607" t="s">
        <v>439</v>
      </c>
    </row>
    <row r="110" spans="1:15" x14ac:dyDescent="0.2">
      <c r="A110" s="21" t="s">
        <v>9</v>
      </c>
      <c r="B110" s="238">
        <v>11150.84366</v>
      </c>
      <c r="C110" s="145">
        <v>12829.043240000001</v>
      </c>
      <c r="D110" s="166">
        <v>15</v>
      </c>
      <c r="E110" s="178">
        <v>6.423226464824495</v>
      </c>
      <c r="F110" s="619" t="s">
        <v>439</v>
      </c>
      <c r="G110" s="627" t="s">
        <v>439</v>
      </c>
      <c r="H110" s="638" t="s">
        <v>439</v>
      </c>
      <c r="I110" s="629" t="s">
        <v>439</v>
      </c>
      <c r="J110" s="295">
        <v>11150.84366</v>
      </c>
      <c r="K110" s="45">
        <v>12829.043240000001</v>
      </c>
      <c r="L110" s="263">
        <v>15</v>
      </c>
      <c r="M110" s="178">
        <v>6.423226464824495</v>
      </c>
      <c r="O110" s="607" t="s">
        <v>439</v>
      </c>
    </row>
    <row r="111" spans="1:15" x14ac:dyDescent="0.2">
      <c r="A111" s="21" t="s">
        <v>10</v>
      </c>
      <c r="B111" s="619" t="s">
        <v>439</v>
      </c>
      <c r="C111" s="627" t="s">
        <v>439</v>
      </c>
      <c r="D111" s="638" t="s">
        <v>439</v>
      </c>
      <c r="E111" s="629" t="s">
        <v>439</v>
      </c>
      <c r="F111" s="298">
        <v>58305.54</v>
      </c>
      <c r="G111" s="299">
        <v>54164.964</v>
      </c>
      <c r="H111" s="166">
        <v>-7.1</v>
      </c>
      <c r="I111" s="178">
        <v>9.7197609543389305</v>
      </c>
      <c r="J111" s="295">
        <v>58305.54</v>
      </c>
      <c r="K111" s="45">
        <v>54164.964</v>
      </c>
      <c r="L111" s="263">
        <v>-7.1</v>
      </c>
      <c r="M111" s="178">
        <v>9.5984851491081145</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3968757.0854099998</v>
      </c>
      <c r="C119" s="364">
        <v>4276342.84583</v>
      </c>
      <c r="D119" s="166">
        <v>7.8</v>
      </c>
      <c r="E119" s="178">
        <v>1.1321247639712562</v>
      </c>
      <c r="F119" s="363">
        <v>12474494.119279999</v>
      </c>
      <c r="G119" s="363">
        <v>14949280.241010001</v>
      </c>
      <c r="H119" s="166">
        <v>19.8</v>
      </c>
      <c r="I119" s="178">
        <v>8.954157816988312</v>
      </c>
      <c r="J119" s="313">
        <v>16443251.204689998</v>
      </c>
      <c r="K119" s="239">
        <v>19225623.08684</v>
      </c>
      <c r="L119" s="263">
        <v>16.899999999999999</v>
      </c>
      <c r="M119" s="178">
        <v>3.529705377150715</v>
      </c>
      <c r="O119" s="607" t="s">
        <v>439</v>
      </c>
    </row>
    <row r="120" spans="1:15" x14ac:dyDescent="0.2">
      <c r="A120" s="21" t="s">
        <v>9</v>
      </c>
      <c r="B120" s="238">
        <v>3968757.0854099998</v>
      </c>
      <c r="C120" s="145">
        <v>4276342.84583</v>
      </c>
      <c r="D120" s="166">
        <v>7.8</v>
      </c>
      <c r="E120" s="178">
        <v>1.139079701431049</v>
      </c>
      <c r="F120" s="420" t="s">
        <v>439</v>
      </c>
      <c r="G120" s="618" t="s">
        <v>439</v>
      </c>
      <c r="H120" s="638" t="s">
        <v>439</v>
      </c>
      <c r="I120" s="629" t="s">
        <v>439</v>
      </c>
      <c r="J120" s="295">
        <v>3968757.0854099998</v>
      </c>
      <c r="K120" s="45">
        <v>4276342.84583</v>
      </c>
      <c r="L120" s="263">
        <v>7.8</v>
      </c>
      <c r="M120" s="178">
        <v>1.139079701431049</v>
      </c>
      <c r="O120" s="607" t="s">
        <v>439</v>
      </c>
    </row>
    <row r="121" spans="1:15" x14ac:dyDescent="0.2">
      <c r="A121" s="21" t="s">
        <v>10</v>
      </c>
      <c r="B121" s="420" t="s">
        <v>439</v>
      </c>
      <c r="C121" s="618" t="s">
        <v>439</v>
      </c>
      <c r="D121" s="638" t="s">
        <v>439</v>
      </c>
      <c r="E121" s="629" t="s">
        <v>439</v>
      </c>
      <c r="F121" s="238">
        <v>12474494.119279999</v>
      </c>
      <c r="G121" s="145">
        <v>14949280.241010001</v>
      </c>
      <c r="H121" s="166">
        <v>19.8</v>
      </c>
      <c r="I121" s="178">
        <v>8.9625681223067719</v>
      </c>
      <c r="J121" s="295">
        <v>12474494.119279999</v>
      </c>
      <c r="K121" s="45">
        <v>14949280.241010001</v>
      </c>
      <c r="L121" s="263">
        <v>19.8</v>
      </c>
      <c r="M121" s="178">
        <v>8.8446109426799087</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3968757.0854099998</v>
      </c>
      <c r="C129" s="238">
        <v>4276342.84583</v>
      </c>
      <c r="D129" s="166">
        <v>7.8</v>
      </c>
      <c r="E129" s="178">
        <v>1.1471016037229538</v>
      </c>
      <c r="F129" s="298">
        <v>12474494.119279999</v>
      </c>
      <c r="G129" s="298">
        <v>14949280.241010001</v>
      </c>
      <c r="H129" s="166">
        <v>19.8</v>
      </c>
      <c r="I129" s="178">
        <v>8.986194116336117</v>
      </c>
      <c r="J129" s="295">
        <v>16443251.204689998</v>
      </c>
      <c r="K129" s="45">
        <v>19225623.08684</v>
      </c>
      <c r="L129" s="263">
        <v>16.899999999999999</v>
      </c>
      <c r="M129" s="178">
        <v>3.5658885966221763</v>
      </c>
      <c r="O129" s="607" t="s">
        <v>439</v>
      </c>
    </row>
    <row r="130" spans="1:15" x14ac:dyDescent="0.2">
      <c r="A130" s="21" t="s">
        <v>9</v>
      </c>
      <c r="B130" s="298">
        <v>3968757.0854099998</v>
      </c>
      <c r="C130" s="299">
        <v>4276342.84583</v>
      </c>
      <c r="D130" s="166">
        <v>7.8</v>
      </c>
      <c r="E130" s="178">
        <v>1.1539875551594048</v>
      </c>
      <c r="F130" s="420" t="s">
        <v>439</v>
      </c>
      <c r="G130" s="618" t="s">
        <v>439</v>
      </c>
      <c r="H130" s="638" t="s">
        <v>439</v>
      </c>
      <c r="I130" s="629" t="s">
        <v>439</v>
      </c>
      <c r="J130" s="295">
        <v>3968757.0854099998</v>
      </c>
      <c r="K130" s="45">
        <v>4276342.84583</v>
      </c>
      <c r="L130" s="263">
        <v>7.8</v>
      </c>
      <c r="M130" s="178">
        <v>1.1539875551594048</v>
      </c>
      <c r="O130" s="607" t="s">
        <v>439</v>
      </c>
    </row>
    <row r="131" spans="1:15" x14ac:dyDescent="0.2">
      <c r="A131" s="21" t="s">
        <v>10</v>
      </c>
      <c r="B131" s="619" t="s">
        <v>439</v>
      </c>
      <c r="C131" s="627" t="s">
        <v>439</v>
      </c>
      <c r="D131" s="638" t="s">
        <v>439</v>
      </c>
      <c r="E131" s="629" t="s">
        <v>439</v>
      </c>
      <c r="F131" s="238">
        <v>12474494.119279999</v>
      </c>
      <c r="G131" s="238">
        <v>14949280.241010001</v>
      </c>
      <c r="H131" s="166">
        <v>19.8</v>
      </c>
      <c r="I131" s="178">
        <v>8.986194116336117</v>
      </c>
      <c r="J131" s="295">
        <v>12474494.119279999</v>
      </c>
      <c r="K131" s="45">
        <v>14949280.241010001</v>
      </c>
      <c r="L131" s="263">
        <v>19.8</v>
      </c>
      <c r="M131" s="178">
        <v>8.8676183431191493</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238">
        <v>3238552.9171500001</v>
      </c>
      <c r="C139" s="238">
        <v>3394730.89341</v>
      </c>
      <c r="D139" s="166">
        <v>4.8</v>
      </c>
      <c r="E139" s="178">
        <v>1.262485699511396</v>
      </c>
      <c r="F139" s="420" t="s">
        <v>439</v>
      </c>
      <c r="G139" s="420" t="s">
        <v>439</v>
      </c>
      <c r="H139" s="638" t="s">
        <v>439</v>
      </c>
      <c r="I139" s="629" t="s">
        <v>439</v>
      </c>
      <c r="J139" s="295">
        <v>3238552.9171500001</v>
      </c>
      <c r="K139" s="45">
        <v>3394730.89341</v>
      </c>
      <c r="L139" s="263">
        <v>4.8</v>
      </c>
      <c r="M139" s="178">
        <v>1.23731977122605</v>
      </c>
      <c r="O139" s="607" t="s">
        <v>439</v>
      </c>
    </row>
    <row r="140" spans="1:15" ht="15.75" x14ac:dyDescent="0.2">
      <c r="A140" s="21" t="s">
        <v>348</v>
      </c>
      <c r="B140" s="420" t="s">
        <v>439</v>
      </c>
      <c r="C140" s="420" t="s">
        <v>439</v>
      </c>
      <c r="D140" s="638" t="s">
        <v>439</v>
      </c>
      <c r="E140" s="629" t="s">
        <v>439</v>
      </c>
      <c r="F140" s="238">
        <v>4065653.8648199998</v>
      </c>
      <c r="G140" s="238">
        <v>4941969.9110000003</v>
      </c>
      <c r="H140" s="166">
        <v>21.6</v>
      </c>
      <c r="I140" s="178">
        <v>9.627850142623851</v>
      </c>
      <c r="J140" s="295">
        <v>4065653.8648199998</v>
      </c>
      <c r="K140" s="45">
        <v>4941969.9110000003</v>
      </c>
      <c r="L140" s="263">
        <v>21.6</v>
      </c>
      <c r="M140" s="178">
        <v>9.4913802268483334</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228717.68265999999</v>
      </c>
      <c r="C142" s="159">
        <v>47381.033649999998</v>
      </c>
      <c r="D142" s="166">
        <v>-79.3</v>
      </c>
      <c r="E142" s="178">
        <v>6.6028346609839046</v>
      </c>
      <c r="F142" s="312">
        <v>544456.0477</v>
      </c>
      <c r="G142" s="159">
        <v>743406.68524999998</v>
      </c>
      <c r="H142" s="166">
        <v>36.5</v>
      </c>
      <c r="I142" s="178">
        <v>16.597786449627986</v>
      </c>
      <c r="J142" s="313">
        <v>773173.73035999993</v>
      </c>
      <c r="K142" s="239">
        <v>790787.71889999998</v>
      </c>
      <c r="L142" s="263">
        <v>2.2999999999999998</v>
      </c>
      <c r="M142" s="178">
        <v>15.217590381267982</v>
      </c>
      <c r="O142" s="607" t="s">
        <v>439</v>
      </c>
    </row>
    <row r="143" spans="1:15" x14ac:dyDescent="0.2">
      <c r="A143" s="21" t="s">
        <v>9</v>
      </c>
      <c r="B143" s="238">
        <v>228717.68265999999</v>
      </c>
      <c r="C143" s="145">
        <v>47381.033649999998</v>
      </c>
      <c r="D143" s="166">
        <v>-79.3</v>
      </c>
      <c r="E143" s="178">
        <v>6.6362936668141419</v>
      </c>
      <c r="F143" s="420" t="s">
        <v>439</v>
      </c>
      <c r="G143" s="618" t="s">
        <v>439</v>
      </c>
      <c r="H143" s="638" t="s">
        <v>439</v>
      </c>
      <c r="I143" s="629" t="s">
        <v>439</v>
      </c>
      <c r="J143" s="295">
        <v>228717.68265999999</v>
      </c>
      <c r="K143" s="45">
        <v>47381.033649999998</v>
      </c>
      <c r="L143" s="263">
        <v>-79.3</v>
      </c>
      <c r="M143" s="178">
        <v>6.6362936668141419</v>
      </c>
      <c r="O143" s="607" t="s">
        <v>439</v>
      </c>
    </row>
    <row r="144" spans="1:15" x14ac:dyDescent="0.2">
      <c r="A144" s="21" t="s">
        <v>10</v>
      </c>
      <c r="B144" s="420" t="s">
        <v>439</v>
      </c>
      <c r="C144" s="618" t="s">
        <v>439</v>
      </c>
      <c r="D144" s="638" t="s">
        <v>439</v>
      </c>
      <c r="E144" s="629" t="s">
        <v>439</v>
      </c>
      <c r="F144" s="238">
        <v>544456.0477</v>
      </c>
      <c r="G144" s="145">
        <v>743406.68524999998</v>
      </c>
      <c r="H144" s="166">
        <v>36.5</v>
      </c>
      <c r="I144" s="178">
        <v>16.597786449627986</v>
      </c>
      <c r="J144" s="295">
        <v>544456.0477</v>
      </c>
      <c r="K144" s="45">
        <v>743406.68524999998</v>
      </c>
      <c r="L144" s="263">
        <v>36.5</v>
      </c>
      <c r="M144" s="178">
        <v>16.584390152810101</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238">
        <v>189415.84263</v>
      </c>
      <c r="C147" s="238">
        <v>8644.16</v>
      </c>
      <c r="D147" s="166">
        <v>-95.4</v>
      </c>
      <c r="E147" s="178">
        <v>2.9697530121483116</v>
      </c>
      <c r="F147" s="420" t="s">
        <v>439</v>
      </c>
      <c r="G147" s="420" t="s">
        <v>439</v>
      </c>
      <c r="H147" s="638" t="s">
        <v>439</v>
      </c>
      <c r="I147" s="629" t="s">
        <v>439</v>
      </c>
      <c r="J147" s="295">
        <v>189415.84263</v>
      </c>
      <c r="K147" s="45">
        <v>8644.16</v>
      </c>
      <c r="L147" s="263">
        <v>-95.4</v>
      </c>
      <c r="M147" s="178">
        <v>2.4935529826385867</v>
      </c>
      <c r="O147" s="607" t="s">
        <v>439</v>
      </c>
    </row>
    <row r="148" spans="1:15" ht="15.75" x14ac:dyDescent="0.2">
      <c r="A148" s="21" t="s">
        <v>350</v>
      </c>
      <c r="B148" s="420" t="s">
        <v>439</v>
      </c>
      <c r="C148" s="420" t="s">
        <v>439</v>
      </c>
      <c r="D148" s="638" t="s">
        <v>439</v>
      </c>
      <c r="E148" s="629" t="s">
        <v>439</v>
      </c>
      <c r="F148" s="238">
        <v>46240.751559999997</v>
      </c>
      <c r="G148" s="238">
        <v>63576.349040000001</v>
      </c>
      <c r="H148" s="166">
        <v>37.5</v>
      </c>
      <c r="I148" s="178">
        <v>8.8857450854833555</v>
      </c>
      <c r="J148" s="295">
        <v>46240.751559999997</v>
      </c>
      <c r="K148" s="45">
        <v>63576.349040000001</v>
      </c>
      <c r="L148" s="263">
        <v>37.5</v>
      </c>
      <c r="M148" s="178">
        <v>8.8855724998113317</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30868.06349</v>
      </c>
      <c r="C150" s="159">
        <v>33953.435440000001</v>
      </c>
      <c r="D150" s="166">
        <v>10</v>
      </c>
      <c r="E150" s="178">
        <v>4.5925367382560101</v>
      </c>
      <c r="F150" s="312">
        <v>464722.72068999999</v>
      </c>
      <c r="G150" s="159">
        <v>428430.24660999997</v>
      </c>
      <c r="H150" s="166">
        <v>-7.8</v>
      </c>
      <c r="I150" s="178">
        <v>9.3792448860345861</v>
      </c>
      <c r="J150" s="313">
        <v>495590.78417999996</v>
      </c>
      <c r="K150" s="239">
        <v>462383.68204999994</v>
      </c>
      <c r="L150" s="263">
        <v>-6.7</v>
      </c>
      <c r="M150" s="178">
        <v>8.7124306432078473</v>
      </c>
      <c r="O150" s="607" t="s">
        <v>439</v>
      </c>
    </row>
    <row r="151" spans="1:15" x14ac:dyDescent="0.2">
      <c r="A151" s="21" t="s">
        <v>9</v>
      </c>
      <c r="B151" s="238">
        <v>30868.06349</v>
      </c>
      <c r="C151" s="145">
        <v>33953.435440000001</v>
      </c>
      <c r="D151" s="166">
        <v>10</v>
      </c>
      <c r="E151" s="178">
        <v>4.8046547798992068</v>
      </c>
      <c r="F151" s="420" t="s">
        <v>439</v>
      </c>
      <c r="G151" s="618" t="s">
        <v>439</v>
      </c>
      <c r="H151" s="638" t="s">
        <v>439</v>
      </c>
      <c r="I151" s="629" t="s">
        <v>439</v>
      </c>
      <c r="J151" s="295">
        <v>30868.06349</v>
      </c>
      <c r="K151" s="45">
        <v>33953.435440000001</v>
      </c>
      <c r="L151" s="263">
        <v>10</v>
      </c>
      <c r="M151" s="178">
        <v>4.8046547798992068</v>
      </c>
      <c r="O151" s="607" t="s">
        <v>439</v>
      </c>
    </row>
    <row r="152" spans="1:15" x14ac:dyDescent="0.2">
      <c r="A152" s="21" t="s">
        <v>10</v>
      </c>
      <c r="B152" s="420" t="s">
        <v>439</v>
      </c>
      <c r="C152" s="618" t="s">
        <v>439</v>
      </c>
      <c r="D152" s="638" t="s">
        <v>439</v>
      </c>
      <c r="E152" s="629" t="s">
        <v>439</v>
      </c>
      <c r="F152" s="238">
        <v>464722.72068999999</v>
      </c>
      <c r="G152" s="145">
        <v>428430.24660999997</v>
      </c>
      <c r="H152" s="166">
        <v>-7.8</v>
      </c>
      <c r="I152" s="178">
        <v>9.3792448860345861</v>
      </c>
      <c r="J152" s="295">
        <v>464722.72068999999</v>
      </c>
      <c r="K152" s="45">
        <v>428430.24660999997</v>
      </c>
      <c r="L152" s="263">
        <v>-7.8</v>
      </c>
      <c r="M152" s="178">
        <v>9.31270073287644</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238">
        <v>7.0910000000000002</v>
      </c>
      <c r="D155" s="638" t="s">
        <v>439</v>
      </c>
      <c r="E155" s="178">
        <v>1.3627195205759703E-2</v>
      </c>
      <c r="F155" s="420" t="s">
        <v>439</v>
      </c>
      <c r="G155" s="420" t="s">
        <v>439</v>
      </c>
      <c r="H155" s="638" t="s">
        <v>439</v>
      </c>
      <c r="I155" s="629" t="s">
        <v>439</v>
      </c>
      <c r="J155" s="414" t="s">
        <v>439</v>
      </c>
      <c r="K155" s="45">
        <v>7.0910000000000002</v>
      </c>
      <c r="L155" s="642" t="s">
        <v>439</v>
      </c>
      <c r="M155" s="178">
        <v>8.5987694687721401E-3</v>
      </c>
      <c r="O155" s="607" t="s">
        <v>439</v>
      </c>
    </row>
    <row r="156" spans="1:15" ht="15.75" x14ac:dyDescent="0.2">
      <c r="A156" s="21" t="s">
        <v>348</v>
      </c>
      <c r="B156" s="420" t="s">
        <v>439</v>
      </c>
      <c r="C156" s="420" t="s">
        <v>439</v>
      </c>
      <c r="D156" s="638" t="s">
        <v>439</v>
      </c>
      <c r="E156" s="629" t="s">
        <v>439</v>
      </c>
      <c r="F156" s="238">
        <v>64350.316809999997</v>
      </c>
      <c r="G156" s="238">
        <v>73127.119200000001</v>
      </c>
      <c r="H156" s="166">
        <v>13.6</v>
      </c>
      <c r="I156" s="178">
        <v>10.553471526064337</v>
      </c>
      <c r="J156" s="295">
        <v>64350.316809999997</v>
      </c>
      <c r="K156" s="45">
        <v>73127.119200000001</v>
      </c>
      <c r="L156" s="263">
        <v>13.6</v>
      </c>
      <c r="M156" s="178">
        <v>10.510891367471958</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871" priority="132">
      <formula>kvartal &lt; 4</formula>
    </cfRule>
  </conditionalFormatting>
  <conditionalFormatting sqref="B63:C65">
    <cfRule type="expression" dxfId="1870" priority="131">
      <formula>kvartal &lt; 4</formula>
    </cfRule>
  </conditionalFormatting>
  <conditionalFormatting sqref="B37">
    <cfRule type="expression" dxfId="1869" priority="130">
      <formula>kvartal &lt; 4</formula>
    </cfRule>
  </conditionalFormatting>
  <conditionalFormatting sqref="B38">
    <cfRule type="expression" dxfId="1868" priority="129">
      <formula>kvartal &lt; 4</formula>
    </cfRule>
  </conditionalFormatting>
  <conditionalFormatting sqref="B39">
    <cfRule type="expression" dxfId="1867" priority="128">
      <formula>kvartal &lt; 4</formula>
    </cfRule>
  </conditionalFormatting>
  <conditionalFormatting sqref="A34">
    <cfRule type="expression" dxfId="1866" priority="1">
      <formula>kvartal &lt; 4</formula>
    </cfRule>
  </conditionalFormatting>
  <conditionalFormatting sqref="C37">
    <cfRule type="expression" dxfId="1865" priority="127">
      <formula>kvartal &lt; 4</formula>
    </cfRule>
  </conditionalFormatting>
  <conditionalFormatting sqref="C38">
    <cfRule type="expression" dxfId="1864" priority="126">
      <formula>kvartal &lt; 4</formula>
    </cfRule>
  </conditionalFormatting>
  <conditionalFormatting sqref="C39">
    <cfRule type="expression" dxfId="1863" priority="125">
      <formula>kvartal &lt; 4</formula>
    </cfRule>
  </conditionalFormatting>
  <conditionalFormatting sqref="B26:C28">
    <cfRule type="expression" dxfId="1862" priority="124">
      <formula>kvartal &lt; 4</formula>
    </cfRule>
  </conditionalFormatting>
  <conditionalFormatting sqref="B32:C33">
    <cfRule type="expression" dxfId="1861" priority="123">
      <formula>kvartal &lt; 4</formula>
    </cfRule>
  </conditionalFormatting>
  <conditionalFormatting sqref="B34">
    <cfRule type="expression" dxfId="1860" priority="122">
      <formula>kvartal &lt; 4</formula>
    </cfRule>
  </conditionalFormatting>
  <conditionalFormatting sqref="C34">
    <cfRule type="expression" dxfId="1859" priority="121">
      <formula>kvartal &lt; 4</formula>
    </cfRule>
  </conditionalFormatting>
  <conditionalFormatting sqref="F26:G28">
    <cfRule type="expression" dxfId="1858" priority="120">
      <formula>kvartal &lt; 4</formula>
    </cfRule>
  </conditionalFormatting>
  <conditionalFormatting sqref="F32">
    <cfRule type="expression" dxfId="1857" priority="119">
      <formula>kvartal &lt; 4</formula>
    </cfRule>
  </conditionalFormatting>
  <conditionalFormatting sqref="G32">
    <cfRule type="expression" dxfId="1856" priority="118">
      <formula>kvartal &lt; 4</formula>
    </cfRule>
  </conditionalFormatting>
  <conditionalFormatting sqref="F33">
    <cfRule type="expression" dxfId="1855" priority="117">
      <formula>kvartal &lt; 4</formula>
    </cfRule>
  </conditionalFormatting>
  <conditionalFormatting sqref="G33">
    <cfRule type="expression" dxfId="1854" priority="116">
      <formula>kvartal &lt; 4</formula>
    </cfRule>
  </conditionalFormatting>
  <conditionalFormatting sqref="F34">
    <cfRule type="expression" dxfId="1853" priority="115">
      <formula>kvartal &lt; 4</formula>
    </cfRule>
  </conditionalFormatting>
  <conditionalFormatting sqref="G34">
    <cfRule type="expression" dxfId="1852" priority="114">
      <formula>kvartal &lt; 4</formula>
    </cfRule>
  </conditionalFormatting>
  <conditionalFormatting sqref="F37">
    <cfRule type="expression" dxfId="1851" priority="113">
      <formula>kvartal &lt; 4</formula>
    </cfRule>
  </conditionalFormatting>
  <conditionalFormatting sqref="F38">
    <cfRule type="expression" dxfId="1850" priority="112">
      <formula>kvartal &lt; 4</formula>
    </cfRule>
  </conditionalFormatting>
  <conditionalFormatting sqref="F39">
    <cfRule type="expression" dxfId="1849" priority="111">
      <formula>kvartal &lt; 4</formula>
    </cfRule>
  </conditionalFormatting>
  <conditionalFormatting sqref="G37">
    <cfRule type="expression" dxfId="1848" priority="110">
      <formula>kvartal &lt; 4</formula>
    </cfRule>
  </conditionalFormatting>
  <conditionalFormatting sqref="G38">
    <cfRule type="expression" dxfId="1847" priority="109">
      <formula>kvartal &lt; 4</formula>
    </cfRule>
  </conditionalFormatting>
  <conditionalFormatting sqref="G39">
    <cfRule type="expression" dxfId="1846" priority="108">
      <formula>kvartal &lt; 4</formula>
    </cfRule>
  </conditionalFormatting>
  <conditionalFormatting sqref="B29">
    <cfRule type="expression" dxfId="1845" priority="107">
      <formula>kvartal &lt; 4</formula>
    </cfRule>
  </conditionalFormatting>
  <conditionalFormatting sqref="C29">
    <cfRule type="expression" dxfId="1844" priority="106">
      <formula>kvartal &lt; 4</formula>
    </cfRule>
  </conditionalFormatting>
  <conditionalFormatting sqref="F29">
    <cfRule type="expression" dxfId="1843" priority="105">
      <formula>kvartal &lt; 4</formula>
    </cfRule>
  </conditionalFormatting>
  <conditionalFormatting sqref="G29">
    <cfRule type="expression" dxfId="1842" priority="104">
      <formula>kvartal &lt; 4</formula>
    </cfRule>
  </conditionalFormatting>
  <conditionalFormatting sqref="J26:K29">
    <cfRule type="expression" dxfId="1841" priority="103">
      <formula>kvartal &lt; 4</formula>
    </cfRule>
  </conditionalFormatting>
  <conditionalFormatting sqref="J32:K34">
    <cfRule type="expression" dxfId="1840" priority="102">
      <formula>kvartal &lt; 4</formula>
    </cfRule>
  </conditionalFormatting>
  <conditionalFormatting sqref="J37:K39">
    <cfRule type="expression" dxfId="1839" priority="101">
      <formula>kvartal &lt; 4</formula>
    </cfRule>
  </conditionalFormatting>
  <conditionalFormatting sqref="B82">
    <cfRule type="expression" dxfId="1838" priority="100">
      <formula>kvartal &lt; 4</formula>
    </cfRule>
  </conditionalFormatting>
  <conditionalFormatting sqref="C82">
    <cfRule type="expression" dxfId="1837" priority="99">
      <formula>kvartal &lt; 4</formula>
    </cfRule>
  </conditionalFormatting>
  <conditionalFormatting sqref="B85">
    <cfRule type="expression" dxfId="1836" priority="98">
      <formula>kvartal &lt; 4</formula>
    </cfRule>
  </conditionalFormatting>
  <conditionalFormatting sqref="C85">
    <cfRule type="expression" dxfId="1835" priority="97">
      <formula>kvartal &lt; 4</formula>
    </cfRule>
  </conditionalFormatting>
  <conditionalFormatting sqref="B92">
    <cfRule type="expression" dxfId="1834" priority="96">
      <formula>kvartal &lt; 4</formula>
    </cfRule>
  </conditionalFormatting>
  <conditionalFormatting sqref="C92">
    <cfRule type="expression" dxfId="1833" priority="95">
      <formula>kvartal &lt; 4</formula>
    </cfRule>
  </conditionalFormatting>
  <conditionalFormatting sqref="B95">
    <cfRule type="expression" dxfId="1832" priority="94">
      <formula>kvartal &lt; 4</formula>
    </cfRule>
  </conditionalFormatting>
  <conditionalFormatting sqref="C95">
    <cfRule type="expression" dxfId="1831" priority="93">
      <formula>kvartal &lt; 4</formula>
    </cfRule>
  </conditionalFormatting>
  <conditionalFormatting sqref="B102">
    <cfRule type="expression" dxfId="1830" priority="92">
      <formula>kvartal &lt; 4</formula>
    </cfRule>
  </conditionalFormatting>
  <conditionalFormatting sqref="C102">
    <cfRule type="expression" dxfId="1829" priority="91">
      <formula>kvartal &lt; 4</formula>
    </cfRule>
  </conditionalFormatting>
  <conditionalFormatting sqref="B105">
    <cfRule type="expression" dxfId="1828" priority="90">
      <formula>kvartal &lt; 4</formula>
    </cfRule>
  </conditionalFormatting>
  <conditionalFormatting sqref="C105">
    <cfRule type="expression" dxfId="1827" priority="89">
      <formula>kvartal &lt; 4</formula>
    </cfRule>
  </conditionalFormatting>
  <conditionalFormatting sqref="B112">
    <cfRule type="expression" dxfId="1826" priority="88">
      <formula>kvartal &lt; 4</formula>
    </cfRule>
  </conditionalFormatting>
  <conditionalFormatting sqref="C112">
    <cfRule type="expression" dxfId="1825" priority="87">
      <formula>kvartal &lt; 4</formula>
    </cfRule>
  </conditionalFormatting>
  <conditionalFormatting sqref="B115">
    <cfRule type="expression" dxfId="1824" priority="86">
      <formula>kvartal &lt; 4</formula>
    </cfRule>
  </conditionalFormatting>
  <conditionalFormatting sqref="C115">
    <cfRule type="expression" dxfId="1823" priority="85">
      <formula>kvartal &lt; 4</formula>
    </cfRule>
  </conditionalFormatting>
  <conditionalFormatting sqref="B122">
    <cfRule type="expression" dxfId="1822" priority="84">
      <formula>kvartal &lt; 4</formula>
    </cfRule>
  </conditionalFormatting>
  <conditionalFormatting sqref="C122">
    <cfRule type="expression" dxfId="1821" priority="83">
      <formula>kvartal &lt; 4</formula>
    </cfRule>
  </conditionalFormatting>
  <conditionalFormatting sqref="B125">
    <cfRule type="expression" dxfId="1820" priority="82">
      <formula>kvartal &lt; 4</formula>
    </cfRule>
  </conditionalFormatting>
  <conditionalFormatting sqref="C125">
    <cfRule type="expression" dxfId="1819" priority="81">
      <formula>kvartal &lt; 4</formula>
    </cfRule>
  </conditionalFormatting>
  <conditionalFormatting sqref="B132">
    <cfRule type="expression" dxfId="1818" priority="80">
      <formula>kvartal &lt; 4</formula>
    </cfRule>
  </conditionalFormatting>
  <conditionalFormatting sqref="C132">
    <cfRule type="expression" dxfId="1817" priority="79">
      <formula>kvartal &lt; 4</formula>
    </cfRule>
  </conditionalFormatting>
  <conditionalFormatting sqref="B135">
    <cfRule type="expression" dxfId="1816" priority="78">
      <formula>kvartal &lt; 4</formula>
    </cfRule>
  </conditionalFormatting>
  <conditionalFormatting sqref="C135">
    <cfRule type="expression" dxfId="1815" priority="77">
      <formula>kvartal &lt; 4</formula>
    </cfRule>
  </conditionalFormatting>
  <conditionalFormatting sqref="B146">
    <cfRule type="expression" dxfId="1814" priority="76">
      <formula>kvartal &lt; 4</formula>
    </cfRule>
  </conditionalFormatting>
  <conditionalFormatting sqref="C146">
    <cfRule type="expression" dxfId="1813" priority="75">
      <formula>kvartal &lt; 4</formula>
    </cfRule>
  </conditionalFormatting>
  <conditionalFormatting sqref="B154">
    <cfRule type="expression" dxfId="1812" priority="74">
      <formula>kvartal &lt; 4</formula>
    </cfRule>
  </conditionalFormatting>
  <conditionalFormatting sqref="C154">
    <cfRule type="expression" dxfId="1811" priority="73">
      <formula>kvartal &lt; 4</formula>
    </cfRule>
  </conditionalFormatting>
  <conditionalFormatting sqref="F83">
    <cfRule type="expression" dxfId="1810" priority="72">
      <formula>kvartal &lt; 4</formula>
    </cfRule>
  </conditionalFormatting>
  <conditionalFormatting sqref="G83">
    <cfRule type="expression" dxfId="1809" priority="71">
      <formula>kvartal &lt; 4</formula>
    </cfRule>
  </conditionalFormatting>
  <conditionalFormatting sqref="F84:G84">
    <cfRule type="expression" dxfId="1808" priority="70">
      <formula>kvartal &lt; 4</formula>
    </cfRule>
  </conditionalFormatting>
  <conditionalFormatting sqref="F86:G87">
    <cfRule type="expression" dxfId="1807" priority="69">
      <formula>kvartal &lt; 4</formula>
    </cfRule>
  </conditionalFormatting>
  <conditionalFormatting sqref="F93:G94">
    <cfRule type="expression" dxfId="1806" priority="68">
      <formula>kvartal &lt; 4</formula>
    </cfRule>
  </conditionalFormatting>
  <conditionalFormatting sqref="F96:G97">
    <cfRule type="expression" dxfId="1805" priority="67">
      <formula>kvartal &lt; 4</formula>
    </cfRule>
  </conditionalFormatting>
  <conditionalFormatting sqref="F103:G104">
    <cfRule type="expression" dxfId="1804" priority="66">
      <formula>kvartal &lt; 4</formula>
    </cfRule>
  </conditionalFormatting>
  <conditionalFormatting sqref="F106:G107">
    <cfRule type="expression" dxfId="1803" priority="65">
      <formula>kvartal &lt; 4</formula>
    </cfRule>
  </conditionalFormatting>
  <conditionalFormatting sqref="F113:G114">
    <cfRule type="expression" dxfId="1802" priority="64">
      <formula>kvartal &lt; 4</formula>
    </cfRule>
  </conditionalFormatting>
  <conditionalFormatting sqref="F116:G117">
    <cfRule type="expression" dxfId="1801" priority="63">
      <formula>kvartal &lt; 4</formula>
    </cfRule>
  </conditionalFormatting>
  <conditionalFormatting sqref="F123:G124">
    <cfRule type="expression" dxfId="1800" priority="62">
      <formula>kvartal &lt; 4</formula>
    </cfRule>
  </conditionalFormatting>
  <conditionalFormatting sqref="F126:G127">
    <cfRule type="expression" dxfId="1799" priority="61">
      <formula>kvartal &lt; 4</formula>
    </cfRule>
  </conditionalFormatting>
  <conditionalFormatting sqref="F133:G134">
    <cfRule type="expression" dxfId="1798" priority="60">
      <formula>kvartal &lt; 4</formula>
    </cfRule>
  </conditionalFormatting>
  <conditionalFormatting sqref="F136:G137">
    <cfRule type="expression" dxfId="1797" priority="59">
      <formula>kvartal &lt; 4</formula>
    </cfRule>
  </conditionalFormatting>
  <conditionalFormatting sqref="F146">
    <cfRule type="expression" dxfId="1796" priority="58">
      <formula>kvartal &lt; 4</formula>
    </cfRule>
  </conditionalFormatting>
  <conditionalFormatting sqref="G146">
    <cfRule type="expression" dxfId="1795" priority="57">
      <formula>kvartal &lt; 4</formula>
    </cfRule>
  </conditionalFormatting>
  <conditionalFormatting sqref="F154:G154">
    <cfRule type="expression" dxfId="1794" priority="56">
      <formula>kvartal &lt; 4</formula>
    </cfRule>
  </conditionalFormatting>
  <conditionalFormatting sqref="F82:G82">
    <cfRule type="expression" dxfId="1793" priority="55">
      <formula>kvartal &lt; 4</formula>
    </cfRule>
  </conditionalFormatting>
  <conditionalFormatting sqref="F85:G85">
    <cfRule type="expression" dxfId="1792" priority="54">
      <formula>kvartal &lt; 4</formula>
    </cfRule>
  </conditionalFormatting>
  <conditionalFormatting sqref="F92:G92">
    <cfRule type="expression" dxfId="1791" priority="53">
      <formula>kvartal &lt; 4</formula>
    </cfRule>
  </conditionalFormatting>
  <conditionalFormatting sqref="F95:G95">
    <cfRule type="expression" dxfId="1790" priority="52">
      <formula>kvartal &lt; 4</formula>
    </cfRule>
  </conditionalFormatting>
  <conditionalFormatting sqref="F102:G102">
    <cfRule type="expression" dxfId="1789" priority="51">
      <formula>kvartal &lt; 4</formula>
    </cfRule>
  </conditionalFormatting>
  <conditionalFormatting sqref="F105:G105">
    <cfRule type="expression" dxfId="1788" priority="50">
      <formula>kvartal &lt; 4</formula>
    </cfRule>
  </conditionalFormatting>
  <conditionalFormatting sqref="F112:G112">
    <cfRule type="expression" dxfId="1787" priority="49">
      <formula>kvartal &lt; 4</formula>
    </cfRule>
  </conditionalFormatting>
  <conditionalFormatting sqref="F115">
    <cfRule type="expression" dxfId="1786" priority="48">
      <formula>kvartal &lt; 4</formula>
    </cfRule>
  </conditionalFormatting>
  <conditionalFormatting sqref="G115">
    <cfRule type="expression" dxfId="1785" priority="47">
      <formula>kvartal &lt; 4</formula>
    </cfRule>
  </conditionalFormatting>
  <conditionalFormatting sqref="F122:G122">
    <cfRule type="expression" dxfId="1784" priority="46">
      <formula>kvartal &lt; 4</formula>
    </cfRule>
  </conditionalFormatting>
  <conditionalFormatting sqref="F125">
    <cfRule type="expression" dxfId="1783" priority="45">
      <formula>kvartal &lt; 4</formula>
    </cfRule>
  </conditionalFormatting>
  <conditionalFormatting sqref="G125">
    <cfRule type="expression" dxfId="1782" priority="44">
      <formula>kvartal &lt; 4</formula>
    </cfRule>
  </conditionalFormatting>
  <conditionalFormatting sqref="F132">
    <cfRule type="expression" dxfId="1781" priority="43">
      <formula>kvartal &lt; 4</formula>
    </cfRule>
  </conditionalFormatting>
  <conditionalFormatting sqref="G132">
    <cfRule type="expression" dxfId="1780" priority="42">
      <formula>kvartal &lt; 4</formula>
    </cfRule>
  </conditionalFormatting>
  <conditionalFormatting sqref="G135">
    <cfRule type="expression" dxfId="1779" priority="41">
      <formula>kvartal &lt; 4</formula>
    </cfRule>
  </conditionalFormatting>
  <conditionalFormatting sqref="F135">
    <cfRule type="expression" dxfId="1778" priority="40">
      <formula>kvartal &lt; 4</formula>
    </cfRule>
  </conditionalFormatting>
  <conditionalFormatting sqref="J82:K86">
    <cfRule type="expression" dxfId="1777" priority="39">
      <formula>kvartal &lt; 4</formula>
    </cfRule>
  </conditionalFormatting>
  <conditionalFormatting sqref="J87:K87">
    <cfRule type="expression" dxfId="1776" priority="38">
      <formula>kvartal &lt; 4</formula>
    </cfRule>
  </conditionalFormatting>
  <conditionalFormatting sqref="J92:K97">
    <cfRule type="expression" dxfId="1775" priority="37">
      <formula>kvartal &lt; 4</formula>
    </cfRule>
  </conditionalFormatting>
  <conditionalFormatting sqref="J102:K107">
    <cfRule type="expression" dxfId="1774" priority="36">
      <formula>kvartal &lt; 4</formula>
    </cfRule>
  </conditionalFormatting>
  <conditionalFormatting sqref="J112:K117">
    <cfRule type="expression" dxfId="1773" priority="35">
      <formula>kvartal &lt; 4</formula>
    </cfRule>
  </conditionalFormatting>
  <conditionalFormatting sqref="J122:K127">
    <cfRule type="expression" dxfId="1772" priority="34">
      <formula>kvartal &lt; 4</formula>
    </cfRule>
  </conditionalFormatting>
  <conditionalFormatting sqref="J132:K137">
    <cfRule type="expression" dxfId="1771" priority="33">
      <formula>kvartal &lt; 4</formula>
    </cfRule>
  </conditionalFormatting>
  <conditionalFormatting sqref="J146:K146">
    <cfRule type="expression" dxfId="1770" priority="32">
      <formula>kvartal &lt; 4</formula>
    </cfRule>
  </conditionalFormatting>
  <conditionalFormatting sqref="J154:K154">
    <cfRule type="expression" dxfId="1769" priority="31">
      <formula>kvartal &lt; 4</formula>
    </cfRule>
  </conditionalFormatting>
  <conditionalFormatting sqref="A26:A28">
    <cfRule type="expression" dxfId="1768" priority="15">
      <formula>kvartal &lt; 4</formula>
    </cfRule>
  </conditionalFormatting>
  <conditionalFormatting sqref="A32:A33">
    <cfRule type="expression" dxfId="1767" priority="14">
      <formula>kvartal &lt; 4</formula>
    </cfRule>
  </conditionalFormatting>
  <conditionalFormatting sqref="A37:A39">
    <cfRule type="expression" dxfId="1766" priority="13">
      <formula>kvartal &lt; 4</formula>
    </cfRule>
  </conditionalFormatting>
  <conditionalFormatting sqref="A57:A59">
    <cfRule type="expression" dxfId="1765" priority="12">
      <formula>kvartal &lt; 4</formula>
    </cfRule>
  </conditionalFormatting>
  <conditionalFormatting sqref="A63:A65">
    <cfRule type="expression" dxfId="1764" priority="11">
      <formula>kvartal &lt; 4</formula>
    </cfRule>
  </conditionalFormatting>
  <conditionalFormatting sqref="A82:A87">
    <cfRule type="expression" dxfId="1763" priority="10">
      <formula>kvartal &lt; 4</formula>
    </cfRule>
  </conditionalFormatting>
  <conditionalFormatting sqref="A92:A97">
    <cfRule type="expression" dxfId="1762" priority="9">
      <formula>kvartal &lt; 4</formula>
    </cfRule>
  </conditionalFormatting>
  <conditionalFormatting sqref="A102:A107">
    <cfRule type="expression" dxfId="1761" priority="8">
      <formula>kvartal &lt; 4</formula>
    </cfRule>
  </conditionalFormatting>
  <conditionalFormatting sqref="A112:A117">
    <cfRule type="expression" dxfId="1760" priority="7">
      <formula>kvartal &lt; 4</formula>
    </cfRule>
  </conditionalFormatting>
  <conditionalFormatting sqref="A122:A127">
    <cfRule type="expression" dxfId="1759" priority="6">
      <formula>kvartal &lt; 4</formula>
    </cfRule>
  </conditionalFormatting>
  <conditionalFormatting sqref="A132:A137">
    <cfRule type="expression" dxfId="1758" priority="5">
      <formula>kvartal &lt; 4</formula>
    </cfRule>
  </conditionalFormatting>
  <conditionalFormatting sqref="A146">
    <cfRule type="expression" dxfId="1757" priority="4">
      <formula>kvartal &lt; 4</formula>
    </cfRule>
  </conditionalFormatting>
  <conditionalFormatting sqref="A154">
    <cfRule type="expression" dxfId="1756" priority="3">
      <formula>kvartal &lt; 4</formula>
    </cfRule>
  </conditionalFormatting>
  <conditionalFormatting sqref="A29">
    <cfRule type="expression" dxfId="1755" priority="2">
      <formula>kvartal &lt; 4</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163</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30559</v>
      </c>
      <c r="C7" s="311">
        <v>29539</v>
      </c>
      <c r="D7" s="258">
        <v>-3.3</v>
      </c>
      <c r="E7" s="178">
        <v>0.74447863703506145</v>
      </c>
      <c r="F7" s="608" t="s">
        <v>439</v>
      </c>
      <c r="G7" s="620" t="s">
        <v>439</v>
      </c>
      <c r="H7" s="641" t="s">
        <v>439</v>
      </c>
      <c r="I7" s="629" t="s">
        <v>439</v>
      </c>
      <c r="J7" s="312">
        <v>30559</v>
      </c>
      <c r="K7" s="313">
        <v>29539</v>
      </c>
      <c r="L7" s="262">
        <v>-3.3</v>
      </c>
      <c r="M7" s="178">
        <v>0.27627593106219889</v>
      </c>
      <c r="O7" s="607" t="s">
        <v>439</v>
      </c>
    </row>
    <row r="8" spans="1:15" ht="15.75" x14ac:dyDescent="0.2">
      <c r="A8" s="21" t="s">
        <v>32</v>
      </c>
      <c r="B8" s="290">
        <v>16781</v>
      </c>
      <c r="C8" s="291">
        <v>17941.2516627078</v>
      </c>
      <c r="D8" s="166">
        <v>6.9</v>
      </c>
      <c r="E8" s="178">
        <v>0.90850616746868995</v>
      </c>
      <c r="F8" s="293"/>
      <c r="G8" s="294"/>
      <c r="H8" s="166"/>
      <c r="I8" s="629" t="s">
        <v>439</v>
      </c>
      <c r="J8" s="238">
        <v>16781</v>
      </c>
      <c r="K8" s="295">
        <v>17941.2516627078</v>
      </c>
      <c r="L8" s="263"/>
      <c r="M8" s="178">
        <v>0.90850616746868995</v>
      </c>
      <c r="O8" s="607" t="s">
        <v>439</v>
      </c>
    </row>
    <row r="9" spans="1:15" ht="15.75" x14ac:dyDescent="0.2">
      <c r="A9" s="21" t="s">
        <v>31</v>
      </c>
      <c r="B9" s="290">
        <v>11422</v>
      </c>
      <c r="C9" s="291">
        <v>10999</v>
      </c>
      <c r="D9" s="166">
        <v>-3.7</v>
      </c>
      <c r="E9" s="178">
        <v>1.1333639779955704</v>
      </c>
      <c r="F9" s="293"/>
      <c r="G9" s="294"/>
      <c r="H9" s="166"/>
      <c r="I9" s="629" t="s">
        <v>439</v>
      </c>
      <c r="J9" s="238">
        <v>11422</v>
      </c>
      <c r="K9" s="295">
        <v>10999</v>
      </c>
      <c r="L9" s="263"/>
      <c r="M9" s="178">
        <v>1.1333639779955704</v>
      </c>
      <c r="O9" s="607" t="s">
        <v>439</v>
      </c>
    </row>
    <row r="10" spans="1:15" ht="15.75" x14ac:dyDescent="0.2">
      <c r="A10" s="13" t="s">
        <v>29</v>
      </c>
      <c r="B10" s="314">
        <v>2314</v>
      </c>
      <c r="C10" s="315">
        <v>1569.289</v>
      </c>
      <c r="D10" s="166">
        <v>-32.200000000000003</v>
      </c>
      <c r="E10" s="178">
        <v>0.58363859684398411</v>
      </c>
      <c r="F10" s="610" t="s">
        <v>439</v>
      </c>
      <c r="G10" s="622" t="s">
        <v>439</v>
      </c>
      <c r="H10" s="638" t="s">
        <v>439</v>
      </c>
      <c r="I10" s="629" t="s">
        <v>439</v>
      </c>
      <c r="J10" s="312">
        <v>2314</v>
      </c>
      <c r="K10" s="313">
        <v>1569.289</v>
      </c>
      <c r="L10" s="263">
        <v>-32.200000000000003</v>
      </c>
      <c r="M10" s="178">
        <v>2.602795032455445E-2</v>
      </c>
      <c r="O10" s="607" t="s">
        <v>439</v>
      </c>
    </row>
    <row r="11" spans="1:15" ht="15.75" x14ac:dyDescent="0.2">
      <c r="A11" s="21" t="s">
        <v>32</v>
      </c>
      <c r="B11" s="290">
        <v>1270.69714323113</v>
      </c>
      <c r="C11" s="291">
        <v>953.14698806727097</v>
      </c>
      <c r="D11" s="166">
        <v>-25</v>
      </c>
      <c r="E11" s="178">
        <v>0.65432722701186519</v>
      </c>
      <c r="F11" s="293"/>
      <c r="G11" s="294"/>
      <c r="H11" s="166"/>
      <c r="I11" s="629" t="s">
        <v>439</v>
      </c>
      <c r="J11" s="238">
        <v>1270.69714323113</v>
      </c>
      <c r="K11" s="295">
        <v>953.14698806727097</v>
      </c>
      <c r="L11" s="263"/>
      <c r="M11" s="178">
        <v>0.65432722701186519</v>
      </c>
      <c r="O11" s="607" t="s">
        <v>439</v>
      </c>
    </row>
    <row r="12" spans="1:15" ht="15.75" x14ac:dyDescent="0.2">
      <c r="A12" s="21" t="s">
        <v>31</v>
      </c>
      <c r="B12" s="290">
        <v>864.90094571157397</v>
      </c>
      <c r="C12" s="291">
        <v>354.90922921398499</v>
      </c>
      <c r="D12" s="166">
        <v>-59</v>
      </c>
      <c r="E12" s="178">
        <v>0.67648307197705215</v>
      </c>
      <c r="F12" s="293"/>
      <c r="G12" s="294"/>
      <c r="H12" s="166"/>
      <c r="I12" s="629" t="s">
        <v>439</v>
      </c>
      <c r="J12" s="238">
        <v>864.90094571157397</v>
      </c>
      <c r="K12" s="295">
        <v>354.90922921398499</v>
      </c>
      <c r="L12" s="263"/>
      <c r="M12" s="178">
        <v>0.67648307197705215</v>
      </c>
      <c r="O12" s="607" t="s">
        <v>439</v>
      </c>
    </row>
    <row r="13" spans="1:15" ht="15.75" x14ac:dyDescent="0.2">
      <c r="A13" s="13" t="s">
        <v>28</v>
      </c>
      <c r="B13" s="314">
        <v>27061</v>
      </c>
      <c r="C13" s="315">
        <v>21454</v>
      </c>
      <c r="D13" s="166">
        <v>-20.7</v>
      </c>
      <c r="E13" s="178">
        <v>8.6913552846851358E-2</v>
      </c>
      <c r="F13" s="610" t="s">
        <v>439</v>
      </c>
      <c r="G13" s="622" t="s">
        <v>439</v>
      </c>
      <c r="H13" s="638" t="s">
        <v>439</v>
      </c>
      <c r="I13" s="629" t="s">
        <v>439</v>
      </c>
      <c r="J13" s="312">
        <v>27061</v>
      </c>
      <c r="K13" s="313">
        <v>21454</v>
      </c>
      <c r="L13" s="263">
        <v>-20.7</v>
      </c>
      <c r="M13" s="178">
        <v>3.8927990755063098E-2</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217</v>
      </c>
      <c r="C25" s="321">
        <v>197</v>
      </c>
      <c r="D25" s="258">
        <v>-9.1999999999999993</v>
      </c>
      <c r="E25" s="178">
        <v>1.8730455956405403E-2</v>
      </c>
      <c r="F25" s="632" t="s">
        <v>439</v>
      </c>
      <c r="G25" s="624" t="s">
        <v>439</v>
      </c>
      <c r="H25" s="641" t="s">
        <v>439</v>
      </c>
      <c r="I25" s="629" t="s">
        <v>439</v>
      </c>
      <c r="J25" s="320">
        <v>217</v>
      </c>
      <c r="K25" s="320">
        <v>197</v>
      </c>
      <c r="L25" s="262">
        <v>-9.1999999999999993</v>
      </c>
      <c r="M25" s="166">
        <v>1.45783605822282E-2</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217</v>
      </c>
      <c r="C30" s="295">
        <v>197</v>
      </c>
      <c r="D30" s="166">
        <v>-9.1999999999999993</v>
      </c>
      <c r="E30" s="178">
        <v>1.6277342887532586E-2</v>
      </c>
      <c r="F30" s="420" t="s">
        <v>439</v>
      </c>
      <c r="G30" s="414" t="s">
        <v>439</v>
      </c>
      <c r="H30" s="638" t="s">
        <v>439</v>
      </c>
      <c r="I30" s="629" t="s">
        <v>439</v>
      </c>
      <c r="J30" s="45">
        <v>217</v>
      </c>
      <c r="K30" s="45">
        <v>197</v>
      </c>
      <c r="L30" s="263">
        <v>-9.1999999999999993</v>
      </c>
      <c r="M30" s="166">
        <v>1.6277342887532586E-2</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239">
        <v>2091</v>
      </c>
      <c r="C36" s="313">
        <v>2350</v>
      </c>
      <c r="D36" s="166">
        <v>12.4</v>
      </c>
      <c r="E36" s="178">
        <v>4.5186790361368542E-3</v>
      </c>
      <c r="F36" s="493" t="s">
        <v>439</v>
      </c>
      <c r="G36" s="492" t="s">
        <v>439</v>
      </c>
      <c r="H36" s="638" t="s">
        <v>439</v>
      </c>
      <c r="I36" s="629" t="s">
        <v>439</v>
      </c>
      <c r="J36" s="239">
        <v>2091</v>
      </c>
      <c r="K36" s="239">
        <v>2350</v>
      </c>
      <c r="L36" s="263">
        <v>12.4</v>
      </c>
      <c r="M36" s="166">
        <v>3.3216196363762434E-3</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37</v>
      </c>
      <c r="C54" s="622" t="s">
        <v>439</v>
      </c>
      <c r="D54" s="262">
        <v>-100</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45">
        <v>37</v>
      </c>
      <c r="C56" s="414" t="s">
        <v>439</v>
      </c>
      <c r="D56" s="263">
        <v>-100</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754" priority="132">
      <formula>kvartal &lt; 4</formula>
    </cfRule>
  </conditionalFormatting>
  <conditionalFormatting sqref="B63:C65">
    <cfRule type="expression" dxfId="1753" priority="131">
      <formula>kvartal &lt; 4</formula>
    </cfRule>
  </conditionalFormatting>
  <conditionalFormatting sqref="B37">
    <cfRule type="expression" dxfId="1752" priority="130">
      <formula>kvartal &lt; 4</formula>
    </cfRule>
  </conditionalFormatting>
  <conditionalFormatting sqref="B38">
    <cfRule type="expression" dxfId="1751" priority="129">
      <formula>kvartal &lt; 4</formula>
    </cfRule>
  </conditionalFormatting>
  <conditionalFormatting sqref="B39">
    <cfRule type="expression" dxfId="1750" priority="128">
      <formula>kvartal &lt; 4</formula>
    </cfRule>
  </conditionalFormatting>
  <conditionalFormatting sqref="A34">
    <cfRule type="expression" dxfId="1749" priority="1">
      <formula>kvartal &lt; 4</formula>
    </cfRule>
  </conditionalFormatting>
  <conditionalFormatting sqref="C37">
    <cfRule type="expression" dxfId="1748" priority="127">
      <formula>kvartal &lt; 4</formula>
    </cfRule>
  </conditionalFormatting>
  <conditionalFormatting sqref="C38">
    <cfRule type="expression" dxfId="1747" priority="126">
      <formula>kvartal &lt; 4</formula>
    </cfRule>
  </conditionalFormatting>
  <conditionalFormatting sqref="C39">
    <cfRule type="expression" dxfId="1746" priority="125">
      <formula>kvartal &lt; 4</formula>
    </cfRule>
  </conditionalFormatting>
  <conditionalFormatting sqref="B26:C28">
    <cfRule type="expression" dxfId="1745" priority="124">
      <formula>kvartal &lt; 4</formula>
    </cfRule>
  </conditionalFormatting>
  <conditionalFormatting sqref="B32:C33">
    <cfRule type="expression" dxfId="1744" priority="123">
      <formula>kvartal &lt; 4</formula>
    </cfRule>
  </conditionalFormatting>
  <conditionalFormatting sqref="B34">
    <cfRule type="expression" dxfId="1743" priority="122">
      <formula>kvartal &lt; 4</formula>
    </cfRule>
  </conditionalFormatting>
  <conditionalFormatting sqref="C34">
    <cfRule type="expression" dxfId="1742" priority="121">
      <formula>kvartal &lt; 4</formula>
    </cfRule>
  </conditionalFormatting>
  <conditionalFormatting sqref="F26:G28">
    <cfRule type="expression" dxfId="1741" priority="120">
      <formula>kvartal &lt; 4</formula>
    </cfRule>
  </conditionalFormatting>
  <conditionalFormatting sqref="F32">
    <cfRule type="expression" dxfId="1740" priority="119">
      <formula>kvartal &lt; 4</formula>
    </cfRule>
  </conditionalFormatting>
  <conditionalFormatting sqref="G32">
    <cfRule type="expression" dxfId="1739" priority="118">
      <formula>kvartal &lt; 4</formula>
    </cfRule>
  </conditionalFormatting>
  <conditionalFormatting sqref="F33">
    <cfRule type="expression" dxfId="1738" priority="117">
      <formula>kvartal &lt; 4</formula>
    </cfRule>
  </conditionalFormatting>
  <conditionalFormatting sqref="G33">
    <cfRule type="expression" dxfId="1737" priority="116">
      <formula>kvartal &lt; 4</formula>
    </cfRule>
  </conditionalFormatting>
  <conditionalFormatting sqref="F34">
    <cfRule type="expression" dxfId="1736" priority="115">
      <formula>kvartal &lt; 4</formula>
    </cfRule>
  </conditionalFormatting>
  <conditionalFormatting sqref="G34">
    <cfRule type="expression" dxfId="1735" priority="114">
      <formula>kvartal &lt; 4</formula>
    </cfRule>
  </conditionalFormatting>
  <conditionalFormatting sqref="F37">
    <cfRule type="expression" dxfId="1734" priority="113">
      <formula>kvartal &lt; 4</formula>
    </cfRule>
  </conditionalFormatting>
  <conditionalFormatting sqref="F38">
    <cfRule type="expression" dxfId="1733" priority="112">
      <formula>kvartal &lt; 4</formula>
    </cfRule>
  </conditionalFormatting>
  <conditionalFormatting sqref="F39">
    <cfRule type="expression" dxfId="1732" priority="111">
      <formula>kvartal &lt; 4</formula>
    </cfRule>
  </conditionalFormatting>
  <conditionalFormatting sqref="G37">
    <cfRule type="expression" dxfId="1731" priority="110">
      <formula>kvartal &lt; 4</formula>
    </cfRule>
  </conditionalFormatting>
  <conditionalFormatting sqref="G38">
    <cfRule type="expression" dxfId="1730" priority="109">
      <formula>kvartal &lt; 4</formula>
    </cfRule>
  </conditionalFormatting>
  <conditionalFormatting sqref="G39">
    <cfRule type="expression" dxfId="1729" priority="108">
      <formula>kvartal &lt; 4</formula>
    </cfRule>
  </conditionalFormatting>
  <conditionalFormatting sqref="B29">
    <cfRule type="expression" dxfId="1728" priority="107">
      <formula>kvartal &lt; 4</formula>
    </cfRule>
  </conditionalFormatting>
  <conditionalFormatting sqref="C29">
    <cfRule type="expression" dxfId="1727" priority="106">
      <formula>kvartal &lt; 4</formula>
    </cfRule>
  </conditionalFormatting>
  <conditionalFormatting sqref="F29">
    <cfRule type="expression" dxfId="1726" priority="105">
      <formula>kvartal &lt; 4</formula>
    </cfRule>
  </conditionalFormatting>
  <conditionalFormatting sqref="G29">
    <cfRule type="expression" dxfId="1725" priority="104">
      <formula>kvartal &lt; 4</formula>
    </cfRule>
  </conditionalFormatting>
  <conditionalFormatting sqref="J26:K29">
    <cfRule type="expression" dxfId="1724" priority="103">
      <formula>kvartal &lt; 4</formula>
    </cfRule>
  </conditionalFormatting>
  <conditionalFormatting sqref="J32:K34">
    <cfRule type="expression" dxfId="1723" priority="102">
      <formula>kvartal &lt; 4</formula>
    </cfRule>
  </conditionalFormatting>
  <conditionalFormatting sqref="J37:K39">
    <cfRule type="expression" dxfId="1722" priority="101">
      <formula>kvartal &lt; 4</formula>
    </cfRule>
  </conditionalFormatting>
  <conditionalFormatting sqref="B82">
    <cfRule type="expression" dxfId="1721" priority="100">
      <formula>kvartal &lt; 4</formula>
    </cfRule>
  </conditionalFormatting>
  <conditionalFormatting sqref="C82">
    <cfRule type="expression" dxfId="1720" priority="99">
      <formula>kvartal &lt; 4</formula>
    </cfRule>
  </conditionalFormatting>
  <conditionalFormatting sqref="B85">
    <cfRule type="expression" dxfId="1719" priority="98">
      <formula>kvartal &lt; 4</formula>
    </cfRule>
  </conditionalFormatting>
  <conditionalFormatting sqref="C85">
    <cfRule type="expression" dxfId="1718" priority="97">
      <formula>kvartal &lt; 4</formula>
    </cfRule>
  </conditionalFormatting>
  <conditionalFormatting sqref="B92">
    <cfRule type="expression" dxfId="1717" priority="96">
      <formula>kvartal &lt; 4</formula>
    </cfRule>
  </conditionalFormatting>
  <conditionalFormatting sqref="C92">
    <cfRule type="expression" dxfId="1716" priority="95">
      <formula>kvartal &lt; 4</formula>
    </cfRule>
  </conditionalFormatting>
  <conditionalFormatting sqref="B95">
    <cfRule type="expression" dxfId="1715" priority="94">
      <formula>kvartal &lt; 4</formula>
    </cfRule>
  </conditionalFormatting>
  <conditionalFormatting sqref="C95">
    <cfRule type="expression" dxfId="1714" priority="93">
      <formula>kvartal &lt; 4</formula>
    </cfRule>
  </conditionalFormatting>
  <conditionalFormatting sqref="B102">
    <cfRule type="expression" dxfId="1713" priority="92">
      <formula>kvartal &lt; 4</formula>
    </cfRule>
  </conditionalFormatting>
  <conditionalFormatting sqref="C102">
    <cfRule type="expression" dxfId="1712" priority="91">
      <formula>kvartal &lt; 4</formula>
    </cfRule>
  </conditionalFormatting>
  <conditionalFormatting sqref="B105">
    <cfRule type="expression" dxfId="1711" priority="90">
      <formula>kvartal &lt; 4</formula>
    </cfRule>
  </conditionalFormatting>
  <conditionalFormatting sqref="C105">
    <cfRule type="expression" dxfId="1710" priority="89">
      <formula>kvartal &lt; 4</formula>
    </cfRule>
  </conditionalFormatting>
  <conditionalFormatting sqref="B112">
    <cfRule type="expression" dxfId="1709" priority="88">
      <formula>kvartal &lt; 4</formula>
    </cfRule>
  </conditionalFormatting>
  <conditionalFormatting sqref="C112">
    <cfRule type="expression" dxfId="1708" priority="87">
      <formula>kvartal &lt; 4</formula>
    </cfRule>
  </conditionalFormatting>
  <conditionalFormatting sqref="B115">
    <cfRule type="expression" dxfId="1707" priority="86">
      <formula>kvartal &lt; 4</formula>
    </cfRule>
  </conditionalFormatting>
  <conditionalFormatting sqref="C115">
    <cfRule type="expression" dxfId="1706" priority="85">
      <formula>kvartal &lt; 4</formula>
    </cfRule>
  </conditionalFormatting>
  <conditionalFormatting sqref="B122">
    <cfRule type="expression" dxfId="1705" priority="84">
      <formula>kvartal &lt; 4</formula>
    </cfRule>
  </conditionalFormatting>
  <conditionalFormatting sqref="C122">
    <cfRule type="expression" dxfId="1704" priority="83">
      <formula>kvartal &lt; 4</formula>
    </cfRule>
  </conditionalFormatting>
  <conditionalFormatting sqref="B125">
    <cfRule type="expression" dxfId="1703" priority="82">
      <formula>kvartal &lt; 4</formula>
    </cfRule>
  </conditionalFormatting>
  <conditionalFormatting sqref="C125">
    <cfRule type="expression" dxfId="1702" priority="81">
      <formula>kvartal &lt; 4</formula>
    </cfRule>
  </conditionalFormatting>
  <conditionalFormatting sqref="B132">
    <cfRule type="expression" dxfId="1701" priority="80">
      <formula>kvartal &lt; 4</formula>
    </cfRule>
  </conditionalFormatting>
  <conditionalFormatting sqref="C132">
    <cfRule type="expression" dxfId="1700" priority="79">
      <formula>kvartal &lt; 4</formula>
    </cfRule>
  </conditionalFormatting>
  <conditionalFormatting sqref="B135">
    <cfRule type="expression" dxfId="1699" priority="78">
      <formula>kvartal &lt; 4</formula>
    </cfRule>
  </conditionalFormatting>
  <conditionalFormatting sqref="C135">
    <cfRule type="expression" dxfId="1698" priority="77">
      <formula>kvartal &lt; 4</formula>
    </cfRule>
  </conditionalFormatting>
  <conditionalFormatting sqref="B146">
    <cfRule type="expression" dxfId="1697" priority="76">
      <formula>kvartal &lt; 4</formula>
    </cfRule>
  </conditionalFormatting>
  <conditionalFormatting sqref="C146">
    <cfRule type="expression" dxfId="1696" priority="75">
      <formula>kvartal &lt; 4</formula>
    </cfRule>
  </conditionalFormatting>
  <conditionalFormatting sqref="B154">
    <cfRule type="expression" dxfId="1695" priority="74">
      <formula>kvartal &lt; 4</formula>
    </cfRule>
  </conditionalFormatting>
  <conditionalFormatting sqref="C154">
    <cfRule type="expression" dxfId="1694" priority="73">
      <formula>kvartal &lt; 4</formula>
    </cfRule>
  </conditionalFormatting>
  <conditionalFormatting sqref="F83">
    <cfRule type="expression" dxfId="1693" priority="72">
      <formula>kvartal &lt; 4</formula>
    </cfRule>
  </conditionalFormatting>
  <conditionalFormatting sqref="G83">
    <cfRule type="expression" dxfId="1692" priority="71">
      <formula>kvartal &lt; 4</formula>
    </cfRule>
  </conditionalFormatting>
  <conditionalFormatting sqref="F84:G84">
    <cfRule type="expression" dxfId="1691" priority="70">
      <formula>kvartal &lt; 4</formula>
    </cfRule>
  </conditionalFormatting>
  <conditionalFormatting sqref="F86:G87">
    <cfRule type="expression" dxfId="1690" priority="69">
      <formula>kvartal &lt; 4</formula>
    </cfRule>
  </conditionalFormatting>
  <conditionalFormatting sqref="F93:G94">
    <cfRule type="expression" dxfId="1689" priority="68">
      <formula>kvartal &lt; 4</formula>
    </cfRule>
  </conditionalFormatting>
  <conditionalFormatting sqref="F96:G97">
    <cfRule type="expression" dxfId="1688" priority="67">
      <formula>kvartal &lt; 4</formula>
    </cfRule>
  </conditionalFormatting>
  <conditionalFormatting sqref="F103:G104">
    <cfRule type="expression" dxfId="1687" priority="66">
      <formula>kvartal &lt; 4</formula>
    </cfRule>
  </conditionalFormatting>
  <conditionalFormatting sqref="F106:G107">
    <cfRule type="expression" dxfId="1686" priority="65">
      <formula>kvartal &lt; 4</formula>
    </cfRule>
  </conditionalFormatting>
  <conditionalFormatting sqref="F113:G114">
    <cfRule type="expression" dxfId="1685" priority="64">
      <formula>kvartal &lt; 4</formula>
    </cfRule>
  </conditionalFormatting>
  <conditionalFormatting sqref="F116:G117">
    <cfRule type="expression" dxfId="1684" priority="63">
      <formula>kvartal &lt; 4</formula>
    </cfRule>
  </conditionalFormatting>
  <conditionalFormatting sqref="F123:G124">
    <cfRule type="expression" dxfId="1683" priority="62">
      <formula>kvartal &lt; 4</formula>
    </cfRule>
  </conditionalFormatting>
  <conditionalFormatting sqref="F126:G127">
    <cfRule type="expression" dxfId="1682" priority="61">
      <formula>kvartal &lt; 4</formula>
    </cfRule>
  </conditionalFormatting>
  <conditionalFormatting sqref="F133:G134">
    <cfRule type="expression" dxfId="1681" priority="60">
      <formula>kvartal &lt; 4</formula>
    </cfRule>
  </conditionalFormatting>
  <conditionalFormatting sqref="F136:G137">
    <cfRule type="expression" dxfId="1680" priority="59">
      <formula>kvartal &lt; 4</formula>
    </cfRule>
  </conditionalFormatting>
  <conditionalFormatting sqref="F146">
    <cfRule type="expression" dxfId="1679" priority="58">
      <formula>kvartal &lt; 4</formula>
    </cfRule>
  </conditionalFormatting>
  <conditionalFormatting sqref="G146">
    <cfRule type="expression" dxfId="1678" priority="57">
      <formula>kvartal &lt; 4</formula>
    </cfRule>
  </conditionalFormatting>
  <conditionalFormatting sqref="F154:G154">
    <cfRule type="expression" dxfId="1677" priority="56">
      <formula>kvartal &lt; 4</formula>
    </cfRule>
  </conditionalFormatting>
  <conditionalFormatting sqref="F82:G82">
    <cfRule type="expression" dxfId="1676" priority="55">
      <formula>kvartal &lt; 4</formula>
    </cfRule>
  </conditionalFormatting>
  <conditionalFormatting sqref="F85:G85">
    <cfRule type="expression" dxfId="1675" priority="54">
      <formula>kvartal &lt; 4</formula>
    </cfRule>
  </conditionalFormatting>
  <conditionalFormatting sqref="F92:G92">
    <cfRule type="expression" dxfId="1674" priority="53">
      <formula>kvartal &lt; 4</formula>
    </cfRule>
  </conditionalFormatting>
  <conditionalFormatting sqref="F95:G95">
    <cfRule type="expression" dxfId="1673" priority="52">
      <formula>kvartal &lt; 4</formula>
    </cfRule>
  </conditionalFormatting>
  <conditionalFormatting sqref="F102:G102">
    <cfRule type="expression" dxfId="1672" priority="51">
      <formula>kvartal &lt; 4</formula>
    </cfRule>
  </conditionalFormatting>
  <conditionalFormatting sqref="F105:G105">
    <cfRule type="expression" dxfId="1671" priority="50">
      <formula>kvartal &lt; 4</formula>
    </cfRule>
  </conditionalFormatting>
  <conditionalFormatting sqref="F112:G112">
    <cfRule type="expression" dxfId="1670" priority="49">
      <formula>kvartal &lt; 4</formula>
    </cfRule>
  </conditionalFormatting>
  <conditionalFormatting sqref="F115">
    <cfRule type="expression" dxfId="1669" priority="48">
      <formula>kvartal &lt; 4</formula>
    </cfRule>
  </conditionalFormatting>
  <conditionalFormatting sqref="G115">
    <cfRule type="expression" dxfId="1668" priority="47">
      <formula>kvartal &lt; 4</formula>
    </cfRule>
  </conditionalFormatting>
  <conditionalFormatting sqref="F122:G122">
    <cfRule type="expression" dxfId="1667" priority="46">
      <formula>kvartal &lt; 4</formula>
    </cfRule>
  </conditionalFormatting>
  <conditionalFormatting sqref="F125">
    <cfRule type="expression" dxfId="1666" priority="45">
      <formula>kvartal &lt; 4</formula>
    </cfRule>
  </conditionalFormatting>
  <conditionalFormatting sqref="G125">
    <cfRule type="expression" dxfId="1665" priority="44">
      <formula>kvartal &lt; 4</formula>
    </cfRule>
  </conditionalFormatting>
  <conditionalFormatting sqref="F132">
    <cfRule type="expression" dxfId="1664" priority="43">
      <formula>kvartal &lt; 4</formula>
    </cfRule>
  </conditionalFormatting>
  <conditionalFormatting sqref="G132">
    <cfRule type="expression" dxfId="1663" priority="42">
      <formula>kvartal &lt; 4</formula>
    </cfRule>
  </conditionalFormatting>
  <conditionalFormatting sqref="G135">
    <cfRule type="expression" dxfId="1662" priority="41">
      <formula>kvartal &lt; 4</formula>
    </cfRule>
  </conditionalFormatting>
  <conditionalFormatting sqref="F135">
    <cfRule type="expression" dxfId="1661" priority="40">
      <formula>kvartal &lt; 4</formula>
    </cfRule>
  </conditionalFormatting>
  <conditionalFormatting sqref="J82:K86">
    <cfRule type="expression" dxfId="1660" priority="39">
      <formula>kvartal &lt; 4</formula>
    </cfRule>
  </conditionalFormatting>
  <conditionalFormatting sqref="J87:K87">
    <cfRule type="expression" dxfId="1659" priority="38">
      <formula>kvartal &lt; 4</formula>
    </cfRule>
  </conditionalFormatting>
  <conditionalFormatting sqref="J92:K97">
    <cfRule type="expression" dxfId="1658" priority="37">
      <formula>kvartal &lt; 4</formula>
    </cfRule>
  </conditionalFormatting>
  <conditionalFormatting sqref="J102:K107">
    <cfRule type="expression" dxfId="1657" priority="36">
      <formula>kvartal &lt; 4</formula>
    </cfRule>
  </conditionalFormatting>
  <conditionalFormatting sqref="J112:K117">
    <cfRule type="expression" dxfId="1656" priority="35">
      <formula>kvartal &lt; 4</formula>
    </cfRule>
  </conditionalFormatting>
  <conditionalFormatting sqref="J122:K127">
    <cfRule type="expression" dxfId="1655" priority="34">
      <formula>kvartal &lt; 4</formula>
    </cfRule>
  </conditionalFormatting>
  <conditionalFormatting sqref="J132:K137">
    <cfRule type="expression" dxfId="1654" priority="33">
      <formula>kvartal &lt; 4</formula>
    </cfRule>
  </conditionalFormatting>
  <conditionalFormatting sqref="J146:K146">
    <cfRule type="expression" dxfId="1653" priority="32">
      <formula>kvartal &lt; 4</formula>
    </cfRule>
  </conditionalFormatting>
  <conditionalFormatting sqref="J154:K154">
    <cfRule type="expression" dxfId="1652" priority="31">
      <formula>kvartal &lt; 4</formula>
    </cfRule>
  </conditionalFormatting>
  <conditionalFormatting sqref="A26:A28">
    <cfRule type="expression" dxfId="1651" priority="15">
      <formula>kvartal &lt; 4</formula>
    </cfRule>
  </conditionalFormatting>
  <conditionalFormatting sqref="A32:A33">
    <cfRule type="expression" dxfId="1650" priority="14">
      <formula>kvartal &lt; 4</formula>
    </cfRule>
  </conditionalFormatting>
  <conditionalFormatting sqref="A37:A39">
    <cfRule type="expression" dxfId="1649" priority="13">
      <formula>kvartal &lt; 4</formula>
    </cfRule>
  </conditionalFormatting>
  <conditionalFormatting sqref="A57:A59">
    <cfRule type="expression" dxfId="1648" priority="12">
      <formula>kvartal &lt; 4</formula>
    </cfRule>
  </conditionalFormatting>
  <conditionalFormatting sqref="A63:A65">
    <cfRule type="expression" dxfId="1647" priority="11">
      <formula>kvartal &lt; 4</formula>
    </cfRule>
  </conditionalFormatting>
  <conditionalFormatting sqref="A82:A87">
    <cfRule type="expression" dxfId="1646" priority="10">
      <formula>kvartal &lt; 4</formula>
    </cfRule>
  </conditionalFormatting>
  <conditionalFormatting sqref="A92:A97">
    <cfRule type="expression" dxfId="1645" priority="9">
      <formula>kvartal &lt; 4</formula>
    </cfRule>
  </conditionalFormatting>
  <conditionalFormatting sqref="A102:A107">
    <cfRule type="expression" dxfId="1644" priority="8">
      <formula>kvartal &lt; 4</formula>
    </cfRule>
  </conditionalFormatting>
  <conditionalFormatting sqref="A112:A117">
    <cfRule type="expression" dxfId="1643" priority="7">
      <formula>kvartal &lt; 4</formula>
    </cfRule>
  </conditionalFormatting>
  <conditionalFormatting sqref="A122:A127">
    <cfRule type="expression" dxfId="1642" priority="6">
      <formula>kvartal &lt; 4</formula>
    </cfRule>
  </conditionalFormatting>
  <conditionalFormatting sqref="A132:A137">
    <cfRule type="expression" dxfId="1641" priority="5">
      <formula>kvartal &lt; 4</formula>
    </cfRule>
  </conditionalFormatting>
  <conditionalFormatting sqref="A146">
    <cfRule type="expression" dxfId="1640" priority="4">
      <formula>kvartal &lt; 4</formula>
    </cfRule>
  </conditionalFormatting>
  <conditionalFormatting sqref="A154">
    <cfRule type="expression" dxfId="1639" priority="3">
      <formula>kvartal &lt; 4</formula>
    </cfRule>
  </conditionalFormatting>
  <conditionalFormatting sqref="A29">
    <cfRule type="expression" dxfId="1638" priority="2">
      <formula>kvartal &lt; 4</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164</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229311</v>
      </c>
      <c r="C7" s="311">
        <v>236824.91699999999</v>
      </c>
      <c r="D7" s="258">
        <v>3.3</v>
      </c>
      <c r="E7" s="178">
        <v>5.9687562688006208</v>
      </c>
      <c r="F7" s="608" t="s">
        <v>439</v>
      </c>
      <c r="G7" s="620" t="s">
        <v>439</v>
      </c>
      <c r="H7" s="641" t="s">
        <v>439</v>
      </c>
      <c r="I7" s="629" t="s">
        <v>439</v>
      </c>
      <c r="J7" s="312">
        <v>229311</v>
      </c>
      <c r="K7" s="313">
        <v>236824.91699999999</v>
      </c>
      <c r="L7" s="262">
        <v>3.3</v>
      </c>
      <c r="M7" s="178">
        <v>2.2150047206372245</v>
      </c>
      <c r="O7" s="607" t="s">
        <v>439</v>
      </c>
    </row>
    <row r="8" spans="1:15" ht="15.75" x14ac:dyDescent="0.2">
      <c r="A8" s="21" t="s">
        <v>32</v>
      </c>
      <c r="B8" s="290">
        <v>123380.5</v>
      </c>
      <c r="C8" s="291">
        <v>141474.00599999999</v>
      </c>
      <c r="D8" s="166">
        <v>14.7</v>
      </c>
      <c r="E8" s="178">
        <v>7.1639375782605761</v>
      </c>
      <c r="F8" s="293"/>
      <c r="G8" s="294"/>
      <c r="H8" s="166"/>
      <c r="I8" s="629" t="s">
        <v>439</v>
      </c>
      <c r="J8" s="238">
        <v>123380.5</v>
      </c>
      <c r="K8" s="295">
        <v>141474.00599999999</v>
      </c>
      <c r="L8" s="263"/>
      <c r="M8" s="178">
        <v>7.1639375782605761</v>
      </c>
      <c r="O8" s="607" t="s">
        <v>439</v>
      </c>
    </row>
    <row r="9" spans="1:15" ht="15.75" x14ac:dyDescent="0.2">
      <c r="A9" s="21" t="s">
        <v>31</v>
      </c>
      <c r="B9" s="290">
        <v>105930.5</v>
      </c>
      <c r="C9" s="291">
        <v>95350.910999999993</v>
      </c>
      <c r="D9" s="166">
        <v>-10</v>
      </c>
      <c r="E9" s="178">
        <v>9.8251920898683149</v>
      </c>
      <c r="F9" s="293"/>
      <c r="G9" s="294"/>
      <c r="H9" s="166"/>
      <c r="I9" s="629" t="s">
        <v>439</v>
      </c>
      <c r="J9" s="238">
        <v>105930.5</v>
      </c>
      <c r="K9" s="295">
        <v>95350.910999999993</v>
      </c>
      <c r="L9" s="263"/>
      <c r="M9" s="178">
        <v>9.8251920898683149</v>
      </c>
      <c r="O9" s="607" t="s">
        <v>439</v>
      </c>
    </row>
    <row r="10" spans="1:15" ht="15.75" x14ac:dyDescent="0.2">
      <c r="A10" s="13" t="s">
        <v>29</v>
      </c>
      <c r="B10" s="314">
        <v>11167.460999999999</v>
      </c>
      <c r="C10" s="315">
        <v>13480</v>
      </c>
      <c r="D10" s="166">
        <v>20.7</v>
      </c>
      <c r="E10" s="178">
        <v>5.0133839499651787</v>
      </c>
      <c r="F10" s="610" t="s">
        <v>439</v>
      </c>
      <c r="G10" s="622" t="s">
        <v>439</v>
      </c>
      <c r="H10" s="638" t="s">
        <v>439</v>
      </c>
      <c r="I10" s="629" t="s">
        <v>439</v>
      </c>
      <c r="J10" s="312">
        <v>11167.460999999999</v>
      </c>
      <c r="K10" s="313">
        <v>13480</v>
      </c>
      <c r="L10" s="263">
        <v>20.7</v>
      </c>
      <c r="M10" s="178">
        <v>0.22357690035104688</v>
      </c>
      <c r="O10" s="607" t="s">
        <v>439</v>
      </c>
    </row>
    <row r="11" spans="1:15" ht="15.75" x14ac:dyDescent="0.2">
      <c r="A11" s="21" t="s">
        <v>32</v>
      </c>
      <c r="B11" s="290">
        <v>6048.62535437514</v>
      </c>
      <c r="C11" s="291">
        <v>11132</v>
      </c>
      <c r="D11" s="166">
        <v>84</v>
      </c>
      <c r="E11" s="178">
        <v>7.6420224606343687</v>
      </c>
      <c r="F11" s="293"/>
      <c r="G11" s="294"/>
      <c r="H11" s="166"/>
      <c r="I11" s="629" t="s">
        <v>439</v>
      </c>
      <c r="J11" s="238">
        <v>6048.62535437514</v>
      </c>
      <c r="K11" s="295">
        <v>11132</v>
      </c>
      <c r="L11" s="263"/>
      <c r="M11" s="178">
        <v>7.6420224606343687</v>
      </c>
      <c r="O11" s="607" t="s">
        <v>439</v>
      </c>
    </row>
    <row r="12" spans="1:15" ht="15.75" x14ac:dyDescent="0.2">
      <c r="A12" s="21" t="s">
        <v>31</v>
      </c>
      <c r="B12" s="290">
        <v>5118.8356456248603</v>
      </c>
      <c r="C12" s="291">
        <v>2348</v>
      </c>
      <c r="D12" s="166">
        <v>-54.1</v>
      </c>
      <c r="E12" s="178">
        <v>4.475460546686536</v>
      </c>
      <c r="F12" s="293"/>
      <c r="G12" s="294"/>
      <c r="H12" s="166"/>
      <c r="I12" s="629" t="s">
        <v>439</v>
      </c>
      <c r="J12" s="238">
        <v>5118.8356456248603</v>
      </c>
      <c r="K12" s="295">
        <v>2348</v>
      </c>
      <c r="L12" s="263"/>
      <c r="M12" s="178">
        <v>4.475460546686536</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66784.600000000006</v>
      </c>
      <c r="C30" s="295">
        <v>79178.620999999999</v>
      </c>
      <c r="D30" s="166">
        <v>18.600000000000001</v>
      </c>
      <c r="E30" s="178">
        <v>6.5422211339034932</v>
      </c>
      <c r="F30" s="420" t="s">
        <v>439</v>
      </c>
      <c r="G30" s="414" t="s">
        <v>439</v>
      </c>
      <c r="H30" s="638" t="s">
        <v>439</v>
      </c>
      <c r="I30" s="629" t="s">
        <v>439</v>
      </c>
      <c r="J30" s="45">
        <v>66784.600000000006</v>
      </c>
      <c r="K30" s="45">
        <v>79178.620999999999</v>
      </c>
      <c r="L30" s="263">
        <v>18.600000000000001</v>
      </c>
      <c r="M30" s="166">
        <v>6.5422211339034932</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3339.23</v>
      </c>
      <c r="C35" s="295">
        <v>7608</v>
      </c>
      <c r="D35" s="166">
        <v>127.8</v>
      </c>
      <c r="E35" s="178">
        <v>5.245275009682234</v>
      </c>
      <c r="F35" s="420" t="s">
        <v>439</v>
      </c>
      <c r="G35" s="414" t="s">
        <v>439</v>
      </c>
      <c r="H35" s="638" t="s">
        <v>439</v>
      </c>
      <c r="I35" s="629" t="s">
        <v>439</v>
      </c>
      <c r="J35" s="45">
        <v>3339.23</v>
      </c>
      <c r="K35" s="45">
        <v>7608</v>
      </c>
      <c r="L35" s="263">
        <v>127.8</v>
      </c>
      <c r="M35" s="166">
        <v>5.245275009682234</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88919</v>
      </c>
      <c r="C54" s="315">
        <v>98035.949299999993</v>
      </c>
      <c r="D54" s="262">
        <v>10.3</v>
      </c>
      <c r="E54" s="178">
        <v>3.023709896257202</v>
      </c>
      <c r="F54" s="145"/>
      <c r="G54" s="34"/>
      <c r="H54" s="159"/>
      <c r="I54" s="159"/>
      <c r="J54" s="38"/>
      <c r="K54" s="38"/>
      <c r="L54" s="159"/>
      <c r="M54" s="159"/>
      <c r="N54" s="148"/>
      <c r="O54" s="607" t="s">
        <v>439</v>
      </c>
    </row>
    <row r="55" spans="1:15" s="3" customFormat="1" ht="15.75" x14ac:dyDescent="0.2">
      <c r="A55" s="39" t="s">
        <v>340</v>
      </c>
      <c r="B55" s="290">
        <v>88919</v>
      </c>
      <c r="C55" s="291">
        <v>98035.949299999993</v>
      </c>
      <c r="D55" s="263">
        <v>10.3</v>
      </c>
      <c r="E55" s="178">
        <v>5.3436710849609081</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4326.9319999999998</v>
      </c>
      <c r="C60" s="315">
        <v>16794.668000000001</v>
      </c>
      <c r="D60" s="263">
        <v>288.10000000000002</v>
      </c>
      <c r="E60" s="178">
        <v>22.711680597381342</v>
      </c>
      <c r="F60" s="145"/>
      <c r="G60" s="34"/>
      <c r="H60" s="145"/>
      <c r="I60" s="145"/>
      <c r="J60" s="34"/>
      <c r="K60" s="34"/>
      <c r="L60" s="159"/>
      <c r="M60" s="159"/>
      <c r="N60" s="148"/>
      <c r="O60" s="607" t="s">
        <v>439</v>
      </c>
    </row>
    <row r="61" spans="1:15" s="3" customFormat="1" ht="15.75" x14ac:dyDescent="0.2">
      <c r="A61" s="39" t="s">
        <v>340</v>
      </c>
      <c r="B61" s="290">
        <v>4326.9319999999998</v>
      </c>
      <c r="C61" s="291">
        <v>16794.668000000001</v>
      </c>
      <c r="D61" s="263">
        <v>288.10000000000002</v>
      </c>
      <c r="E61" s="178">
        <v>42.779294391833126</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314">
        <v>2492.11</v>
      </c>
      <c r="C66" s="315">
        <v>15204.02</v>
      </c>
      <c r="D66" s="263">
        <v>510.1</v>
      </c>
      <c r="E66" s="178">
        <v>11.3312188956904</v>
      </c>
      <c r="F66" s="145"/>
      <c r="G66" s="34"/>
      <c r="H66" s="145"/>
      <c r="I66" s="145"/>
      <c r="J66" s="34"/>
      <c r="K66" s="34"/>
      <c r="L66" s="159"/>
      <c r="M66" s="159"/>
      <c r="N66" s="148"/>
      <c r="O66" s="607" t="s">
        <v>439</v>
      </c>
    </row>
    <row r="67" spans="1:15" s="3" customFormat="1" ht="15.75" x14ac:dyDescent="0.2">
      <c r="A67" s="39" t="s">
        <v>340</v>
      </c>
      <c r="B67" s="290">
        <v>2492.11</v>
      </c>
      <c r="C67" s="291">
        <v>15204.02</v>
      </c>
      <c r="D67" s="263">
        <v>510.1</v>
      </c>
      <c r="E67" s="178">
        <v>14.286919761441455</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314">
        <v>5066.13</v>
      </c>
      <c r="C69" s="315">
        <v>9296.241</v>
      </c>
      <c r="D69" s="263">
        <v>83.5</v>
      </c>
      <c r="E69" s="178">
        <v>7.9210229388274822</v>
      </c>
      <c r="F69" s="145"/>
      <c r="G69" s="34"/>
      <c r="H69" s="145"/>
      <c r="I69" s="145"/>
      <c r="J69" s="34"/>
      <c r="K69" s="34"/>
      <c r="L69" s="159"/>
      <c r="M69" s="159"/>
      <c r="N69" s="148"/>
      <c r="O69" s="607" t="s">
        <v>439</v>
      </c>
    </row>
    <row r="70" spans="1:15" s="3" customFormat="1" ht="15.75" x14ac:dyDescent="0.2">
      <c r="A70" s="39" t="s">
        <v>340</v>
      </c>
      <c r="B70" s="290">
        <v>5066.13</v>
      </c>
      <c r="C70" s="291">
        <v>9296.241</v>
      </c>
      <c r="D70" s="263">
        <v>83.5</v>
      </c>
      <c r="E70" s="178">
        <v>7.9210229388274822</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637" priority="132">
      <formula>kvartal &lt; 4</formula>
    </cfRule>
  </conditionalFormatting>
  <conditionalFormatting sqref="B63:C65">
    <cfRule type="expression" dxfId="1636" priority="131">
      <formula>kvartal &lt; 4</formula>
    </cfRule>
  </conditionalFormatting>
  <conditionalFormatting sqref="B37">
    <cfRule type="expression" dxfId="1635" priority="130">
      <formula>kvartal &lt; 4</formula>
    </cfRule>
  </conditionalFormatting>
  <conditionalFormatting sqref="B38">
    <cfRule type="expression" dxfId="1634" priority="129">
      <formula>kvartal &lt; 4</formula>
    </cfRule>
  </conditionalFormatting>
  <conditionalFormatting sqref="B39">
    <cfRule type="expression" dxfId="1633" priority="128">
      <formula>kvartal &lt; 4</formula>
    </cfRule>
  </conditionalFormatting>
  <conditionalFormatting sqref="A34">
    <cfRule type="expression" dxfId="1632" priority="1">
      <formula>kvartal &lt; 4</formula>
    </cfRule>
  </conditionalFormatting>
  <conditionalFormatting sqref="C37">
    <cfRule type="expression" dxfId="1631" priority="127">
      <formula>kvartal &lt; 4</formula>
    </cfRule>
  </conditionalFormatting>
  <conditionalFormatting sqref="C38">
    <cfRule type="expression" dxfId="1630" priority="126">
      <formula>kvartal &lt; 4</formula>
    </cfRule>
  </conditionalFormatting>
  <conditionalFormatting sqref="C39">
    <cfRule type="expression" dxfId="1629" priority="125">
      <formula>kvartal &lt; 4</formula>
    </cfRule>
  </conditionalFormatting>
  <conditionalFormatting sqref="B26:C28">
    <cfRule type="expression" dxfId="1628" priority="124">
      <formula>kvartal &lt; 4</formula>
    </cfRule>
  </conditionalFormatting>
  <conditionalFormatting sqref="B32:C33">
    <cfRule type="expression" dxfId="1627" priority="123">
      <formula>kvartal &lt; 4</formula>
    </cfRule>
  </conditionalFormatting>
  <conditionalFormatting sqref="B34">
    <cfRule type="expression" dxfId="1626" priority="122">
      <formula>kvartal &lt; 4</formula>
    </cfRule>
  </conditionalFormatting>
  <conditionalFormatting sqref="C34">
    <cfRule type="expression" dxfId="1625" priority="121">
      <formula>kvartal &lt; 4</formula>
    </cfRule>
  </conditionalFormatting>
  <conditionalFormatting sqref="F26:G28">
    <cfRule type="expression" dxfId="1624" priority="120">
      <formula>kvartal &lt; 4</formula>
    </cfRule>
  </conditionalFormatting>
  <conditionalFormatting sqref="F32">
    <cfRule type="expression" dxfId="1623" priority="119">
      <formula>kvartal &lt; 4</formula>
    </cfRule>
  </conditionalFormatting>
  <conditionalFormatting sqref="G32">
    <cfRule type="expression" dxfId="1622" priority="118">
      <formula>kvartal &lt; 4</formula>
    </cfRule>
  </conditionalFormatting>
  <conditionalFormatting sqref="F33">
    <cfRule type="expression" dxfId="1621" priority="117">
      <formula>kvartal &lt; 4</formula>
    </cfRule>
  </conditionalFormatting>
  <conditionalFormatting sqref="G33">
    <cfRule type="expression" dxfId="1620" priority="116">
      <formula>kvartal &lt; 4</formula>
    </cfRule>
  </conditionalFormatting>
  <conditionalFormatting sqref="F34">
    <cfRule type="expression" dxfId="1619" priority="115">
      <formula>kvartal &lt; 4</formula>
    </cfRule>
  </conditionalFormatting>
  <conditionalFormatting sqref="G34">
    <cfRule type="expression" dxfId="1618" priority="114">
      <formula>kvartal &lt; 4</formula>
    </cfRule>
  </conditionalFormatting>
  <conditionalFormatting sqref="F37">
    <cfRule type="expression" dxfId="1617" priority="113">
      <formula>kvartal &lt; 4</formula>
    </cfRule>
  </conditionalFormatting>
  <conditionalFormatting sqref="F38">
    <cfRule type="expression" dxfId="1616" priority="112">
      <formula>kvartal &lt; 4</formula>
    </cfRule>
  </conditionalFormatting>
  <conditionalFormatting sqref="F39">
    <cfRule type="expression" dxfId="1615" priority="111">
      <formula>kvartal &lt; 4</formula>
    </cfRule>
  </conditionalFormatting>
  <conditionalFormatting sqref="G37">
    <cfRule type="expression" dxfId="1614" priority="110">
      <formula>kvartal &lt; 4</formula>
    </cfRule>
  </conditionalFormatting>
  <conditionalFormatting sqref="G38">
    <cfRule type="expression" dxfId="1613" priority="109">
      <formula>kvartal &lt; 4</formula>
    </cfRule>
  </conditionalFormatting>
  <conditionalFormatting sqref="G39">
    <cfRule type="expression" dxfId="1612" priority="108">
      <formula>kvartal &lt; 4</formula>
    </cfRule>
  </conditionalFormatting>
  <conditionalFormatting sqref="B29">
    <cfRule type="expression" dxfId="1611" priority="107">
      <formula>kvartal &lt; 4</formula>
    </cfRule>
  </conditionalFormatting>
  <conditionalFormatting sqref="C29">
    <cfRule type="expression" dxfId="1610" priority="106">
      <formula>kvartal &lt; 4</formula>
    </cfRule>
  </conditionalFormatting>
  <conditionalFormatting sqref="F29">
    <cfRule type="expression" dxfId="1609" priority="105">
      <formula>kvartal &lt; 4</formula>
    </cfRule>
  </conditionalFormatting>
  <conditionalFormatting sqref="G29">
    <cfRule type="expression" dxfId="1608" priority="104">
      <formula>kvartal &lt; 4</formula>
    </cfRule>
  </conditionalFormatting>
  <conditionalFormatting sqref="J26:K29">
    <cfRule type="expression" dxfId="1607" priority="103">
      <formula>kvartal &lt; 4</formula>
    </cfRule>
  </conditionalFormatting>
  <conditionalFormatting sqref="J32:K34">
    <cfRule type="expression" dxfId="1606" priority="102">
      <formula>kvartal &lt; 4</formula>
    </cfRule>
  </conditionalFormatting>
  <conditionalFormatting sqref="J37:K39">
    <cfRule type="expression" dxfId="1605" priority="101">
      <formula>kvartal &lt; 4</formula>
    </cfRule>
  </conditionalFormatting>
  <conditionalFormatting sqref="B82">
    <cfRule type="expression" dxfId="1604" priority="100">
      <formula>kvartal &lt; 4</formula>
    </cfRule>
  </conditionalFormatting>
  <conditionalFormatting sqref="C82">
    <cfRule type="expression" dxfId="1603" priority="99">
      <formula>kvartal &lt; 4</formula>
    </cfRule>
  </conditionalFormatting>
  <conditionalFormatting sqref="B85">
    <cfRule type="expression" dxfId="1602" priority="98">
      <formula>kvartal &lt; 4</formula>
    </cfRule>
  </conditionalFormatting>
  <conditionalFormatting sqref="C85">
    <cfRule type="expression" dxfId="1601" priority="97">
      <formula>kvartal &lt; 4</formula>
    </cfRule>
  </conditionalFormatting>
  <conditionalFormatting sqref="B92">
    <cfRule type="expression" dxfId="1600" priority="96">
      <formula>kvartal &lt; 4</formula>
    </cfRule>
  </conditionalFormatting>
  <conditionalFormatting sqref="C92">
    <cfRule type="expression" dxfId="1599" priority="95">
      <formula>kvartal &lt; 4</formula>
    </cfRule>
  </conditionalFormatting>
  <conditionalFormatting sqref="B95">
    <cfRule type="expression" dxfId="1598" priority="94">
      <formula>kvartal &lt; 4</formula>
    </cfRule>
  </conditionalFormatting>
  <conditionalFormatting sqref="C95">
    <cfRule type="expression" dxfId="1597" priority="93">
      <formula>kvartal &lt; 4</formula>
    </cfRule>
  </conditionalFormatting>
  <conditionalFormatting sqref="B102">
    <cfRule type="expression" dxfId="1596" priority="92">
      <formula>kvartal &lt; 4</formula>
    </cfRule>
  </conditionalFormatting>
  <conditionalFormatting sqref="C102">
    <cfRule type="expression" dxfId="1595" priority="91">
      <formula>kvartal &lt; 4</formula>
    </cfRule>
  </conditionalFormatting>
  <conditionalFormatting sqref="B105">
    <cfRule type="expression" dxfId="1594" priority="90">
      <formula>kvartal &lt; 4</formula>
    </cfRule>
  </conditionalFormatting>
  <conditionalFormatting sqref="C105">
    <cfRule type="expression" dxfId="1593" priority="89">
      <formula>kvartal &lt; 4</formula>
    </cfRule>
  </conditionalFormatting>
  <conditionalFormatting sqref="B112">
    <cfRule type="expression" dxfId="1592" priority="88">
      <formula>kvartal &lt; 4</formula>
    </cfRule>
  </conditionalFormatting>
  <conditionalFormatting sqref="C112">
    <cfRule type="expression" dxfId="1591" priority="87">
      <formula>kvartal &lt; 4</formula>
    </cfRule>
  </conditionalFormatting>
  <conditionalFormatting sqref="B115">
    <cfRule type="expression" dxfId="1590" priority="86">
      <formula>kvartal &lt; 4</formula>
    </cfRule>
  </conditionalFormatting>
  <conditionalFormatting sqref="C115">
    <cfRule type="expression" dxfId="1589" priority="85">
      <formula>kvartal &lt; 4</formula>
    </cfRule>
  </conditionalFormatting>
  <conditionalFormatting sqref="B122">
    <cfRule type="expression" dxfId="1588" priority="84">
      <formula>kvartal &lt; 4</formula>
    </cfRule>
  </conditionalFormatting>
  <conditionalFormatting sqref="C122">
    <cfRule type="expression" dxfId="1587" priority="83">
      <formula>kvartal &lt; 4</formula>
    </cfRule>
  </conditionalFormatting>
  <conditionalFormatting sqref="B125">
    <cfRule type="expression" dxfId="1586" priority="82">
      <formula>kvartal &lt; 4</formula>
    </cfRule>
  </conditionalFormatting>
  <conditionalFormatting sqref="C125">
    <cfRule type="expression" dxfId="1585" priority="81">
      <formula>kvartal &lt; 4</formula>
    </cfRule>
  </conditionalFormatting>
  <conditionalFormatting sqref="B132">
    <cfRule type="expression" dxfId="1584" priority="80">
      <formula>kvartal &lt; 4</formula>
    </cfRule>
  </conditionalFormatting>
  <conditionalFormatting sqref="C132">
    <cfRule type="expression" dxfId="1583" priority="79">
      <formula>kvartal &lt; 4</formula>
    </cfRule>
  </conditionalFormatting>
  <conditionalFormatting sqref="B135">
    <cfRule type="expression" dxfId="1582" priority="78">
      <formula>kvartal &lt; 4</formula>
    </cfRule>
  </conditionalFormatting>
  <conditionalFormatting sqref="C135">
    <cfRule type="expression" dxfId="1581" priority="77">
      <formula>kvartal &lt; 4</formula>
    </cfRule>
  </conditionalFormatting>
  <conditionalFormatting sqref="B146">
    <cfRule type="expression" dxfId="1580" priority="76">
      <formula>kvartal &lt; 4</formula>
    </cfRule>
  </conditionalFormatting>
  <conditionalFormatting sqref="C146">
    <cfRule type="expression" dxfId="1579" priority="75">
      <formula>kvartal &lt; 4</formula>
    </cfRule>
  </conditionalFormatting>
  <conditionalFormatting sqref="B154">
    <cfRule type="expression" dxfId="1578" priority="74">
      <formula>kvartal &lt; 4</formula>
    </cfRule>
  </conditionalFormatting>
  <conditionalFormatting sqref="C154">
    <cfRule type="expression" dxfId="1577" priority="73">
      <formula>kvartal &lt; 4</formula>
    </cfRule>
  </conditionalFormatting>
  <conditionalFormatting sqref="F83">
    <cfRule type="expression" dxfId="1576" priority="72">
      <formula>kvartal &lt; 4</formula>
    </cfRule>
  </conditionalFormatting>
  <conditionalFormatting sqref="G83">
    <cfRule type="expression" dxfId="1575" priority="71">
      <formula>kvartal &lt; 4</formula>
    </cfRule>
  </conditionalFormatting>
  <conditionalFormatting sqref="F84:G84">
    <cfRule type="expression" dxfId="1574" priority="70">
      <formula>kvartal &lt; 4</formula>
    </cfRule>
  </conditionalFormatting>
  <conditionalFormatting sqref="F86:G87">
    <cfRule type="expression" dxfId="1573" priority="69">
      <formula>kvartal &lt; 4</formula>
    </cfRule>
  </conditionalFormatting>
  <conditionalFormatting sqref="F93:G94">
    <cfRule type="expression" dxfId="1572" priority="68">
      <formula>kvartal &lt; 4</formula>
    </cfRule>
  </conditionalFormatting>
  <conditionalFormatting sqref="F96:G97">
    <cfRule type="expression" dxfId="1571" priority="67">
      <formula>kvartal &lt; 4</formula>
    </cfRule>
  </conditionalFormatting>
  <conditionalFormatting sqref="F103:G104">
    <cfRule type="expression" dxfId="1570" priority="66">
      <formula>kvartal &lt; 4</formula>
    </cfRule>
  </conditionalFormatting>
  <conditionalFormatting sqref="F106:G107">
    <cfRule type="expression" dxfId="1569" priority="65">
      <formula>kvartal &lt; 4</formula>
    </cfRule>
  </conditionalFormatting>
  <conditionalFormatting sqref="F113:G114">
    <cfRule type="expression" dxfId="1568" priority="64">
      <formula>kvartal &lt; 4</formula>
    </cfRule>
  </conditionalFormatting>
  <conditionalFormatting sqref="F116:G117">
    <cfRule type="expression" dxfId="1567" priority="63">
      <formula>kvartal &lt; 4</formula>
    </cfRule>
  </conditionalFormatting>
  <conditionalFormatting sqref="F123:G124">
    <cfRule type="expression" dxfId="1566" priority="62">
      <formula>kvartal &lt; 4</formula>
    </cfRule>
  </conditionalFormatting>
  <conditionalFormatting sqref="F126:G127">
    <cfRule type="expression" dxfId="1565" priority="61">
      <formula>kvartal &lt; 4</formula>
    </cfRule>
  </conditionalFormatting>
  <conditionalFormatting sqref="F133:G134">
    <cfRule type="expression" dxfId="1564" priority="60">
      <formula>kvartal &lt; 4</formula>
    </cfRule>
  </conditionalFormatting>
  <conditionalFormatting sqref="F136:G137">
    <cfRule type="expression" dxfId="1563" priority="59">
      <formula>kvartal &lt; 4</formula>
    </cfRule>
  </conditionalFormatting>
  <conditionalFormatting sqref="F146">
    <cfRule type="expression" dxfId="1562" priority="58">
      <formula>kvartal &lt; 4</formula>
    </cfRule>
  </conditionalFormatting>
  <conditionalFormatting sqref="G146">
    <cfRule type="expression" dxfId="1561" priority="57">
      <formula>kvartal &lt; 4</formula>
    </cfRule>
  </conditionalFormatting>
  <conditionalFormatting sqref="F154:G154">
    <cfRule type="expression" dxfId="1560" priority="56">
      <formula>kvartal &lt; 4</formula>
    </cfRule>
  </conditionalFormatting>
  <conditionalFormatting sqref="F82:G82">
    <cfRule type="expression" dxfId="1559" priority="55">
      <formula>kvartal &lt; 4</formula>
    </cfRule>
  </conditionalFormatting>
  <conditionalFormatting sqref="F85:G85">
    <cfRule type="expression" dxfId="1558" priority="54">
      <formula>kvartal &lt; 4</formula>
    </cfRule>
  </conditionalFormatting>
  <conditionalFormatting sqref="F92:G92">
    <cfRule type="expression" dxfId="1557" priority="53">
      <formula>kvartal &lt; 4</formula>
    </cfRule>
  </conditionalFormatting>
  <conditionalFormatting sqref="F95:G95">
    <cfRule type="expression" dxfId="1556" priority="52">
      <formula>kvartal &lt; 4</formula>
    </cfRule>
  </conditionalFormatting>
  <conditionalFormatting sqref="F102:G102">
    <cfRule type="expression" dxfId="1555" priority="51">
      <formula>kvartal &lt; 4</formula>
    </cfRule>
  </conditionalFormatting>
  <conditionalFormatting sqref="F105:G105">
    <cfRule type="expression" dxfId="1554" priority="50">
      <formula>kvartal &lt; 4</formula>
    </cfRule>
  </conditionalFormatting>
  <conditionalFormatting sqref="F112:G112">
    <cfRule type="expression" dxfId="1553" priority="49">
      <formula>kvartal &lt; 4</formula>
    </cfRule>
  </conditionalFormatting>
  <conditionalFormatting sqref="F115">
    <cfRule type="expression" dxfId="1552" priority="48">
      <formula>kvartal &lt; 4</formula>
    </cfRule>
  </conditionalFormatting>
  <conditionalFormatting sqref="G115">
    <cfRule type="expression" dxfId="1551" priority="47">
      <formula>kvartal &lt; 4</formula>
    </cfRule>
  </conditionalFormatting>
  <conditionalFormatting sqref="F122:G122">
    <cfRule type="expression" dxfId="1550" priority="46">
      <formula>kvartal &lt; 4</formula>
    </cfRule>
  </conditionalFormatting>
  <conditionalFormatting sqref="F125">
    <cfRule type="expression" dxfId="1549" priority="45">
      <formula>kvartal &lt; 4</formula>
    </cfRule>
  </conditionalFormatting>
  <conditionalFormatting sqref="G125">
    <cfRule type="expression" dxfId="1548" priority="44">
      <formula>kvartal &lt; 4</formula>
    </cfRule>
  </conditionalFormatting>
  <conditionalFormatting sqref="F132">
    <cfRule type="expression" dxfId="1547" priority="43">
      <formula>kvartal &lt; 4</formula>
    </cfRule>
  </conditionalFormatting>
  <conditionalFormatting sqref="G132">
    <cfRule type="expression" dxfId="1546" priority="42">
      <formula>kvartal &lt; 4</formula>
    </cfRule>
  </conditionalFormatting>
  <conditionalFormatting sqref="G135">
    <cfRule type="expression" dxfId="1545" priority="41">
      <formula>kvartal &lt; 4</formula>
    </cfRule>
  </conditionalFormatting>
  <conditionalFormatting sqref="F135">
    <cfRule type="expression" dxfId="1544" priority="40">
      <formula>kvartal &lt; 4</formula>
    </cfRule>
  </conditionalFormatting>
  <conditionalFormatting sqref="J82:K86">
    <cfRule type="expression" dxfId="1543" priority="39">
      <formula>kvartal &lt; 4</formula>
    </cfRule>
  </conditionalFormatting>
  <conditionalFormatting sqref="J87:K87">
    <cfRule type="expression" dxfId="1542" priority="38">
      <formula>kvartal &lt; 4</formula>
    </cfRule>
  </conditionalFormatting>
  <conditionalFormatting sqref="J92:K97">
    <cfRule type="expression" dxfId="1541" priority="37">
      <formula>kvartal &lt; 4</formula>
    </cfRule>
  </conditionalFormatting>
  <conditionalFormatting sqref="J102:K107">
    <cfRule type="expression" dxfId="1540" priority="36">
      <formula>kvartal &lt; 4</formula>
    </cfRule>
  </conditionalFormatting>
  <conditionalFormatting sqref="J112:K117">
    <cfRule type="expression" dxfId="1539" priority="35">
      <formula>kvartal &lt; 4</formula>
    </cfRule>
  </conditionalFormatting>
  <conditionalFormatting sqref="J122:K127">
    <cfRule type="expression" dxfId="1538" priority="34">
      <formula>kvartal &lt; 4</formula>
    </cfRule>
  </conditionalFormatting>
  <conditionalFormatting sqref="J132:K137">
    <cfRule type="expression" dxfId="1537" priority="33">
      <formula>kvartal &lt; 4</formula>
    </cfRule>
  </conditionalFormatting>
  <conditionalFormatting sqref="J146:K146">
    <cfRule type="expression" dxfId="1536" priority="32">
      <formula>kvartal &lt; 4</formula>
    </cfRule>
  </conditionalFormatting>
  <conditionalFormatting sqref="J154:K154">
    <cfRule type="expression" dxfId="1535" priority="31">
      <formula>kvartal &lt; 4</formula>
    </cfRule>
  </conditionalFormatting>
  <conditionalFormatting sqref="A26:A28">
    <cfRule type="expression" dxfId="1534" priority="15">
      <formula>kvartal &lt; 4</formula>
    </cfRule>
  </conditionalFormatting>
  <conditionalFormatting sqref="A32:A33">
    <cfRule type="expression" dxfId="1533" priority="14">
      <formula>kvartal &lt; 4</formula>
    </cfRule>
  </conditionalFormatting>
  <conditionalFormatting sqref="A37:A39">
    <cfRule type="expression" dxfId="1532" priority="13">
      <formula>kvartal &lt; 4</formula>
    </cfRule>
  </conditionalFormatting>
  <conditionalFormatting sqref="A57:A59">
    <cfRule type="expression" dxfId="1531" priority="12">
      <formula>kvartal &lt; 4</formula>
    </cfRule>
  </conditionalFormatting>
  <conditionalFormatting sqref="A63:A65">
    <cfRule type="expression" dxfId="1530" priority="11">
      <formula>kvartal &lt; 4</formula>
    </cfRule>
  </conditionalFormatting>
  <conditionalFormatting sqref="A82:A87">
    <cfRule type="expression" dxfId="1529" priority="10">
      <formula>kvartal &lt; 4</formula>
    </cfRule>
  </conditionalFormatting>
  <conditionalFormatting sqref="A92:A97">
    <cfRule type="expression" dxfId="1528" priority="9">
      <formula>kvartal &lt; 4</formula>
    </cfRule>
  </conditionalFormatting>
  <conditionalFormatting sqref="A102:A107">
    <cfRule type="expression" dxfId="1527" priority="8">
      <formula>kvartal &lt; 4</formula>
    </cfRule>
  </conditionalFormatting>
  <conditionalFormatting sqref="A112:A117">
    <cfRule type="expression" dxfId="1526" priority="7">
      <formula>kvartal &lt; 4</formula>
    </cfRule>
  </conditionalFormatting>
  <conditionalFormatting sqref="A122:A127">
    <cfRule type="expression" dxfId="1525" priority="6">
      <formula>kvartal &lt; 4</formula>
    </cfRule>
  </conditionalFormatting>
  <conditionalFormatting sqref="A132:A137">
    <cfRule type="expression" dxfId="1524" priority="5">
      <formula>kvartal &lt; 4</formula>
    </cfRule>
  </conditionalFormatting>
  <conditionalFormatting sqref="A146">
    <cfRule type="expression" dxfId="1523" priority="4">
      <formula>kvartal &lt; 4</formula>
    </cfRule>
  </conditionalFormatting>
  <conditionalFormatting sqref="A154">
    <cfRule type="expression" dxfId="1522" priority="3">
      <formula>kvartal &lt; 4</formula>
    </cfRule>
  </conditionalFormatting>
  <conditionalFormatting sqref="A29">
    <cfRule type="expression" dxfId="1521" priority="2">
      <formula>kvartal &lt; 4</formula>
    </cfRule>
  </conditionalFormatting>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165</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3953</v>
      </c>
      <c r="C54" s="315">
        <v>3415.3705599999998</v>
      </c>
      <c r="D54" s="262">
        <v>-13.6</v>
      </c>
      <c r="E54" s="178">
        <v>0.10533982519060997</v>
      </c>
      <c r="F54" s="145"/>
      <c r="G54" s="34"/>
      <c r="H54" s="159"/>
      <c r="I54" s="159"/>
      <c r="J54" s="38"/>
      <c r="K54" s="38"/>
      <c r="L54" s="159"/>
      <c r="M54" s="159"/>
      <c r="N54" s="148"/>
      <c r="O54" s="607" t="s">
        <v>439</v>
      </c>
    </row>
    <row r="55" spans="1:15" s="3" customFormat="1" ht="15.75" x14ac:dyDescent="0.2">
      <c r="A55" s="39" t="s">
        <v>340</v>
      </c>
      <c r="B55" s="290">
        <v>494</v>
      </c>
      <c r="C55" s="291">
        <v>492.2824</v>
      </c>
      <c r="D55" s="263">
        <v>-0.3</v>
      </c>
      <c r="E55" s="178">
        <v>2.6832965308116418E-2</v>
      </c>
      <c r="F55" s="145"/>
      <c r="G55" s="34"/>
      <c r="H55" s="145"/>
      <c r="I55" s="145"/>
      <c r="J55" s="34"/>
      <c r="K55" s="34"/>
      <c r="L55" s="159"/>
      <c r="M55" s="159"/>
      <c r="N55" s="148"/>
      <c r="O55" s="607" t="s">
        <v>439</v>
      </c>
    </row>
    <row r="56" spans="1:15" s="3" customFormat="1" ht="15.75" x14ac:dyDescent="0.2">
      <c r="A56" s="39" t="s">
        <v>341</v>
      </c>
      <c r="B56" s="45">
        <v>3459</v>
      </c>
      <c r="C56" s="295">
        <v>2923.0881599999998</v>
      </c>
      <c r="D56" s="263">
        <v>-15.5</v>
      </c>
      <c r="E56" s="178">
        <v>0.20766135121726392</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239">
        <v>22625590.953290001</v>
      </c>
      <c r="C165" s="313">
        <v>26074635.986510001</v>
      </c>
      <c r="D165" s="258">
        <v>15.2</v>
      </c>
      <c r="E165" s="178">
        <v>88.101633525945232</v>
      </c>
      <c r="F165" s="320">
        <v>83502.851999999999</v>
      </c>
      <c r="G165" s="321">
        <v>110318.236</v>
      </c>
      <c r="H165" s="259">
        <v>32.1</v>
      </c>
      <c r="I165" s="166">
        <v>100</v>
      </c>
      <c r="J165" s="322">
        <v>22709093.805290002</v>
      </c>
      <c r="K165" s="322">
        <v>26184954.222510003</v>
      </c>
      <c r="L165" s="262">
        <v>15.3</v>
      </c>
      <c r="M165" s="178">
        <v>88.145819511974253</v>
      </c>
      <c r="N165" s="148"/>
      <c r="O165" s="607" t="s">
        <v>439</v>
      </c>
    </row>
    <row r="166" spans="1:15" s="3" customFormat="1" ht="15.75" x14ac:dyDescent="0.2">
      <c r="A166" s="13" t="s">
        <v>352</v>
      </c>
      <c r="B166" s="239">
        <v>5654</v>
      </c>
      <c r="C166" s="313">
        <v>5588</v>
      </c>
      <c r="D166" s="166">
        <v>-1.2</v>
      </c>
      <c r="E166" s="178">
        <v>100.00000000000001</v>
      </c>
      <c r="F166" s="614" t="s">
        <v>439</v>
      </c>
      <c r="G166" s="492" t="s">
        <v>439</v>
      </c>
      <c r="H166" s="645" t="s">
        <v>439</v>
      </c>
      <c r="I166" s="638" t="s">
        <v>439</v>
      </c>
      <c r="J166" s="312">
        <v>5654</v>
      </c>
      <c r="K166" s="312">
        <v>5588</v>
      </c>
      <c r="L166" s="263">
        <v>-1.2</v>
      </c>
      <c r="M166" s="178">
        <v>100.00000000000001</v>
      </c>
      <c r="N166" s="148"/>
      <c r="O166" s="607" t="s">
        <v>439</v>
      </c>
    </row>
    <row r="167" spans="1:15" s="3" customFormat="1" ht="15.75" x14ac:dyDescent="0.2">
      <c r="A167" s="13" t="s">
        <v>353</v>
      </c>
      <c r="B167" s="239">
        <v>385868307.61356002</v>
      </c>
      <c r="C167" s="313">
        <v>416576263.68419999</v>
      </c>
      <c r="D167" s="166">
        <v>8</v>
      </c>
      <c r="E167" s="178">
        <v>85.853927946992542</v>
      </c>
      <c r="F167" s="239">
        <v>2015457.3391499999</v>
      </c>
      <c r="G167" s="313">
        <v>2160404.7961499998</v>
      </c>
      <c r="H167" s="241">
        <v>7.2</v>
      </c>
      <c r="I167" s="166">
        <v>100</v>
      </c>
      <c r="J167" s="312">
        <v>387883764.95271003</v>
      </c>
      <c r="K167" s="312">
        <v>418736668.48035002</v>
      </c>
      <c r="L167" s="263">
        <v>8</v>
      </c>
      <c r="M167" s="178">
        <v>85.916633681256386</v>
      </c>
      <c r="N167" s="148"/>
      <c r="O167" s="607" t="s">
        <v>439</v>
      </c>
    </row>
    <row r="168" spans="1:15" s="3" customFormat="1" ht="15.75" x14ac:dyDescent="0.2">
      <c r="A168" s="13" t="s">
        <v>354</v>
      </c>
      <c r="B168" s="239">
        <v>9281892.5682800002</v>
      </c>
      <c r="C168" s="313">
        <v>3531552.75</v>
      </c>
      <c r="D168" s="166">
        <v>-62</v>
      </c>
      <c r="E168" s="178">
        <v>99.997096517311263</v>
      </c>
      <c r="F168" s="239">
        <v>121.548</v>
      </c>
      <c r="G168" s="313">
        <v>-300.541</v>
      </c>
      <c r="H168" s="241">
        <v>-347.3</v>
      </c>
      <c r="I168" s="166">
        <v>100</v>
      </c>
      <c r="J168" s="312">
        <v>9282014.1162800007</v>
      </c>
      <c r="K168" s="312">
        <v>3531252.2089999998</v>
      </c>
      <c r="L168" s="263">
        <v>-62</v>
      </c>
      <c r="M168" s="178">
        <v>99.997096270206214</v>
      </c>
      <c r="N168" s="148"/>
      <c r="O168" s="607" t="s">
        <v>439</v>
      </c>
    </row>
    <row r="169" spans="1:15" s="3" customFormat="1" ht="15.75" x14ac:dyDescent="0.2">
      <c r="A169" s="42" t="s">
        <v>355</v>
      </c>
      <c r="B169" s="285">
        <v>147404.84700000001</v>
      </c>
      <c r="C169" s="319">
        <v>123887.451</v>
      </c>
      <c r="D169" s="167">
        <v>-16</v>
      </c>
      <c r="E169" s="209">
        <v>6.4377446997731367</v>
      </c>
      <c r="F169" s="615" t="s">
        <v>439</v>
      </c>
      <c r="G169" s="625" t="s">
        <v>439</v>
      </c>
      <c r="H169" s="646" t="s">
        <v>439</v>
      </c>
      <c r="I169" s="630" t="s">
        <v>439</v>
      </c>
      <c r="J169" s="318">
        <v>147404.84700000001</v>
      </c>
      <c r="K169" s="318">
        <v>123887.451</v>
      </c>
      <c r="L169" s="264">
        <v>-16</v>
      </c>
      <c r="M169" s="167">
        <v>6.4377446997731367</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520" priority="132">
      <formula>kvartal &lt; 4</formula>
    </cfRule>
  </conditionalFormatting>
  <conditionalFormatting sqref="B63:C65">
    <cfRule type="expression" dxfId="1519" priority="131">
      <formula>kvartal &lt; 4</formula>
    </cfRule>
  </conditionalFormatting>
  <conditionalFormatting sqref="B37">
    <cfRule type="expression" dxfId="1518" priority="130">
      <formula>kvartal &lt; 4</formula>
    </cfRule>
  </conditionalFormatting>
  <conditionalFormatting sqref="B38">
    <cfRule type="expression" dxfId="1517" priority="129">
      <formula>kvartal &lt; 4</formula>
    </cfRule>
  </conditionalFormatting>
  <conditionalFormatting sqref="B39">
    <cfRule type="expression" dxfId="1516" priority="128">
      <formula>kvartal &lt; 4</formula>
    </cfRule>
  </conditionalFormatting>
  <conditionalFormatting sqref="A34">
    <cfRule type="expression" dxfId="1515" priority="1">
      <formula>kvartal &lt; 4</formula>
    </cfRule>
  </conditionalFormatting>
  <conditionalFormatting sqref="C37">
    <cfRule type="expression" dxfId="1514" priority="127">
      <formula>kvartal &lt; 4</formula>
    </cfRule>
  </conditionalFormatting>
  <conditionalFormatting sqref="C38">
    <cfRule type="expression" dxfId="1513" priority="126">
      <formula>kvartal &lt; 4</formula>
    </cfRule>
  </conditionalFormatting>
  <conditionalFormatting sqref="C39">
    <cfRule type="expression" dxfId="1512" priority="125">
      <formula>kvartal &lt; 4</formula>
    </cfRule>
  </conditionalFormatting>
  <conditionalFormatting sqref="B26:C28">
    <cfRule type="expression" dxfId="1511" priority="124">
      <formula>kvartal &lt; 4</formula>
    </cfRule>
  </conditionalFormatting>
  <conditionalFormatting sqref="B32:C33">
    <cfRule type="expression" dxfId="1510" priority="123">
      <formula>kvartal &lt; 4</formula>
    </cfRule>
  </conditionalFormatting>
  <conditionalFormatting sqref="B34">
    <cfRule type="expression" dxfId="1509" priority="122">
      <formula>kvartal &lt; 4</formula>
    </cfRule>
  </conditionalFormatting>
  <conditionalFormatting sqref="C34">
    <cfRule type="expression" dxfId="1508" priority="121">
      <formula>kvartal &lt; 4</formula>
    </cfRule>
  </conditionalFormatting>
  <conditionalFormatting sqref="F26:G28">
    <cfRule type="expression" dxfId="1507" priority="120">
      <formula>kvartal &lt; 4</formula>
    </cfRule>
  </conditionalFormatting>
  <conditionalFormatting sqref="F32">
    <cfRule type="expression" dxfId="1506" priority="119">
      <formula>kvartal &lt; 4</formula>
    </cfRule>
  </conditionalFormatting>
  <conditionalFormatting sqref="G32">
    <cfRule type="expression" dxfId="1505" priority="118">
      <formula>kvartal &lt; 4</formula>
    </cfRule>
  </conditionalFormatting>
  <conditionalFormatting sqref="F33">
    <cfRule type="expression" dxfId="1504" priority="117">
      <formula>kvartal &lt; 4</formula>
    </cfRule>
  </conditionalFormatting>
  <conditionalFormatting sqref="G33">
    <cfRule type="expression" dxfId="1503" priority="116">
      <formula>kvartal &lt; 4</formula>
    </cfRule>
  </conditionalFormatting>
  <conditionalFormatting sqref="F34">
    <cfRule type="expression" dxfId="1502" priority="115">
      <formula>kvartal &lt; 4</formula>
    </cfRule>
  </conditionalFormatting>
  <conditionalFormatting sqref="G34">
    <cfRule type="expression" dxfId="1501" priority="114">
      <formula>kvartal &lt; 4</formula>
    </cfRule>
  </conditionalFormatting>
  <conditionalFormatting sqref="F37">
    <cfRule type="expression" dxfId="1500" priority="113">
      <formula>kvartal &lt; 4</formula>
    </cfRule>
  </conditionalFormatting>
  <conditionalFormatting sqref="F38">
    <cfRule type="expression" dxfId="1499" priority="112">
      <formula>kvartal &lt; 4</formula>
    </cfRule>
  </conditionalFormatting>
  <conditionalFormatting sqref="F39">
    <cfRule type="expression" dxfId="1498" priority="111">
      <formula>kvartal &lt; 4</formula>
    </cfRule>
  </conditionalFormatting>
  <conditionalFormatting sqref="G37">
    <cfRule type="expression" dxfId="1497" priority="110">
      <formula>kvartal &lt; 4</formula>
    </cfRule>
  </conditionalFormatting>
  <conditionalFormatting sqref="G38">
    <cfRule type="expression" dxfId="1496" priority="109">
      <formula>kvartal &lt; 4</formula>
    </cfRule>
  </conditionalFormatting>
  <conditionalFormatting sqref="G39">
    <cfRule type="expression" dxfId="1495" priority="108">
      <formula>kvartal &lt; 4</formula>
    </cfRule>
  </conditionalFormatting>
  <conditionalFormatting sqref="B29">
    <cfRule type="expression" dxfId="1494" priority="107">
      <formula>kvartal &lt; 4</formula>
    </cfRule>
  </conditionalFormatting>
  <conditionalFormatting sqref="C29">
    <cfRule type="expression" dxfId="1493" priority="106">
      <formula>kvartal &lt; 4</formula>
    </cfRule>
  </conditionalFormatting>
  <conditionalFormatting sqref="F29">
    <cfRule type="expression" dxfId="1492" priority="105">
      <formula>kvartal &lt; 4</formula>
    </cfRule>
  </conditionalFormatting>
  <conditionalFormatting sqref="G29">
    <cfRule type="expression" dxfId="1491" priority="104">
      <formula>kvartal &lt; 4</formula>
    </cfRule>
  </conditionalFormatting>
  <conditionalFormatting sqref="J26:K29">
    <cfRule type="expression" dxfId="1490" priority="103">
      <formula>kvartal &lt; 4</formula>
    </cfRule>
  </conditionalFormatting>
  <conditionalFormatting sqref="J32:K34">
    <cfRule type="expression" dxfId="1489" priority="102">
      <formula>kvartal &lt; 4</formula>
    </cfRule>
  </conditionalFormatting>
  <conditionalFormatting sqref="J37:K39">
    <cfRule type="expression" dxfId="1488" priority="101">
      <formula>kvartal &lt; 4</formula>
    </cfRule>
  </conditionalFormatting>
  <conditionalFormatting sqref="B82">
    <cfRule type="expression" dxfId="1487" priority="100">
      <formula>kvartal &lt; 4</formula>
    </cfRule>
  </conditionalFormatting>
  <conditionalFormatting sqref="C82">
    <cfRule type="expression" dxfId="1486" priority="99">
      <formula>kvartal &lt; 4</formula>
    </cfRule>
  </conditionalFormatting>
  <conditionalFormatting sqref="B85">
    <cfRule type="expression" dxfId="1485" priority="98">
      <formula>kvartal &lt; 4</formula>
    </cfRule>
  </conditionalFormatting>
  <conditionalFormatting sqref="C85">
    <cfRule type="expression" dxfId="1484" priority="97">
      <formula>kvartal &lt; 4</formula>
    </cfRule>
  </conditionalFormatting>
  <conditionalFormatting sqref="B92">
    <cfRule type="expression" dxfId="1483" priority="96">
      <formula>kvartal &lt; 4</formula>
    </cfRule>
  </conditionalFormatting>
  <conditionalFormatting sqref="C92">
    <cfRule type="expression" dxfId="1482" priority="95">
      <formula>kvartal &lt; 4</formula>
    </cfRule>
  </conditionalFormatting>
  <conditionalFormatting sqref="B95">
    <cfRule type="expression" dxfId="1481" priority="94">
      <formula>kvartal &lt; 4</formula>
    </cfRule>
  </conditionalFormatting>
  <conditionalFormatting sqref="C95">
    <cfRule type="expression" dxfId="1480" priority="93">
      <formula>kvartal &lt; 4</formula>
    </cfRule>
  </conditionalFormatting>
  <conditionalFormatting sqref="B102">
    <cfRule type="expression" dxfId="1479" priority="92">
      <formula>kvartal &lt; 4</formula>
    </cfRule>
  </conditionalFormatting>
  <conditionalFormatting sqref="C102">
    <cfRule type="expression" dxfId="1478" priority="91">
      <formula>kvartal &lt; 4</formula>
    </cfRule>
  </conditionalFormatting>
  <conditionalFormatting sqref="B105">
    <cfRule type="expression" dxfId="1477" priority="90">
      <formula>kvartal &lt; 4</formula>
    </cfRule>
  </conditionalFormatting>
  <conditionalFormatting sqref="C105">
    <cfRule type="expression" dxfId="1476" priority="89">
      <formula>kvartal &lt; 4</formula>
    </cfRule>
  </conditionalFormatting>
  <conditionalFormatting sqref="B112">
    <cfRule type="expression" dxfId="1475" priority="88">
      <formula>kvartal &lt; 4</formula>
    </cfRule>
  </conditionalFormatting>
  <conditionalFormatting sqref="C112">
    <cfRule type="expression" dxfId="1474" priority="87">
      <formula>kvartal &lt; 4</formula>
    </cfRule>
  </conditionalFormatting>
  <conditionalFormatting sqref="B115">
    <cfRule type="expression" dxfId="1473" priority="86">
      <formula>kvartal &lt; 4</formula>
    </cfRule>
  </conditionalFormatting>
  <conditionalFormatting sqref="C115">
    <cfRule type="expression" dxfId="1472" priority="85">
      <formula>kvartal &lt; 4</formula>
    </cfRule>
  </conditionalFormatting>
  <conditionalFormatting sqref="B122">
    <cfRule type="expression" dxfId="1471" priority="84">
      <formula>kvartal &lt; 4</formula>
    </cfRule>
  </conditionalFormatting>
  <conditionalFormatting sqref="C122">
    <cfRule type="expression" dxfId="1470" priority="83">
      <formula>kvartal &lt; 4</formula>
    </cfRule>
  </conditionalFormatting>
  <conditionalFormatting sqref="B125">
    <cfRule type="expression" dxfId="1469" priority="82">
      <formula>kvartal &lt; 4</formula>
    </cfRule>
  </conditionalFormatting>
  <conditionalFormatting sqref="C125">
    <cfRule type="expression" dxfId="1468" priority="81">
      <formula>kvartal &lt; 4</formula>
    </cfRule>
  </conditionalFormatting>
  <conditionalFormatting sqref="B132">
    <cfRule type="expression" dxfId="1467" priority="80">
      <formula>kvartal &lt; 4</formula>
    </cfRule>
  </conditionalFormatting>
  <conditionalFormatting sqref="C132">
    <cfRule type="expression" dxfId="1466" priority="79">
      <formula>kvartal &lt; 4</formula>
    </cfRule>
  </conditionalFormatting>
  <conditionalFormatting sqref="B135">
    <cfRule type="expression" dxfId="1465" priority="78">
      <formula>kvartal &lt; 4</formula>
    </cfRule>
  </conditionalFormatting>
  <conditionalFormatting sqref="C135">
    <cfRule type="expression" dxfId="1464" priority="77">
      <formula>kvartal &lt; 4</formula>
    </cfRule>
  </conditionalFormatting>
  <conditionalFormatting sqref="B146">
    <cfRule type="expression" dxfId="1463" priority="76">
      <formula>kvartal &lt; 4</formula>
    </cfRule>
  </conditionalFormatting>
  <conditionalFormatting sqref="C146">
    <cfRule type="expression" dxfId="1462" priority="75">
      <formula>kvartal &lt; 4</formula>
    </cfRule>
  </conditionalFormatting>
  <conditionalFormatting sqref="B154">
    <cfRule type="expression" dxfId="1461" priority="74">
      <formula>kvartal &lt; 4</formula>
    </cfRule>
  </conditionalFormatting>
  <conditionalFormatting sqref="C154">
    <cfRule type="expression" dxfId="1460" priority="73">
      <formula>kvartal &lt; 4</formula>
    </cfRule>
  </conditionalFormatting>
  <conditionalFormatting sqref="F83">
    <cfRule type="expression" dxfId="1459" priority="72">
      <formula>kvartal &lt; 4</formula>
    </cfRule>
  </conditionalFormatting>
  <conditionalFormatting sqref="G83">
    <cfRule type="expression" dxfId="1458" priority="71">
      <formula>kvartal &lt; 4</formula>
    </cfRule>
  </conditionalFormatting>
  <conditionalFormatting sqref="F84:G84">
    <cfRule type="expression" dxfId="1457" priority="70">
      <formula>kvartal &lt; 4</formula>
    </cfRule>
  </conditionalFormatting>
  <conditionalFormatting sqref="F86:G87">
    <cfRule type="expression" dxfId="1456" priority="69">
      <formula>kvartal &lt; 4</formula>
    </cfRule>
  </conditionalFormatting>
  <conditionalFormatting sqref="F93:G94">
    <cfRule type="expression" dxfId="1455" priority="68">
      <formula>kvartal &lt; 4</formula>
    </cfRule>
  </conditionalFormatting>
  <conditionalFormatting sqref="F96:G97">
    <cfRule type="expression" dxfId="1454" priority="67">
      <formula>kvartal &lt; 4</formula>
    </cfRule>
  </conditionalFormatting>
  <conditionalFormatting sqref="F103:G104">
    <cfRule type="expression" dxfId="1453" priority="66">
      <formula>kvartal &lt; 4</formula>
    </cfRule>
  </conditionalFormatting>
  <conditionalFormatting sqref="F106:G107">
    <cfRule type="expression" dxfId="1452" priority="65">
      <formula>kvartal &lt; 4</formula>
    </cfRule>
  </conditionalFormatting>
  <conditionalFormatting sqref="F113:G114">
    <cfRule type="expression" dxfId="1451" priority="64">
      <formula>kvartal &lt; 4</formula>
    </cfRule>
  </conditionalFormatting>
  <conditionalFormatting sqref="F116:G117">
    <cfRule type="expression" dxfId="1450" priority="63">
      <formula>kvartal &lt; 4</formula>
    </cfRule>
  </conditionalFormatting>
  <conditionalFormatting sqref="F123:G124">
    <cfRule type="expression" dxfId="1449" priority="62">
      <formula>kvartal &lt; 4</formula>
    </cfRule>
  </conditionalFormatting>
  <conditionalFormatting sqref="F126:G127">
    <cfRule type="expression" dxfId="1448" priority="61">
      <formula>kvartal &lt; 4</formula>
    </cfRule>
  </conditionalFormatting>
  <conditionalFormatting sqref="F133:G134">
    <cfRule type="expression" dxfId="1447" priority="60">
      <formula>kvartal &lt; 4</formula>
    </cfRule>
  </conditionalFormatting>
  <conditionalFormatting sqref="F136:G137">
    <cfRule type="expression" dxfId="1446" priority="59">
      <formula>kvartal &lt; 4</formula>
    </cfRule>
  </conditionalFormatting>
  <conditionalFormatting sqref="F146">
    <cfRule type="expression" dxfId="1445" priority="58">
      <formula>kvartal &lt; 4</formula>
    </cfRule>
  </conditionalFormatting>
  <conditionalFormatting sqref="G146">
    <cfRule type="expression" dxfId="1444" priority="57">
      <formula>kvartal &lt; 4</formula>
    </cfRule>
  </conditionalFormatting>
  <conditionalFormatting sqref="F154:G154">
    <cfRule type="expression" dxfId="1443" priority="56">
      <formula>kvartal &lt; 4</formula>
    </cfRule>
  </conditionalFormatting>
  <conditionalFormatting sqref="F82:G82">
    <cfRule type="expression" dxfId="1442" priority="55">
      <formula>kvartal &lt; 4</formula>
    </cfRule>
  </conditionalFormatting>
  <conditionalFormatting sqref="F85:G85">
    <cfRule type="expression" dxfId="1441" priority="54">
      <formula>kvartal &lt; 4</formula>
    </cfRule>
  </conditionalFormatting>
  <conditionalFormatting sqref="F92:G92">
    <cfRule type="expression" dxfId="1440" priority="53">
      <formula>kvartal &lt; 4</formula>
    </cfRule>
  </conditionalFormatting>
  <conditionalFormatting sqref="F95:G95">
    <cfRule type="expression" dxfId="1439" priority="52">
      <formula>kvartal &lt; 4</formula>
    </cfRule>
  </conditionalFormatting>
  <conditionalFormatting sqref="F102:G102">
    <cfRule type="expression" dxfId="1438" priority="51">
      <formula>kvartal &lt; 4</formula>
    </cfRule>
  </conditionalFormatting>
  <conditionalFormatting sqref="F105:G105">
    <cfRule type="expression" dxfId="1437" priority="50">
      <formula>kvartal &lt; 4</formula>
    </cfRule>
  </conditionalFormatting>
  <conditionalFormatting sqref="F112:G112">
    <cfRule type="expression" dxfId="1436" priority="49">
      <formula>kvartal &lt; 4</formula>
    </cfRule>
  </conditionalFormatting>
  <conditionalFormatting sqref="F115">
    <cfRule type="expression" dxfId="1435" priority="48">
      <formula>kvartal &lt; 4</formula>
    </cfRule>
  </conditionalFormatting>
  <conditionalFormatting sqref="G115">
    <cfRule type="expression" dxfId="1434" priority="47">
      <formula>kvartal &lt; 4</formula>
    </cfRule>
  </conditionalFormatting>
  <conditionalFormatting sqref="F122:G122">
    <cfRule type="expression" dxfId="1433" priority="46">
      <formula>kvartal &lt; 4</formula>
    </cfRule>
  </conditionalFormatting>
  <conditionalFormatting sqref="F125">
    <cfRule type="expression" dxfId="1432" priority="45">
      <formula>kvartal &lt; 4</formula>
    </cfRule>
  </conditionalFormatting>
  <conditionalFormatting sqref="G125">
    <cfRule type="expression" dxfId="1431" priority="44">
      <formula>kvartal &lt; 4</formula>
    </cfRule>
  </conditionalFormatting>
  <conditionalFormatting sqref="F132">
    <cfRule type="expression" dxfId="1430" priority="43">
      <formula>kvartal &lt; 4</formula>
    </cfRule>
  </conditionalFormatting>
  <conditionalFormatting sqref="G132">
    <cfRule type="expression" dxfId="1429" priority="42">
      <formula>kvartal &lt; 4</formula>
    </cfRule>
  </conditionalFormatting>
  <conditionalFormatting sqref="G135">
    <cfRule type="expression" dxfId="1428" priority="41">
      <formula>kvartal &lt; 4</formula>
    </cfRule>
  </conditionalFormatting>
  <conditionalFormatting sqref="F135">
    <cfRule type="expression" dxfId="1427" priority="40">
      <formula>kvartal &lt; 4</formula>
    </cfRule>
  </conditionalFormatting>
  <conditionalFormatting sqref="J82:K86">
    <cfRule type="expression" dxfId="1426" priority="39">
      <formula>kvartal &lt; 4</formula>
    </cfRule>
  </conditionalFormatting>
  <conditionalFormatting sqref="J87:K87">
    <cfRule type="expression" dxfId="1425" priority="38">
      <formula>kvartal &lt; 4</formula>
    </cfRule>
  </conditionalFormatting>
  <conditionalFormatting sqref="J92:K97">
    <cfRule type="expression" dxfId="1424" priority="37">
      <formula>kvartal &lt; 4</formula>
    </cfRule>
  </conditionalFormatting>
  <conditionalFormatting sqref="J102:K107">
    <cfRule type="expression" dxfId="1423" priority="36">
      <formula>kvartal &lt; 4</formula>
    </cfRule>
  </conditionalFormatting>
  <conditionalFormatting sqref="J112:K117">
    <cfRule type="expression" dxfId="1422" priority="35">
      <formula>kvartal &lt; 4</formula>
    </cfRule>
  </conditionalFormatting>
  <conditionalFormatting sqref="J122:K127">
    <cfRule type="expression" dxfId="1421" priority="34">
      <formula>kvartal &lt; 4</formula>
    </cfRule>
  </conditionalFormatting>
  <conditionalFormatting sqref="J132:K137">
    <cfRule type="expression" dxfId="1420" priority="33">
      <formula>kvartal &lt; 4</formula>
    </cfRule>
  </conditionalFormatting>
  <conditionalFormatting sqref="J146:K146">
    <cfRule type="expression" dxfId="1419" priority="32">
      <formula>kvartal &lt; 4</formula>
    </cfRule>
  </conditionalFormatting>
  <conditionalFormatting sqref="J154:K154">
    <cfRule type="expression" dxfId="1418" priority="31">
      <formula>kvartal &lt; 4</formula>
    </cfRule>
  </conditionalFormatting>
  <conditionalFormatting sqref="A26:A28">
    <cfRule type="expression" dxfId="1417" priority="15">
      <formula>kvartal &lt; 4</formula>
    </cfRule>
  </conditionalFormatting>
  <conditionalFormatting sqref="A32:A33">
    <cfRule type="expression" dxfId="1416" priority="14">
      <formula>kvartal &lt; 4</formula>
    </cfRule>
  </conditionalFormatting>
  <conditionalFormatting sqref="A37:A39">
    <cfRule type="expression" dxfId="1415" priority="13">
      <formula>kvartal &lt; 4</formula>
    </cfRule>
  </conditionalFormatting>
  <conditionalFormatting sqref="A57:A59">
    <cfRule type="expression" dxfId="1414" priority="12">
      <formula>kvartal &lt; 4</formula>
    </cfRule>
  </conditionalFormatting>
  <conditionalFormatting sqref="A63:A65">
    <cfRule type="expression" dxfId="1413" priority="11">
      <formula>kvartal &lt; 4</formula>
    </cfRule>
  </conditionalFormatting>
  <conditionalFormatting sqref="A82:A87">
    <cfRule type="expression" dxfId="1412" priority="10">
      <formula>kvartal &lt; 4</formula>
    </cfRule>
  </conditionalFormatting>
  <conditionalFormatting sqref="A92:A97">
    <cfRule type="expression" dxfId="1411" priority="9">
      <formula>kvartal &lt; 4</formula>
    </cfRule>
  </conditionalFormatting>
  <conditionalFormatting sqref="A102:A107">
    <cfRule type="expression" dxfId="1410" priority="8">
      <formula>kvartal &lt; 4</formula>
    </cfRule>
  </conditionalFormatting>
  <conditionalFormatting sqref="A112:A117">
    <cfRule type="expression" dxfId="1409" priority="7">
      <formula>kvartal &lt; 4</formula>
    </cfRule>
  </conditionalFormatting>
  <conditionalFormatting sqref="A122:A127">
    <cfRule type="expression" dxfId="1408" priority="6">
      <formula>kvartal &lt; 4</formula>
    </cfRule>
  </conditionalFormatting>
  <conditionalFormatting sqref="A132:A137">
    <cfRule type="expression" dxfId="1407" priority="5">
      <formula>kvartal &lt; 4</formula>
    </cfRule>
  </conditionalFormatting>
  <conditionalFormatting sqref="A146">
    <cfRule type="expression" dxfId="1406" priority="4">
      <formula>kvartal &lt; 4</formula>
    </cfRule>
  </conditionalFormatting>
  <conditionalFormatting sqref="A154">
    <cfRule type="expression" dxfId="1405" priority="3">
      <formula>kvartal &lt; 4</formula>
    </cfRule>
  </conditionalFormatting>
  <conditionalFormatting sqref="A29">
    <cfRule type="expression" dxfId="1404" priority="2">
      <formula>kvartal &lt; 4</formula>
    </cfRule>
  </conditionalFormatting>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166</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622" t="s">
        <v>439</v>
      </c>
      <c r="D54" s="647" t="s">
        <v>439</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97608</v>
      </c>
      <c r="C79" s="364">
        <v>82464</v>
      </c>
      <c r="D79" s="258">
        <v>-15.5</v>
      </c>
      <c r="E79" s="178">
        <v>0.80301559959009217</v>
      </c>
      <c r="F79" s="363">
        <v>152462</v>
      </c>
      <c r="G79" s="363">
        <v>199650</v>
      </c>
      <c r="H79" s="258">
        <v>31</v>
      </c>
      <c r="I79" s="178">
        <v>1.1728388694232266</v>
      </c>
      <c r="J79" s="313">
        <v>250070</v>
      </c>
      <c r="K79" s="320">
        <v>282114</v>
      </c>
      <c r="L79" s="263">
        <v>12.8</v>
      </c>
      <c r="M79" s="178">
        <v>1.0336841705257129</v>
      </c>
      <c r="O79" s="607" t="s">
        <v>439</v>
      </c>
    </row>
    <row r="80" spans="1:15" x14ac:dyDescent="0.2">
      <c r="A80" s="656" t="s">
        <v>9</v>
      </c>
      <c r="B80" s="398">
        <v>97608</v>
      </c>
      <c r="C80" s="145">
        <v>82464</v>
      </c>
      <c r="D80" s="166">
        <v>-15.5</v>
      </c>
      <c r="E80" s="178">
        <v>0.82760764997122771</v>
      </c>
      <c r="F80" s="420" t="s">
        <v>439</v>
      </c>
      <c r="G80" s="618" t="s">
        <v>439</v>
      </c>
      <c r="H80" s="638" t="s">
        <v>439</v>
      </c>
      <c r="I80" s="629" t="s">
        <v>439</v>
      </c>
      <c r="J80" s="295">
        <v>97608</v>
      </c>
      <c r="K80" s="45">
        <v>82464</v>
      </c>
      <c r="L80" s="263">
        <v>-15.5</v>
      </c>
      <c r="M80" s="178">
        <v>0.82760764997122771</v>
      </c>
      <c r="O80" s="607" t="s">
        <v>439</v>
      </c>
    </row>
    <row r="81" spans="1:15" x14ac:dyDescent="0.2">
      <c r="A81" s="21" t="s">
        <v>10</v>
      </c>
      <c r="B81" s="619" t="s">
        <v>439</v>
      </c>
      <c r="C81" s="627" t="s">
        <v>439</v>
      </c>
      <c r="D81" s="638" t="s">
        <v>439</v>
      </c>
      <c r="E81" s="629" t="s">
        <v>439</v>
      </c>
      <c r="F81" s="298">
        <v>152462</v>
      </c>
      <c r="G81" s="299">
        <v>199650</v>
      </c>
      <c r="H81" s="166">
        <v>31</v>
      </c>
      <c r="I81" s="178">
        <v>1.1835131407181603</v>
      </c>
      <c r="J81" s="295">
        <v>152462</v>
      </c>
      <c r="K81" s="45">
        <v>199650</v>
      </c>
      <c r="L81" s="263">
        <v>31</v>
      </c>
      <c r="M81" s="178">
        <v>1.1732231085671287</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238">
        <v>97608</v>
      </c>
      <c r="C89" s="238">
        <v>82464</v>
      </c>
      <c r="D89" s="166">
        <v>-15.5</v>
      </c>
      <c r="E89" s="178">
        <v>0.83910831372785666</v>
      </c>
      <c r="F89" s="238">
        <v>152462</v>
      </c>
      <c r="G89" s="145">
        <v>199650</v>
      </c>
      <c r="H89" s="166">
        <v>31</v>
      </c>
      <c r="I89" s="178">
        <v>1.1842639614951942</v>
      </c>
      <c r="J89" s="295">
        <v>250070</v>
      </c>
      <c r="K89" s="45">
        <v>282114</v>
      </c>
      <c r="L89" s="263">
        <v>12.8</v>
      </c>
      <c r="M89" s="178">
        <v>1.0571552048270825</v>
      </c>
      <c r="O89" s="607" t="s">
        <v>439</v>
      </c>
    </row>
    <row r="90" spans="1:15" x14ac:dyDescent="0.2">
      <c r="A90" s="21" t="s">
        <v>9</v>
      </c>
      <c r="B90" s="238">
        <v>97608</v>
      </c>
      <c r="C90" s="145">
        <v>82464</v>
      </c>
      <c r="D90" s="166">
        <v>-15.5</v>
      </c>
      <c r="E90" s="178">
        <v>0.85167489282152709</v>
      </c>
      <c r="F90" s="420" t="s">
        <v>439</v>
      </c>
      <c r="G90" s="618" t="s">
        <v>439</v>
      </c>
      <c r="H90" s="638" t="s">
        <v>439</v>
      </c>
      <c r="I90" s="629" t="s">
        <v>439</v>
      </c>
      <c r="J90" s="295">
        <v>97608</v>
      </c>
      <c r="K90" s="45">
        <v>82464</v>
      </c>
      <c r="L90" s="263">
        <v>-15.5</v>
      </c>
      <c r="M90" s="178">
        <v>0.85167489282152709</v>
      </c>
      <c r="O90" s="607" t="s">
        <v>439</v>
      </c>
    </row>
    <row r="91" spans="1:15" x14ac:dyDescent="0.2">
      <c r="A91" s="21" t="s">
        <v>10</v>
      </c>
      <c r="B91" s="619" t="s">
        <v>439</v>
      </c>
      <c r="C91" s="627" t="s">
        <v>439</v>
      </c>
      <c r="D91" s="638" t="s">
        <v>439</v>
      </c>
      <c r="E91" s="629" t="s">
        <v>439</v>
      </c>
      <c r="F91" s="298">
        <v>152462</v>
      </c>
      <c r="G91" s="299">
        <v>199650</v>
      </c>
      <c r="H91" s="166">
        <v>31</v>
      </c>
      <c r="I91" s="178">
        <v>1.1842639614951942</v>
      </c>
      <c r="J91" s="295">
        <v>152462</v>
      </c>
      <c r="K91" s="45">
        <v>199650</v>
      </c>
      <c r="L91" s="263">
        <v>31</v>
      </c>
      <c r="M91" s="178">
        <v>1.1741645109720957</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312">
        <v>32118</v>
      </c>
      <c r="G99" s="312">
        <v>32081</v>
      </c>
      <c r="H99" s="166">
        <v>-0.1</v>
      </c>
      <c r="I99" s="178">
        <v>4.6742042689566894</v>
      </c>
      <c r="J99" s="313">
        <v>32118</v>
      </c>
      <c r="K99" s="239">
        <v>32081</v>
      </c>
      <c r="L99" s="263">
        <v>-0.1</v>
      </c>
      <c r="M99" s="178">
        <v>3.4110671556052541</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298">
        <v>32118</v>
      </c>
      <c r="G101" s="298">
        <v>32081</v>
      </c>
      <c r="H101" s="166">
        <v>-0.1</v>
      </c>
      <c r="I101" s="178">
        <v>5.7568514432345461</v>
      </c>
      <c r="J101" s="295">
        <v>32118</v>
      </c>
      <c r="K101" s="45">
        <v>32081</v>
      </c>
      <c r="L101" s="263">
        <v>-0.1</v>
      </c>
      <c r="M101" s="178">
        <v>5.6850218172126432</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298">
        <v>32118</v>
      </c>
      <c r="G109" s="298">
        <v>32081</v>
      </c>
      <c r="H109" s="166">
        <v>-0.1</v>
      </c>
      <c r="I109" s="178">
        <v>5.7568514432345461</v>
      </c>
      <c r="J109" s="295">
        <v>32118</v>
      </c>
      <c r="K109" s="45">
        <v>32081</v>
      </c>
      <c r="L109" s="263">
        <v>-0.1</v>
      </c>
      <c r="M109" s="178">
        <v>4.1988838376361697</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298">
        <v>32118</v>
      </c>
      <c r="G111" s="299">
        <v>32081</v>
      </c>
      <c r="H111" s="166">
        <v>-0.1</v>
      </c>
      <c r="I111" s="178">
        <v>5.7568514432345461</v>
      </c>
      <c r="J111" s="295">
        <v>32118</v>
      </c>
      <c r="K111" s="45">
        <v>32081</v>
      </c>
      <c r="L111" s="263">
        <v>-0.1</v>
      </c>
      <c r="M111" s="178">
        <v>5.6850218172126432</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1361441</v>
      </c>
      <c r="C119" s="364">
        <v>1465104</v>
      </c>
      <c r="D119" s="166">
        <v>7.6</v>
      </c>
      <c r="E119" s="178">
        <v>0.38787360602080262</v>
      </c>
      <c r="F119" s="363">
        <v>1081189</v>
      </c>
      <c r="G119" s="363">
        <v>1486637</v>
      </c>
      <c r="H119" s="166">
        <v>37.5</v>
      </c>
      <c r="I119" s="178">
        <v>0.89044971396393446</v>
      </c>
      <c r="J119" s="313">
        <v>2442630</v>
      </c>
      <c r="K119" s="239">
        <v>2951741</v>
      </c>
      <c r="L119" s="263">
        <v>20.8</v>
      </c>
      <c r="M119" s="178">
        <v>0.54192137402235419</v>
      </c>
      <c r="O119" s="607" t="s">
        <v>439</v>
      </c>
    </row>
    <row r="120" spans="1:15" x14ac:dyDescent="0.2">
      <c r="A120" s="21" t="s">
        <v>9</v>
      </c>
      <c r="B120" s="238">
        <v>1361441</v>
      </c>
      <c r="C120" s="145">
        <v>1465104</v>
      </c>
      <c r="D120" s="166">
        <v>7.6</v>
      </c>
      <c r="E120" s="178">
        <v>0.39025641466347932</v>
      </c>
      <c r="F120" s="420" t="s">
        <v>439</v>
      </c>
      <c r="G120" s="618" t="s">
        <v>439</v>
      </c>
      <c r="H120" s="638" t="s">
        <v>439</v>
      </c>
      <c r="I120" s="629" t="s">
        <v>439</v>
      </c>
      <c r="J120" s="295">
        <v>1361441</v>
      </c>
      <c r="K120" s="45">
        <v>1465104</v>
      </c>
      <c r="L120" s="263">
        <v>7.6</v>
      </c>
      <c r="M120" s="178">
        <v>0.39025641466347932</v>
      </c>
      <c r="O120" s="607" t="s">
        <v>439</v>
      </c>
    </row>
    <row r="121" spans="1:15" x14ac:dyDescent="0.2">
      <c r="A121" s="21" t="s">
        <v>10</v>
      </c>
      <c r="B121" s="420" t="s">
        <v>439</v>
      </c>
      <c r="C121" s="618" t="s">
        <v>439</v>
      </c>
      <c r="D121" s="638" t="s">
        <v>439</v>
      </c>
      <c r="E121" s="629" t="s">
        <v>439</v>
      </c>
      <c r="F121" s="238">
        <v>1081189</v>
      </c>
      <c r="G121" s="145">
        <v>1486637</v>
      </c>
      <c r="H121" s="166">
        <v>37.5</v>
      </c>
      <c r="I121" s="178">
        <v>0.8912860800542175</v>
      </c>
      <c r="J121" s="295">
        <v>1081189</v>
      </c>
      <c r="K121" s="45">
        <v>1486637</v>
      </c>
      <c r="L121" s="263">
        <v>37.5</v>
      </c>
      <c r="M121" s="178">
        <v>0.87955578235280174</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1361441</v>
      </c>
      <c r="C129" s="238">
        <v>1465104</v>
      </c>
      <c r="D129" s="166">
        <v>7.6</v>
      </c>
      <c r="E129" s="178">
        <v>0.39300477267853867</v>
      </c>
      <c r="F129" s="298">
        <v>1081189</v>
      </c>
      <c r="G129" s="298">
        <v>1486637</v>
      </c>
      <c r="H129" s="166">
        <v>37.5</v>
      </c>
      <c r="I129" s="178">
        <v>0.89363557623861911</v>
      </c>
      <c r="J129" s="295">
        <v>2442630</v>
      </c>
      <c r="K129" s="45">
        <v>2951741</v>
      </c>
      <c r="L129" s="263">
        <v>20.8</v>
      </c>
      <c r="M129" s="178">
        <v>0.54747664221540537</v>
      </c>
      <c r="O129" s="607" t="s">
        <v>439</v>
      </c>
    </row>
    <row r="130" spans="1:15" x14ac:dyDescent="0.2">
      <c r="A130" s="21" t="s">
        <v>9</v>
      </c>
      <c r="B130" s="298">
        <v>1361441</v>
      </c>
      <c r="C130" s="299">
        <v>1465104</v>
      </c>
      <c r="D130" s="166">
        <v>7.6</v>
      </c>
      <c r="E130" s="178">
        <v>0.39536394624274157</v>
      </c>
      <c r="F130" s="420" t="s">
        <v>439</v>
      </c>
      <c r="G130" s="618" t="s">
        <v>439</v>
      </c>
      <c r="H130" s="638" t="s">
        <v>439</v>
      </c>
      <c r="I130" s="629" t="s">
        <v>439</v>
      </c>
      <c r="J130" s="295">
        <v>1361441</v>
      </c>
      <c r="K130" s="45">
        <v>1465104</v>
      </c>
      <c r="L130" s="263">
        <v>7.6</v>
      </c>
      <c r="M130" s="178">
        <v>0.39536394624274157</v>
      </c>
      <c r="O130" s="607" t="s">
        <v>439</v>
      </c>
    </row>
    <row r="131" spans="1:15" x14ac:dyDescent="0.2">
      <c r="A131" s="21" t="s">
        <v>10</v>
      </c>
      <c r="B131" s="619" t="s">
        <v>439</v>
      </c>
      <c r="C131" s="627" t="s">
        <v>439</v>
      </c>
      <c r="D131" s="638" t="s">
        <v>439</v>
      </c>
      <c r="E131" s="629" t="s">
        <v>439</v>
      </c>
      <c r="F131" s="238">
        <v>1081189</v>
      </c>
      <c r="G131" s="238">
        <v>1486637</v>
      </c>
      <c r="H131" s="166">
        <v>37.5</v>
      </c>
      <c r="I131" s="178">
        <v>0.89363557623861911</v>
      </c>
      <c r="J131" s="295">
        <v>1081189</v>
      </c>
      <c r="K131" s="45">
        <v>1486637</v>
      </c>
      <c r="L131" s="263">
        <v>37.5</v>
      </c>
      <c r="M131" s="178">
        <v>0.8818437622565406</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238">
        <v>358000</v>
      </c>
      <c r="C139" s="238">
        <v>559759</v>
      </c>
      <c r="D139" s="166">
        <v>56.4</v>
      </c>
      <c r="E139" s="178">
        <v>0.20817194495288349</v>
      </c>
      <c r="F139" s="420" t="s">
        <v>439</v>
      </c>
      <c r="G139" s="420" t="s">
        <v>439</v>
      </c>
      <c r="H139" s="638" t="s">
        <v>439</v>
      </c>
      <c r="I139" s="629" t="s">
        <v>439</v>
      </c>
      <c r="J139" s="295">
        <v>358000</v>
      </c>
      <c r="K139" s="45">
        <v>559759</v>
      </c>
      <c r="L139" s="263">
        <v>56.4</v>
      </c>
      <c r="M139" s="178">
        <v>0.20402232152369709</v>
      </c>
      <c r="O139" s="607" t="s">
        <v>439</v>
      </c>
    </row>
    <row r="140" spans="1:15" ht="15.75" x14ac:dyDescent="0.2">
      <c r="A140" s="21" t="s">
        <v>348</v>
      </c>
      <c r="B140" s="420" t="s">
        <v>439</v>
      </c>
      <c r="C140" s="420" t="s">
        <v>439</v>
      </c>
      <c r="D140" s="638" t="s">
        <v>439</v>
      </c>
      <c r="E140" s="629" t="s">
        <v>439</v>
      </c>
      <c r="F140" s="238">
        <v>235000</v>
      </c>
      <c r="G140" s="238">
        <v>394013</v>
      </c>
      <c r="H140" s="166">
        <v>67.7</v>
      </c>
      <c r="I140" s="178">
        <v>0.7676085015819214</v>
      </c>
      <c r="J140" s="295">
        <v>235000</v>
      </c>
      <c r="K140" s="45">
        <v>394013</v>
      </c>
      <c r="L140" s="263">
        <v>67.7</v>
      </c>
      <c r="M140" s="178">
        <v>0.75672803854940185</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3006</v>
      </c>
      <c r="C142" s="159">
        <v>5534</v>
      </c>
      <c r="D142" s="166">
        <v>84.1</v>
      </c>
      <c r="E142" s="178">
        <v>0.7711964935970731</v>
      </c>
      <c r="F142" s="312">
        <v>125262</v>
      </c>
      <c r="G142" s="159">
        <v>96365</v>
      </c>
      <c r="H142" s="166">
        <v>-23.1</v>
      </c>
      <c r="I142" s="178">
        <v>2.1515083506150119</v>
      </c>
      <c r="J142" s="313">
        <v>128268</v>
      </c>
      <c r="K142" s="239">
        <v>101899</v>
      </c>
      <c r="L142" s="263">
        <v>-20.6</v>
      </c>
      <c r="M142" s="178">
        <v>1.9609020286984455</v>
      </c>
      <c r="O142" s="607" t="s">
        <v>439</v>
      </c>
    </row>
    <row r="143" spans="1:15" x14ac:dyDescent="0.2">
      <c r="A143" s="21" t="s">
        <v>9</v>
      </c>
      <c r="B143" s="238">
        <v>3006</v>
      </c>
      <c r="C143" s="145">
        <v>5534</v>
      </c>
      <c r="D143" s="166">
        <v>84.1</v>
      </c>
      <c r="E143" s="178">
        <v>0.77510443152076447</v>
      </c>
      <c r="F143" s="420" t="s">
        <v>439</v>
      </c>
      <c r="G143" s="618" t="s">
        <v>439</v>
      </c>
      <c r="H143" s="638" t="s">
        <v>439</v>
      </c>
      <c r="I143" s="629" t="s">
        <v>439</v>
      </c>
      <c r="J143" s="295">
        <v>3006</v>
      </c>
      <c r="K143" s="45">
        <v>5534</v>
      </c>
      <c r="L143" s="263">
        <v>84.1</v>
      </c>
      <c r="M143" s="178">
        <v>0.77510443152076447</v>
      </c>
      <c r="O143" s="607" t="s">
        <v>439</v>
      </c>
    </row>
    <row r="144" spans="1:15" x14ac:dyDescent="0.2">
      <c r="A144" s="21" t="s">
        <v>10</v>
      </c>
      <c r="B144" s="420" t="s">
        <v>439</v>
      </c>
      <c r="C144" s="618" t="s">
        <v>439</v>
      </c>
      <c r="D144" s="638" t="s">
        <v>439</v>
      </c>
      <c r="E144" s="629" t="s">
        <v>439</v>
      </c>
      <c r="F144" s="238">
        <v>125262</v>
      </c>
      <c r="G144" s="145">
        <v>96365</v>
      </c>
      <c r="H144" s="166">
        <v>-23.1</v>
      </c>
      <c r="I144" s="178">
        <v>2.1515083506150119</v>
      </c>
      <c r="J144" s="295">
        <v>125262</v>
      </c>
      <c r="K144" s="45">
        <v>96365</v>
      </c>
      <c r="L144" s="263">
        <v>-23.1</v>
      </c>
      <c r="M144" s="178">
        <v>2.1497718392700524</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238">
        <v>47549</v>
      </c>
      <c r="G148" s="238">
        <v>37907</v>
      </c>
      <c r="H148" s="166">
        <v>-20.3</v>
      </c>
      <c r="I148" s="178">
        <v>5.2980698646834021</v>
      </c>
      <c r="J148" s="295">
        <v>47549</v>
      </c>
      <c r="K148" s="45">
        <v>37907</v>
      </c>
      <c r="L148" s="263">
        <v>-20.3</v>
      </c>
      <c r="M148" s="178">
        <v>5.2979669615571892</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1072</v>
      </c>
      <c r="C150" s="159">
        <v>4348</v>
      </c>
      <c r="D150" s="166">
        <v>305.60000000000002</v>
      </c>
      <c r="E150" s="178">
        <v>0.58810984747695771</v>
      </c>
      <c r="F150" s="312">
        <v>13212</v>
      </c>
      <c r="G150" s="159">
        <v>38550</v>
      </c>
      <c r="H150" s="166">
        <v>191.8</v>
      </c>
      <c r="I150" s="178">
        <v>0.84394109243591842</v>
      </c>
      <c r="J150" s="313">
        <v>14284</v>
      </c>
      <c r="K150" s="239">
        <v>42898</v>
      </c>
      <c r="L150" s="263">
        <v>200.3</v>
      </c>
      <c r="M150" s="178">
        <v>0.80830242121718121</v>
      </c>
      <c r="O150" s="607" t="s">
        <v>439</v>
      </c>
    </row>
    <row r="151" spans="1:15" x14ac:dyDescent="0.2">
      <c r="A151" s="21" t="s">
        <v>9</v>
      </c>
      <c r="B151" s="238">
        <v>1072</v>
      </c>
      <c r="C151" s="145">
        <v>4348</v>
      </c>
      <c r="D151" s="166">
        <v>305.60000000000002</v>
      </c>
      <c r="E151" s="178">
        <v>0.61527320320555312</v>
      </c>
      <c r="F151" s="420" t="s">
        <v>439</v>
      </c>
      <c r="G151" s="618" t="s">
        <v>439</v>
      </c>
      <c r="H151" s="638" t="s">
        <v>439</v>
      </c>
      <c r="I151" s="629" t="s">
        <v>439</v>
      </c>
      <c r="J151" s="295">
        <v>1072</v>
      </c>
      <c r="K151" s="45">
        <v>4348</v>
      </c>
      <c r="L151" s="263">
        <v>305.60000000000002</v>
      </c>
      <c r="M151" s="178">
        <v>0.61527320320555312</v>
      </c>
      <c r="O151" s="607" t="s">
        <v>439</v>
      </c>
    </row>
    <row r="152" spans="1:15" x14ac:dyDescent="0.2">
      <c r="A152" s="21" t="s">
        <v>10</v>
      </c>
      <c r="B152" s="420" t="s">
        <v>439</v>
      </c>
      <c r="C152" s="618" t="s">
        <v>439</v>
      </c>
      <c r="D152" s="638" t="s">
        <v>439</v>
      </c>
      <c r="E152" s="629" t="s">
        <v>439</v>
      </c>
      <c r="F152" s="238">
        <v>13212</v>
      </c>
      <c r="G152" s="145">
        <v>38550</v>
      </c>
      <c r="H152" s="166">
        <v>191.8</v>
      </c>
      <c r="I152" s="178">
        <v>0.84394109243591842</v>
      </c>
      <c r="J152" s="295">
        <v>13212</v>
      </c>
      <c r="K152" s="45">
        <v>38550</v>
      </c>
      <c r="L152" s="263">
        <v>191.8</v>
      </c>
      <c r="M152" s="178">
        <v>0.83795347339047388</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238">
        <v>2095</v>
      </c>
      <c r="G156" s="238">
        <v>6820</v>
      </c>
      <c r="H156" s="166">
        <v>225.5</v>
      </c>
      <c r="I156" s="178">
        <v>0.98424054707954067</v>
      </c>
      <c r="J156" s="295">
        <v>2095</v>
      </c>
      <c r="K156" s="45">
        <v>6820</v>
      </c>
      <c r="L156" s="263">
        <v>225.5</v>
      </c>
      <c r="M156" s="178">
        <v>0.98026942549322726</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403" priority="132">
      <formula>kvartal &lt; 4</formula>
    </cfRule>
  </conditionalFormatting>
  <conditionalFormatting sqref="B63:C65">
    <cfRule type="expression" dxfId="1402" priority="131">
      <formula>kvartal &lt; 4</formula>
    </cfRule>
  </conditionalFormatting>
  <conditionalFormatting sqref="B37">
    <cfRule type="expression" dxfId="1401" priority="130">
      <formula>kvartal &lt; 4</formula>
    </cfRule>
  </conditionalFormatting>
  <conditionalFormatting sqref="B38">
    <cfRule type="expression" dxfId="1400" priority="129">
      <formula>kvartal &lt; 4</formula>
    </cfRule>
  </conditionalFormatting>
  <conditionalFormatting sqref="B39">
    <cfRule type="expression" dxfId="1399" priority="128">
      <formula>kvartal &lt; 4</formula>
    </cfRule>
  </conditionalFormatting>
  <conditionalFormatting sqref="A34">
    <cfRule type="expression" dxfId="1398" priority="1">
      <formula>kvartal &lt; 4</formula>
    </cfRule>
  </conditionalFormatting>
  <conditionalFormatting sqref="C37">
    <cfRule type="expression" dxfId="1397" priority="127">
      <formula>kvartal &lt; 4</formula>
    </cfRule>
  </conditionalFormatting>
  <conditionalFormatting sqref="C38">
    <cfRule type="expression" dxfId="1396" priority="126">
      <formula>kvartal &lt; 4</formula>
    </cfRule>
  </conditionalFormatting>
  <conditionalFormatting sqref="C39">
    <cfRule type="expression" dxfId="1395" priority="125">
      <formula>kvartal &lt; 4</formula>
    </cfRule>
  </conditionalFormatting>
  <conditionalFormatting sqref="B26:C28">
    <cfRule type="expression" dxfId="1394" priority="124">
      <formula>kvartal &lt; 4</formula>
    </cfRule>
  </conditionalFormatting>
  <conditionalFormatting sqref="B32:C33">
    <cfRule type="expression" dxfId="1393" priority="123">
      <formula>kvartal &lt; 4</formula>
    </cfRule>
  </conditionalFormatting>
  <conditionalFormatting sqref="B34">
    <cfRule type="expression" dxfId="1392" priority="122">
      <formula>kvartal &lt; 4</formula>
    </cfRule>
  </conditionalFormatting>
  <conditionalFormatting sqref="C34">
    <cfRule type="expression" dxfId="1391" priority="121">
      <formula>kvartal &lt; 4</formula>
    </cfRule>
  </conditionalFormatting>
  <conditionalFormatting sqref="F26:G28">
    <cfRule type="expression" dxfId="1390" priority="120">
      <formula>kvartal &lt; 4</formula>
    </cfRule>
  </conditionalFormatting>
  <conditionalFormatting sqref="F32">
    <cfRule type="expression" dxfId="1389" priority="119">
      <formula>kvartal &lt; 4</formula>
    </cfRule>
  </conditionalFormatting>
  <conditionalFormatting sqref="G32">
    <cfRule type="expression" dxfId="1388" priority="118">
      <formula>kvartal &lt; 4</formula>
    </cfRule>
  </conditionalFormatting>
  <conditionalFormatting sqref="F33">
    <cfRule type="expression" dxfId="1387" priority="117">
      <formula>kvartal &lt; 4</formula>
    </cfRule>
  </conditionalFormatting>
  <conditionalFormatting sqref="G33">
    <cfRule type="expression" dxfId="1386" priority="116">
      <formula>kvartal &lt; 4</formula>
    </cfRule>
  </conditionalFormatting>
  <conditionalFormatting sqref="F34">
    <cfRule type="expression" dxfId="1385" priority="115">
      <formula>kvartal &lt; 4</formula>
    </cfRule>
  </conditionalFormatting>
  <conditionalFormatting sqref="G34">
    <cfRule type="expression" dxfId="1384" priority="114">
      <formula>kvartal &lt; 4</formula>
    </cfRule>
  </conditionalFormatting>
  <conditionalFormatting sqref="F37">
    <cfRule type="expression" dxfId="1383" priority="113">
      <formula>kvartal &lt; 4</formula>
    </cfRule>
  </conditionalFormatting>
  <conditionalFormatting sqref="F38">
    <cfRule type="expression" dxfId="1382" priority="112">
      <formula>kvartal &lt; 4</formula>
    </cfRule>
  </conditionalFormatting>
  <conditionalFormatting sqref="F39">
    <cfRule type="expression" dxfId="1381" priority="111">
      <formula>kvartal &lt; 4</formula>
    </cfRule>
  </conditionalFormatting>
  <conditionalFormatting sqref="G37">
    <cfRule type="expression" dxfId="1380" priority="110">
      <formula>kvartal &lt; 4</formula>
    </cfRule>
  </conditionalFormatting>
  <conditionalFormatting sqref="G38">
    <cfRule type="expression" dxfId="1379" priority="109">
      <formula>kvartal &lt; 4</formula>
    </cfRule>
  </conditionalFormatting>
  <conditionalFormatting sqref="G39">
    <cfRule type="expression" dxfId="1378" priority="108">
      <formula>kvartal &lt; 4</formula>
    </cfRule>
  </conditionalFormatting>
  <conditionalFormatting sqref="B29">
    <cfRule type="expression" dxfId="1377" priority="107">
      <formula>kvartal &lt; 4</formula>
    </cfRule>
  </conditionalFormatting>
  <conditionalFormatting sqref="C29">
    <cfRule type="expression" dxfId="1376" priority="106">
      <formula>kvartal &lt; 4</formula>
    </cfRule>
  </conditionalFormatting>
  <conditionalFormatting sqref="F29">
    <cfRule type="expression" dxfId="1375" priority="105">
      <formula>kvartal &lt; 4</formula>
    </cfRule>
  </conditionalFormatting>
  <conditionalFormatting sqref="G29">
    <cfRule type="expression" dxfId="1374" priority="104">
      <formula>kvartal &lt; 4</formula>
    </cfRule>
  </conditionalFormatting>
  <conditionalFormatting sqref="J26:K29">
    <cfRule type="expression" dxfId="1373" priority="103">
      <formula>kvartal &lt; 4</formula>
    </cfRule>
  </conditionalFormatting>
  <conditionalFormatting sqref="J32:K34">
    <cfRule type="expression" dxfId="1372" priority="102">
      <formula>kvartal &lt; 4</formula>
    </cfRule>
  </conditionalFormatting>
  <conditionalFormatting sqref="J37:K39">
    <cfRule type="expression" dxfId="1371" priority="101">
      <formula>kvartal &lt; 4</formula>
    </cfRule>
  </conditionalFormatting>
  <conditionalFormatting sqref="B82">
    <cfRule type="expression" dxfId="1370" priority="100">
      <formula>kvartal &lt; 4</formula>
    </cfRule>
  </conditionalFormatting>
  <conditionalFormatting sqref="C82">
    <cfRule type="expression" dxfId="1369" priority="99">
      <formula>kvartal &lt; 4</formula>
    </cfRule>
  </conditionalFormatting>
  <conditionalFormatting sqref="B85">
    <cfRule type="expression" dxfId="1368" priority="98">
      <formula>kvartal &lt; 4</formula>
    </cfRule>
  </conditionalFormatting>
  <conditionalFormatting sqref="C85">
    <cfRule type="expression" dxfId="1367" priority="97">
      <formula>kvartal &lt; 4</formula>
    </cfRule>
  </conditionalFormatting>
  <conditionalFormatting sqref="B92">
    <cfRule type="expression" dxfId="1366" priority="96">
      <formula>kvartal &lt; 4</formula>
    </cfRule>
  </conditionalFormatting>
  <conditionalFormatting sqref="C92">
    <cfRule type="expression" dxfId="1365" priority="95">
      <formula>kvartal &lt; 4</formula>
    </cfRule>
  </conditionalFormatting>
  <conditionalFormatting sqref="B95">
    <cfRule type="expression" dxfId="1364" priority="94">
      <formula>kvartal &lt; 4</formula>
    </cfRule>
  </conditionalFormatting>
  <conditionalFormatting sqref="C95">
    <cfRule type="expression" dxfId="1363" priority="93">
      <formula>kvartal &lt; 4</formula>
    </cfRule>
  </conditionalFormatting>
  <conditionalFormatting sqref="B102">
    <cfRule type="expression" dxfId="1362" priority="92">
      <formula>kvartal &lt; 4</formula>
    </cfRule>
  </conditionalFormatting>
  <conditionalFormatting sqref="C102">
    <cfRule type="expression" dxfId="1361" priority="91">
      <formula>kvartal &lt; 4</formula>
    </cfRule>
  </conditionalFormatting>
  <conditionalFormatting sqref="B105">
    <cfRule type="expression" dxfId="1360" priority="90">
      <formula>kvartal &lt; 4</formula>
    </cfRule>
  </conditionalFormatting>
  <conditionalFormatting sqref="C105">
    <cfRule type="expression" dxfId="1359" priority="89">
      <formula>kvartal &lt; 4</formula>
    </cfRule>
  </conditionalFormatting>
  <conditionalFormatting sqref="B112">
    <cfRule type="expression" dxfId="1358" priority="88">
      <formula>kvartal &lt; 4</formula>
    </cfRule>
  </conditionalFormatting>
  <conditionalFormatting sqref="C112">
    <cfRule type="expression" dxfId="1357" priority="87">
      <formula>kvartal &lt; 4</formula>
    </cfRule>
  </conditionalFormatting>
  <conditionalFormatting sqref="B115">
    <cfRule type="expression" dxfId="1356" priority="86">
      <formula>kvartal &lt; 4</formula>
    </cfRule>
  </conditionalFormatting>
  <conditionalFormatting sqref="C115">
    <cfRule type="expression" dxfId="1355" priority="85">
      <formula>kvartal &lt; 4</formula>
    </cfRule>
  </conditionalFormatting>
  <conditionalFormatting sqref="B122">
    <cfRule type="expression" dxfId="1354" priority="84">
      <formula>kvartal &lt; 4</formula>
    </cfRule>
  </conditionalFormatting>
  <conditionalFormatting sqref="C122">
    <cfRule type="expression" dxfId="1353" priority="83">
      <formula>kvartal &lt; 4</formula>
    </cfRule>
  </conditionalFormatting>
  <conditionalFormatting sqref="B125">
    <cfRule type="expression" dxfId="1352" priority="82">
      <formula>kvartal &lt; 4</formula>
    </cfRule>
  </conditionalFormatting>
  <conditionalFormatting sqref="C125">
    <cfRule type="expression" dxfId="1351" priority="81">
      <formula>kvartal &lt; 4</formula>
    </cfRule>
  </conditionalFormatting>
  <conditionalFormatting sqref="B132">
    <cfRule type="expression" dxfId="1350" priority="80">
      <formula>kvartal &lt; 4</formula>
    </cfRule>
  </conditionalFormatting>
  <conditionalFormatting sqref="C132">
    <cfRule type="expression" dxfId="1349" priority="79">
      <formula>kvartal &lt; 4</formula>
    </cfRule>
  </conditionalFormatting>
  <conditionalFormatting sqref="B135">
    <cfRule type="expression" dxfId="1348" priority="78">
      <formula>kvartal &lt; 4</formula>
    </cfRule>
  </conditionalFormatting>
  <conditionalFormatting sqref="C135">
    <cfRule type="expression" dxfId="1347" priority="77">
      <formula>kvartal &lt; 4</formula>
    </cfRule>
  </conditionalFormatting>
  <conditionalFormatting sqref="B146">
    <cfRule type="expression" dxfId="1346" priority="76">
      <formula>kvartal &lt; 4</formula>
    </cfRule>
  </conditionalFormatting>
  <conditionalFormatting sqref="C146">
    <cfRule type="expression" dxfId="1345" priority="75">
      <formula>kvartal &lt; 4</formula>
    </cfRule>
  </conditionalFormatting>
  <conditionalFormatting sqref="B154">
    <cfRule type="expression" dxfId="1344" priority="74">
      <formula>kvartal &lt; 4</formula>
    </cfRule>
  </conditionalFormatting>
  <conditionalFormatting sqref="C154">
    <cfRule type="expression" dxfId="1343" priority="73">
      <formula>kvartal &lt; 4</formula>
    </cfRule>
  </conditionalFormatting>
  <conditionalFormatting sqref="F83">
    <cfRule type="expression" dxfId="1342" priority="72">
      <formula>kvartal &lt; 4</formula>
    </cfRule>
  </conditionalFormatting>
  <conditionalFormatting sqref="G83">
    <cfRule type="expression" dxfId="1341" priority="71">
      <formula>kvartal &lt; 4</formula>
    </cfRule>
  </conditionalFormatting>
  <conditionalFormatting sqref="F84:G84">
    <cfRule type="expression" dxfId="1340" priority="70">
      <formula>kvartal &lt; 4</formula>
    </cfRule>
  </conditionalFormatting>
  <conditionalFormatting sqref="F86:G87">
    <cfRule type="expression" dxfId="1339" priority="69">
      <formula>kvartal &lt; 4</formula>
    </cfRule>
  </conditionalFormatting>
  <conditionalFormatting sqref="F93:G94">
    <cfRule type="expression" dxfId="1338" priority="68">
      <formula>kvartal &lt; 4</formula>
    </cfRule>
  </conditionalFormatting>
  <conditionalFormatting sqref="F96:G97">
    <cfRule type="expression" dxfId="1337" priority="67">
      <formula>kvartal &lt; 4</formula>
    </cfRule>
  </conditionalFormatting>
  <conditionalFormatting sqref="F103:G104">
    <cfRule type="expression" dxfId="1336" priority="66">
      <formula>kvartal &lt; 4</formula>
    </cfRule>
  </conditionalFormatting>
  <conditionalFormatting sqref="F106:G107">
    <cfRule type="expression" dxfId="1335" priority="65">
      <formula>kvartal &lt; 4</formula>
    </cfRule>
  </conditionalFormatting>
  <conditionalFormatting sqref="F113:G114">
    <cfRule type="expression" dxfId="1334" priority="64">
      <formula>kvartal &lt; 4</formula>
    </cfRule>
  </conditionalFormatting>
  <conditionalFormatting sqref="F116:G117">
    <cfRule type="expression" dxfId="1333" priority="63">
      <formula>kvartal &lt; 4</formula>
    </cfRule>
  </conditionalFormatting>
  <conditionalFormatting sqref="F123:G124">
    <cfRule type="expression" dxfId="1332" priority="62">
      <formula>kvartal &lt; 4</formula>
    </cfRule>
  </conditionalFormatting>
  <conditionalFormatting sqref="F126:G127">
    <cfRule type="expression" dxfId="1331" priority="61">
      <formula>kvartal &lt; 4</formula>
    </cfRule>
  </conditionalFormatting>
  <conditionalFormatting sqref="F133:G134">
    <cfRule type="expression" dxfId="1330" priority="60">
      <formula>kvartal &lt; 4</formula>
    </cfRule>
  </conditionalFormatting>
  <conditionalFormatting sqref="F136:G137">
    <cfRule type="expression" dxfId="1329" priority="59">
      <formula>kvartal &lt; 4</formula>
    </cfRule>
  </conditionalFormatting>
  <conditionalFormatting sqref="F146">
    <cfRule type="expression" dxfId="1328" priority="58">
      <formula>kvartal &lt; 4</formula>
    </cfRule>
  </conditionalFormatting>
  <conditionalFormatting sqref="G146">
    <cfRule type="expression" dxfId="1327" priority="57">
      <formula>kvartal &lt; 4</formula>
    </cfRule>
  </conditionalFormatting>
  <conditionalFormatting sqref="F154:G154">
    <cfRule type="expression" dxfId="1326" priority="56">
      <formula>kvartal &lt; 4</formula>
    </cfRule>
  </conditionalFormatting>
  <conditionalFormatting sqref="F82:G82">
    <cfRule type="expression" dxfId="1325" priority="55">
      <formula>kvartal &lt; 4</formula>
    </cfRule>
  </conditionalFormatting>
  <conditionalFormatting sqref="F85:G85">
    <cfRule type="expression" dxfId="1324" priority="54">
      <formula>kvartal &lt; 4</formula>
    </cfRule>
  </conditionalFormatting>
  <conditionalFormatting sqref="F92:G92">
    <cfRule type="expression" dxfId="1323" priority="53">
      <formula>kvartal &lt; 4</formula>
    </cfRule>
  </conditionalFormatting>
  <conditionalFormatting sqref="F95:G95">
    <cfRule type="expression" dxfId="1322" priority="52">
      <formula>kvartal &lt; 4</formula>
    </cfRule>
  </conditionalFormatting>
  <conditionalFormatting sqref="F102:G102">
    <cfRule type="expression" dxfId="1321" priority="51">
      <formula>kvartal &lt; 4</formula>
    </cfRule>
  </conditionalFormatting>
  <conditionalFormatting sqref="F105:G105">
    <cfRule type="expression" dxfId="1320" priority="50">
      <formula>kvartal &lt; 4</formula>
    </cfRule>
  </conditionalFormatting>
  <conditionalFormatting sqref="F112:G112">
    <cfRule type="expression" dxfId="1319" priority="49">
      <formula>kvartal &lt; 4</formula>
    </cfRule>
  </conditionalFormatting>
  <conditionalFormatting sqref="F115">
    <cfRule type="expression" dxfId="1318" priority="48">
      <formula>kvartal &lt; 4</formula>
    </cfRule>
  </conditionalFormatting>
  <conditionalFormatting sqref="G115">
    <cfRule type="expression" dxfId="1317" priority="47">
      <formula>kvartal &lt; 4</formula>
    </cfRule>
  </conditionalFormatting>
  <conditionalFormatting sqref="F122:G122">
    <cfRule type="expression" dxfId="1316" priority="46">
      <formula>kvartal &lt; 4</formula>
    </cfRule>
  </conditionalFormatting>
  <conditionalFormatting sqref="F125">
    <cfRule type="expression" dxfId="1315" priority="45">
      <formula>kvartal &lt; 4</formula>
    </cfRule>
  </conditionalFormatting>
  <conditionalFormatting sqref="G125">
    <cfRule type="expression" dxfId="1314" priority="44">
      <formula>kvartal &lt; 4</formula>
    </cfRule>
  </conditionalFormatting>
  <conditionalFormatting sqref="F132">
    <cfRule type="expression" dxfId="1313" priority="43">
      <formula>kvartal &lt; 4</formula>
    </cfRule>
  </conditionalFormatting>
  <conditionalFormatting sqref="G132">
    <cfRule type="expression" dxfId="1312" priority="42">
      <formula>kvartal &lt; 4</formula>
    </cfRule>
  </conditionalFormatting>
  <conditionalFormatting sqref="G135">
    <cfRule type="expression" dxfId="1311" priority="41">
      <formula>kvartal &lt; 4</formula>
    </cfRule>
  </conditionalFormatting>
  <conditionalFormatting sqref="F135">
    <cfRule type="expression" dxfId="1310" priority="40">
      <formula>kvartal &lt; 4</formula>
    </cfRule>
  </conditionalFormatting>
  <conditionalFormatting sqref="J82:K86">
    <cfRule type="expression" dxfId="1309" priority="39">
      <formula>kvartal &lt; 4</formula>
    </cfRule>
  </conditionalFormatting>
  <conditionalFormatting sqref="J87:K87">
    <cfRule type="expression" dxfId="1308" priority="38">
      <formula>kvartal &lt; 4</formula>
    </cfRule>
  </conditionalFormatting>
  <conditionalFormatting sqref="J92:K97">
    <cfRule type="expression" dxfId="1307" priority="37">
      <formula>kvartal &lt; 4</formula>
    </cfRule>
  </conditionalFormatting>
  <conditionalFormatting sqref="J102:K107">
    <cfRule type="expression" dxfId="1306" priority="36">
      <formula>kvartal &lt; 4</formula>
    </cfRule>
  </conditionalFormatting>
  <conditionalFormatting sqref="J112:K117">
    <cfRule type="expression" dxfId="1305" priority="35">
      <formula>kvartal &lt; 4</formula>
    </cfRule>
  </conditionalFormatting>
  <conditionalFormatting sqref="J122:K127">
    <cfRule type="expression" dxfId="1304" priority="34">
      <formula>kvartal &lt; 4</formula>
    </cfRule>
  </conditionalFormatting>
  <conditionalFormatting sqref="J132:K137">
    <cfRule type="expression" dxfId="1303" priority="33">
      <formula>kvartal &lt; 4</formula>
    </cfRule>
  </conditionalFormatting>
  <conditionalFormatting sqref="J146:K146">
    <cfRule type="expression" dxfId="1302" priority="32">
      <formula>kvartal &lt; 4</formula>
    </cfRule>
  </conditionalFormatting>
  <conditionalFormatting sqref="J154:K154">
    <cfRule type="expression" dxfId="1301" priority="31">
      <formula>kvartal &lt; 4</formula>
    </cfRule>
  </conditionalFormatting>
  <conditionalFormatting sqref="A26:A28">
    <cfRule type="expression" dxfId="1300" priority="15">
      <formula>kvartal &lt; 4</formula>
    </cfRule>
  </conditionalFormatting>
  <conditionalFormatting sqref="A32:A33">
    <cfRule type="expression" dxfId="1299" priority="14">
      <formula>kvartal &lt; 4</formula>
    </cfRule>
  </conditionalFormatting>
  <conditionalFormatting sqref="A37:A39">
    <cfRule type="expression" dxfId="1298" priority="13">
      <formula>kvartal &lt; 4</formula>
    </cfRule>
  </conditionalFormatting>
  <conditionalFormatting sqref="A57:A59">
    <cfRule type="expression" dxfId="1297" priority="12">
      <formula>kvartal &lt; 4</formula>
    </cfRule>
  </conditionalFormatting>
  <conditionalFormatting sqref="A63:A65">
    <cfRule type="expression" dxfId="1296" priority="11">
      <formula>kvartal &lt; 4</formula>
    </cfRule>
  </conditionalFormatting>
  <conditionalFormatting sqref="A82:A87">
    <cfRule type="expression" dxfId="1295" priority="10">
      <formula>kvartal &lt; 4</formula>
    </cfRule>
  </conditionalFormatting>
  <conditionalFormatting sqref="A92:A97">
    <cfRule type="expression" dxfId="1294" priority="9">
      <formula>kvartal &lt; 4</formula>
    </cfRule>
  </conditionalFormatting>
  <conditionalFormatting sqref="A102:A107">
    <cfRule type="expression" dxfId="1293" priority="8">
      <formula>kvartal &lt; 4</formula>
    </cfRule>
  </conditionalFormatting>
  <conditionalFormatting sqref="A112:A117">
    <cfRule type="expression" dxfId="1292" priority="7">
      <formula>kvartal &lt; 4</formula>
    </cfRule>
  </conditionalFormatting>
  <conditionalFormatting sqref="A122:A127">
    <cfRule type="expression" dxfId="1291" priority="6">
      <formula>kvartal &lt; 4</formula>
    </cfRule>
  </conditionalFormatting>
  <conditionalFormatting sqref="A132:A137">
    <cfRule type="expression" dxfId="1290" priority="5">
      <formula>kvartal &lt; 4</formula>
    </cfRule>
  </conditionalFormatting>
  <conditionalFormatting sqref="A146">
    <cfRule type="expression" dxfId="1289" priority="4">
      <formula>kvartal &lt; 4</formula>
    </cfRule>
  </conditionalFormatting>
  <conditionalFormatting sqref="A154">
    <cfRule type="expression" dxfId="1288" priority="3">
      <formula>kvartal &lt; 4</formula>
    </cfRule>
  </conditionalFormatting>
  <conditionalFormatting sqref="A29">
    <cfRule type="expression" dxfId="1287" priority="2">
      <formula>kvartal &lt; 4</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N60"/>
  <sheetViews>
    <sheetView showGridLines="0" tabSelected="1" zoomScale="70" zoomScaleNormal="70" workbookViewId="0">
      <selection activeCell="A4" sqref="A4"/>
    </sheetView>
  </sheetViews>
  <sheetFormatPr baseColWidth="10" defaultColWidth="11.42578125" defaultRowHeight="25.5" x14ac:dyDescent="0.35"/>
  <cols>
    <col min="1" max="1" width="11.42578125" style="68"/>
    <col min="2" max="2" width="25" style="68" customWidth="1"/>
    <col min="3" max="3" width="141.7109375" style="68" customWidth="1"/>
    <col min="4" max="16384" width="11.42578125" style="68"/>
  </cols>
  <sheetData>
    <row r="1" spans="1:14" ht="20.100000000000001" customHeight="1" x14ac:dyDescent="0.35">
      <c r="C1" s="69"/>
      <c r="D1" s="70"/>
      <c r="E1" s="70"/>
      <c r="F1" s="70"/>
      <c r="G1" s="70"/>
      <c r="H1" s="70"/>
      <c r="I1" s="70"/>
      <c r="J1" s="70"/>
      <c r="K1" s="70"/>
      <c r="L1" s="70"/>
      <c r="M1" s="70"/>
      <c r="N1" s="70"/>
    </row>
    <row r="2" spans="1:14" ht="20.100000000000001" customHeight="1" x14ac:dyDescent="0.35">
      <c r="C2" s="284" t="s">
        <v>39</v>
      </c>
      <c r="D2" s="70"/>
      <c r="E2" s="70"/>
      <c r="F2" s="70"/>
      <c r="G2" s="70"/>
      <c r="H2" s="70"/>
      <c r="I2" s="70"/>
      <c r="J2" s="70"/>
      <c r="K2" s="70"/>
      <c r="L2" s="70"/>
      <c r="M2" s="70"/>
      <c r="N2" s="70"/>
    </row>
    <row r="3" spans="1:14" ht="20.100000000000001" customHeight="1" x14ac:dyDescent="0.35">
      <c r="C3" s="71"/>
      <c r="D3" s="70"/>
      <c r="E3" s="70"/>
      <c r="F3" s="70"/>
      <c r="G3" s="70"/>
      <c r="H3" s="70"/>
      <c r="I3" s="70"/>
      <c r="J3" s="70"/>
      <c r="K3" s="70"/>
      <c r="L3" s="70"/>
      <c r="M3" s="70"/>
      <c r="N3" s="70"/>
    </row>
    <row r="4" spans="1:14" ht="20.100000000000001" customHeight="1" x14ac:dyDescent="0.35">
      <c r="C4" s="71"/>
      <c r="D4" s="70"/>
      <c r="E4" s="70"/>
      <c r="F4" s="70"/>
      <c r="G4" s="70"/>
      <c r="H4" s="70"/>
      <c r="I4" s="70"/>
      <c r="J4" s="70"/>
      <c r="K4" s="70"/>
      <c r="L4" s="70"/>
      <c r="M4" s="70"/>
      <c r="N4" s="70"/>
    </row>
    <row r="5" spans="1:14" ht="20.100000000000001" customHeight="1" x14ac:dyDescent="0.35">
      <c r="A5" s="71"/>
      <c r="B5" s="71"/>
      <c r="C5" s="71"/>
      <c r="D5" s="70"/>
      <c r="E5" s="70"/>
      <c r="F5" s="70"/>
      <c r="G5" s="70"/>
      <c r="H5" s="70"/>
      <c r="I5" s="70"/>
      <c r="J5" s="70"/>
      <c r="K5" s="70"/>
      <c r="L5" s="70"/>
      <c r="M5" s="70"/>
      <c r="N5" s="70"/>
    </row>
    <row r="6" spans="1:14" ht="20.100000000000001" customHeight="1" x14ac:dyDescent="0.35">
      <c r="A6" s="72" t="s">
        <v>40</v>
      </c>
      <c r="B6" s="72"/>
      <c r="C6" s="71"/>
      <c r="D6" s="70"/>
      <c r="E6" s="70"/>
      <c r="F6" s="70"/>
      <c r="G6" s="70"/>
      <c r="H6" s="70"/>
      <c r="I6" s="70"/>
      <c r="J6" s="70"/>
      <c r="K6" s="70"/>
      <c r="L6" s="70"/>
      <c r="M6" s="70"/>
      <c r="N6" s="70"/>
    </row>
    <row r="7" spans="1:14" ht="20.100000000000001" customHeight="1" x14ac:dyDescent="0.35">
      <c r="A7" s="71"/>
      <c r="B7" s="71" t="s">
        <v>41</v>
      </c>
      <c r="C7" s="71" t="s">
        <v>42</v>
      </c>
      <c r="D7" s="70"/>
      <c r="E7" s="70"/>
      <c r="F7" s="70"/>
      <c r="G7" s="70"/>
      <c r="H7" s="70"/>
      <c r="I7" s="70"/>
      <c r="J7" s="70"/>
      <c r="K7" s="70"/>
      <c r="L7" s="70"/>
      <c r="M7" s="70"/>
      <c r="N7" s="70"/>
    </row>
    <row r="8" spans="1:14" ht="20.100000000000001" customHeight="1" x14ac:dyDescent="0.35">
      <c r="A8" s="71"/>
      <c r="B8" s="71" t="s">
        <v>43</v>
      </c>
      <c r="C8" s="71" t="s">
        <v>44</v>
      </c>
      <c r="D8" s="70"/>
      <c r="E8" s="70"/>
      <c r="F8" s="70"/>
      <c r="G8" s="70"/>
      <c r="H8" s="70"/>
      <c r="I8" s="70"/>
      <c r="J8" s="70"/>
      <c r="K8" s="70"/>
      <c r="L8" s="70"/>
      <c r="M8" s="70"/>
      <c r="N8" s="70"/>
    </row>
    <row r="9" spans="1:14" ht="20.100000000000001" customHeight="1" x14ac:dyDescent="0.35">
      <c r="A9" s="71"/>
      <c r="B9" s="71" t="s">
        <v>45</v>
      </c>
      <c r="C9" s="71" t="s">
        <v>46</v>
      </c>
      <c r="D9" s="70"/>
      <c r="E9" s="70"/>
      <c r="F9" s="70"/>
      <c r="G9" s="70"/>
      <c r="H9" s="70"/>
      <c r="I9" s="70"/>
      <c r="J9" s="70"/>
      <c r="K9" s="70"/>
      <c r="L9" s="70"/>
      <c r="M9" s="70"/>
      <c r="N9" s="70"/>
    </row>
    <row r="10" spans="1:14" ht="20.100000000000001" customHeight="1" x14ac:dyDescent="0.35">
      <c r="A10" s="71"/>
      <c r="B10" s="71" t="s">
        <v>47</v>
      </c>
      <c r="C10" s="71" t="s">
        <v>48</v>
      </c>
      <c r="D10" s="70"/>
      <c r="E10" s="70"/>
      <c r="F10" s="70"/>
      <c r="G10" s="70"/>
      <c r="H10" s="70"/>
      <c r="I10" s="70"/>
      <c r="J10" s="70"/>
      <c r="K10" s="70"/>
      <c r="L10" s="70"/>
      <c r="M10" s="70"/>
      <c r="N10" s="70"/>
    </row>
    <row r="11" spans="1:14" ht="20.100000000000001" customHeight="1" x14ac:dyDescent="0.35">
      <c r="A11" s="71"/>
      <c r="B11" s="71" t="s">
        <v>49</v>
      </c>
      <c r="C11" s="71" t="s">
        <v>50</v>
      </c>
      <c r="D11" s="70"/>
      <c r="E11" s="70"/>
      <c r="F11" s="70"/>
      <c r="G11" s="70"/>
      <c r="H11" s="70"/>
      <c r="I11" s="70"/>
      <c r="J11" s="70"/>
      <c r="K11" s="70"/>
      <c r="L11" s="70"/>
      <c r="M11" s="70"/>
      <c r="N11" s="70"/>
    </row>
    <row r="12" spans="1:14" ht="20.100000000000001" customHeight="1" x14ac:dyDescent="0.35">
      <c r="A12" s="71"/>
      <c r="B12" s="71" t="s">
        <v>51</v>
      </c>
      <c r="C12" s="71" t="s">
        <v>52</v>
      </c>
      <c r="D12" s="70"/>
      <c r="E12" s="70"/>
      <c r="F12" s="70"/>
      <c r="G12" s="70"/>
      <c r="H12" s="70"/>
      <c r="I12" s="70"/>
      <c r="J12" s="70"/>
      <c r="K12" s="70"/>
      <c r="L12" s="70"/>
      <c r="M12" s="70"/>
      <c r="N12" s="70"/>
    </row>
    <row r="13" spans="1:14" ht="20.100000000000001" customHeight="1" x14ac:dyDescent="0.35">
      <c r="A13" s="71"/>
      <c r="B13" s="71" t="s">
        <v>53</v>
      </c>
      <c r="C13" s="71" t="s">
        <v>54</v>
      </c>
      <c r="D13" s="70"/>
      <c r="E13" s="70"/>
      <c r="F13" s="70"/>
      <c r="G13" s="70"/>
      <c r="H13" s="70"/>
      <c r="I13" s="70"/>
      <c r="J13" s="70"/>
      <c r="K13" s="70"/>
      <c r="L13" s="70"/>
      <c r="M13" s="70"/>
      <c r="N13" s="70"/>
    </row>
    <row r="14" spans="1:14" ht="20.100000000000001" customHeight="1" x14ac:dyDescent="0.35">
      <c r="A14" s="71"/>
      <c r="B14" s="71" t="s">
        <v>55</v>
      </c>
      <c r="C14" s="71" t="s">
        <v>56</v>
      </c>
      <c r="D14" s="70"/>
      <c r="E14" s="70"/>
      <c r="F14" s="70"/>
      <c r="G14" s="70"/>
      <c r="H14" s="70"/>
      <c r="I14" s="70"/>
      <c r="J14" s="70"/>
      <c r="K14" s="70"/>
      <c r="L14" s="70"/>
      <c r="M14" s="70"/>
      <c r="N14" s="70"/>
    </row>
    <row r="15" spans="1:14" ht="18.75" customHeight="1" x14ac:dyDescent="0.35">
      <c r="A15" s="71"/>
      <c r="B15" s="71"/>
      <c r="C15" s="71"/>
      <c r="D15" s="70"/>
      <c r="E15" s="70"/>
      <c r="F15" s="70"/>
      <c r="G15" s="70"/>
      <c r="H15" s="70"/>
      <c r="I15" s="70"/>
      <c r="J15" s="70"/>
      <c r="K15" s="70"/>
      <c r="L15" s="70"/>
      <c r="M15" s="70"/>
      <c r="N15" s="70"/>
    </row>
    <row r="16" spans="1:14" ht="20.100000000000001" customHeight="1" x14ac:dyDescent="0.35">
      <c r="A16" s="283" t="s">
        <v>57</v>
      </c>
      <c r="B16" s="72"/>
      <c r="C16" s="71"/>
      <c r="D16" s="70"/>
      <c r="E16" s="70"/>
      <c r="F16" s="70"/>
      <c r="G16" s="70"/>
      <c r="H16" s="70"/>
      <c r="I16" s="70"/>
      <c r="J16" s="70"/>
      <c r="K16" s="70"/>
      <c r="L16" s="70"/>
      <c r="M16" s="70"/>
      <c r="N16" s="70"/>
    </row>
    <row r="17" spans="1:14" ht="20.100000000000001" customHeight="1" x14ac:dyDescent="0.35">
      <c r="A17" s="71"/>
      <c r="B17" s="71" t="s">
        <v>58</v>
      </c>
      <c r="C17" s="71"/>
      <c r="D17" s="70"/>
      <c r="E17" s="70"/>
      <c r="F17" s="70"/>
      <c r="G17" s="70"/>
      <c r="H17" s="70"/>
      <c r="I17" s="70"/>
      <c r="J17" s="70"/>
      <c r="K17" s="70"/>
      <c r="L17" s="70"/>
      <c r="M17" s="70"/>
      <c r="N17" s="70"/>
    </row>
    <row r="18" spans="1:14" ht="20.100000000000001" customHeight="1" x14ac:dyDescent="0.35">
      <c r="A18" s="71"/>
      <c r="B18" s="72" t="s">
        <v>59</v>
      </c>
      <c r="C18" s="71" t="s">
        <v>60</v>
      </c>
      <c r="D18" s="70"/>
      <c r="E18" s="70"/>
      <c r="F18" s="70"/>
      <c r="G18" s="70"/>
      <c r="H18" s="70"/>
      <c r="I18" s="70"/>
      <c r="J18" s="70"/>
      <c r="K18" s="70"/>
      <c r="L18" s="70"/>
      <c r="M18" s="70"/>
      <c r="N18" s="70"/>
    </row>
    <row r="19" spans="1:14" ht="20.100000000000001" customHeight="1" x14ac:dyDescent="0.35">
      <c r="A19" s="71"/>
      <c r="B19" s="72" t="s">
        <v>61</v>
      </c>
      <c r="C19" s="71" t="s">
        <v>62</v>
      </c>
      <c r="D19" s="70"/>
      <c r="E19" s="70"/>
      <c r="F19" s="70"/>
      <c r="G19" s="70"/>
      <c r="H19" s="70"/>
      <c r="I19" s="70"/>
      <c r="J19" s="70"/>
      <c r="K19" s="70"/>
      <c r="L19" s="70"/>
      <c r="M19" s="70"/>
      <c r="N19" s="70"/>
    </row>
    <row r="20" spans="1:14" ht="20.100000000000001" customHeight="1" x14ac:dyDescent="0.35">
      <c r="A20" s="71"/>
      <c r="B20" s="72" t="s">
        <v>418</v>
      </c>
      <c r="C20" s="71" t="s">
        <v>419</v>
      </c>
      <c r="D20" s="70"/>
      <c r="E20" s="70"/>
      <c r="F20" s="70"/>
      <c r="G20" s="70"/>
      <c r="H20" s="70"/>
      <c r="I20" s="70"/>
      <c r="J20" s="70"/>
      <c r="K20" s="70"/>
      <c r="L20" s="70"/>
      <c r="M20" s="70"/>
      <c r="N20" s="70"/>
    </row>
    <row r="21" spans="1:14" ht="20.100000000000001" customHeight="1" x14ac:dyDescent="0.35">
      <c r="A21" s="71"/>
      <c r="B21" s="71" t="s">
        <v>420</v>
      </c>
      <c r="C21" s="71" t="s">
        <v>317</v>
      </c>
      <c r="D21" s="70"/>
      <c r="E21" s="70"/>
      <c r="F21" s="70"/>
      <c r="G21" s="70"/>
      <c r="H21" s="70"/>
      <c r="I21" s="70"/>
      <c r="J21" s="70"/>
      <c r="K21" s="70"/>
      <c r="L21" s="70"/>
      <c r="M21" s="70"/>
      <c r="N21" s="70"/>
    </row>
    <row r="22" spans="1:14" s="359" customFormat="1" ht="20.100000000000001" customHeight="1" x14ac:dyDescent="0.35">
      <c r="A22" s="357"/>
      <c r="B22" s="357" t="s">
        <v>422</v>
      </c>
      <c r="C22" s="357" t="s">
        <v>421</v>
      </c>
      <c r="D22" s="358"/>
      <c r="E22" s="358"/>
      <c r="F22" s="358"/>
      <c r="G22" s="358"/>
      <c r="H22" s="358"/>
      <c r="I22" s="358"/>
      <c r="J22" s="358"/>
      <c r="K22" s="358"/>
      <c r="L22" s="358"/>
      <c r="M22" s="358"/>
      <c r="N22" s="358"/>
    </row>
    <row r="23" spans="1:14" ht="20.100000000000001" customHeight="1" x14ac:dyDescent="0.35">
      <c r="A23" s="71"/>
      <c r="B23" s="71"/>
      <c r="C23" s="71"/>
    </row>
    <row r="24" spans="1:14" ht="18.75" customHeight="1" x14ac:dyDescent="0.35">
      <c r="A24" s="71"/>
      <c r="B24" s="357" t="s">
        <v>301</v>
      </c>
      <c r="C24" s="357"/>
    </row>
    <row r="25" spans="1:14" ht="20.100000000000001" customHeight="1" x14ac:dyDescent="0.35">
      <c r="A25" s="71"/>
      <c r="B25" s="360" t="s">
        <v>302</v>
      </c>
      <c r="C25" s="357" t="s">
        <v>303</v>
      </c>
    </row>
    <row r="26" spans="1:14" ht="20.100000000000001" hidden="1" customHeight="1" x14ac:dyDescent="0.35">
      <c r="A26" s="71"/>
      <c r="B26" s="360" t="s">
        <v>304</v>
      </c>
      <c r="C26" s="357" t="s">
        <v>305</v>
      </c>
    </row>
    <row r="27" spans="1:14" ht="20.100000000000001" hidden="1" customHeight="1" x14ac:dyDescent="0.35">
      <c r="A27" s="71"/>
      <c r="B27" s="360" t="s">
        <v>306</v>
      </c>
      <c r="C27" s="357" t="s">
        <v>307</v>
      </c>
    </row>
    <row r="28" spans="1:14" ht="20.100000000000001" hidden="1" customHeight="1" x14ac:dyDescent="0.35">
      <c r="A28" s="71"/>
      <c r="B28" s="360" t="s">
        <v>308</v>
      </c>
      <c r="C28" s="357" t="s">
        <v>309</v>
      </c>
    </row>
    <row r="29" spans="1:14" ht="20.100000000000001" customHeight="1" x14ac:dyDescent="0.35">
      <c r="A29" s="71"/>
      <c r="B29" s="360" t="s">
        <v>208</v>
      </c>
      <c r="C29" s="357" t="s">
        <v>310</v>
      </c>
    </row>
    <row r="30" spans="1:14" ht="20.100000000000001" hidden="1" customHeight="1" x14ac:dyDescent="0.35">
      <c r="A30" s="71"/>
      <c r="B30" s="353" t="s">
        <v>311</v>
      </c>
      <c r="C30" s="282" t="s">
        <v>312</v>
      </c>
    </row>
    <row r="31" spans="1:14" ht="20.100000000000001" hidden="1" customHeight="1" x14ac:dyDescent="0.35">
      <c r="A31" s="71"/>
      <c r="B31" s="353" t="s">
        <v>313</v>
      </c>
      <c r="C31" s="282" t="s">
        <v>314</v>
      </c>
    </row>
    <row r="32" spans="1:14" ht="18.75" customHeight="1" x14ac:dyDescent="0.35">
      <c r="A32" s="71"/>
      <c r="B32" s="360" t="s">
        <v>315</v>
      </c>
      <c r="C32" s="357" t="s">
        <v>316</v>
      </c>
    </row>
    <row r="33" spans="1:14" ht="18.75" customHeight="1" x14ac:dyDescent="0.35">
      <c r="A33" s="71"/>
      <c r="B33" s="360"/>
      <c r="C33" s="357"/>
    </row>
    <row r="34" spans="1:14" ht="20.100000000000001" customHeight="1" x14ac:dyDescent="0.35">
      <c r="A34" s="71"/>
      <c r="B34" s="71"/>
      <c r="C34" s="71"/>
    </row>
    <row r="35" spans="1:14" x14ac:dyDescent="0.35">
      <c r="A35" s="72" t="s">
        <v>63</v>
      </c>
      <c r="B35" s="71"/>
      <c r="C35" s="71"/>
    </row>
    <row r="36" spans="1:14" ht="26.25" hidden="1" customHeight="1" x14ac:dyDescent="0.4">
      <c r="C36" s="73"/>
    </row>
    <row r="37" spans="1:14" ht="26.25" hidden="1" customHeight="1" x14ac:dyDescent="0.4">
      <c r="C37" s="73"/>
    </row>
    <row r="38" spans="1:14" ht="18.75" customHeight="1" x14ac:dyDescent="0.4">
      <c r="C38" s="354"/>
      <c r="D38" s="355"/>
    </row>
    <row r="39" spans="1:14" ht="26.25" x14ac:dyDescent="0.4">
      <c r="C39" s="73"/>
    </row>
    <row r="40" spans="1:14" ht="26.25" x14ac:dyDescent="0.4">
      <c r="C40" s="73"/>
    </row>
    <row r="41" spans="1:14" ht="26.25" x14ac:dyDescent="0.4">
      <c r="C41" s="354"/>
      <c r="D41" s="359"/>
      <c r="E41" s="359"/>
      <c r="F41" s="359"/>
      <c r="G41" s="359"/>
      <c r="H41" s="359"/>
      <c r="I41" s="359"/>
      <c r="J41" s="359"/>
      <c r="K41" s="359"/>
      <c r="L41" s="359"/>
      <c r="M41" s="359"/>
      <c r="N41" s="359"/>
    </row>
    <row r="42" spans="1:14" ht="26.25" x14ac:dyDescent="0.4">
      <c r="C42" s="73"/>
    </row>
    <row r="43" spans="1:14" ht="26.25" x14ac:dyDescent="0.4">
      <c r="C43" s="73"/>
    </row>
    <row r="44" spans="1:14" ht="26.25" x14ac:dyDescent="0.4">
      <c r="C44" s="73"/>
    </row>
    <row r="45" spans="1:14" ht="26.25" x14ac:dyDescent="0.4">
      <c r="C45" s="73"/>
    </row>
    <row r="46" spans="1:14" ht="26.25" x14ac:dyDescent="0.4">
      <c r="C46" s="73"/>
    </row>
    <row r="47" spans="1:14" ht="26.25" x14ac:dyDescent="0.4">
      <c r="C47" s="73"/>
    </row>
    <row r="48" spans="1:14" ht="26.25" x14ac:dyDescent="0.4">
      <c r="C48" s="73"/>
    </row>
    <row r="49" spans="3:3" ht="26.25" x14ac:dyDescent="0.4">
      <c r="C49" s="73"/>
    </row>
    <row r="50" spans="3:3" ht="26.25" x14ac:dyDescent="0.4">
      <c r="C50" s="73"/>
    </row>
    <row r="51" spans="3:3" ht="26.25" x14ac:dyDescent="0.4">
      <c r="C51" s="73"/>
    </row>
    <row r="52" spans="3:3" ht="26.25" x14ac:dyDescent="0.4">
      <c r="C52" s="73"/>
    </row>
    <row r="53" spans="3:3" ht="26.25" x14ac:dyDescent="0.4">
      <c r="C53" s="73"/>
    </row>
    <row r="54" spans="3:3" ht="26.25" x14ac:dyDescent="0.4">
      <c r="C54" s="73"/>
    </row>
    <row r="55" spans="3:3" ht="26.25" x14ac:dyDescent="0.4">
      <c r="C55" s="73"/>
    </row>
    <row r="56" spans="3:3" ht="26.25" x14ac:dyDescent="0.4">
      <c r="C56" s="73"/>
    </row>
    <row r="57" spans="3:3" ht="26.25" x14ac:dyDescent="0.4">
      <c r="C57" s="73"/>
    </row>
    <row r="58" spans="3:3" ht="26.25" x14ac:dyDescent="0.4">
      <c r="C58" s="73"/>
    </row>
    <row r="59" spans="3:3" ht="26.25" x14ac:dyDescent="0.4">
      <c r="C59" s="73"/>
    </row>
    <row r="60" spans="3:3" ht="26.25" x14ac:dyDescent="0.4">
      <c r="C60" s="73"/>
    </row>
  </sheetData>
  <hyperlinks>
    <hyperlink ref="A6" location="Figurer!A1" display="FIGURER"/>
    <hyperlink ref="A16" location="'Tabel 1.1'!A1" display="TABELLER"/>
    <hyperlink ref="B18" location="'Tabell 1.1'!A1" display="Tabell 1.1"/>
    <hyperlink ref="B19" location="'Tabell 1.2'!A1" display="Tabell 1.2"/>
    <hyperlink ref="A35" location="'Noter og kommentarer'!A1" display="NOTER OG KOMMENTARER"/>
    <hyperlink ref="B25" location="'Tabell 4'!A1" display="Tabell 4"/>
    <hyperlink ref="B29" location="'Tabell 6'!A1" display="Tabell 6"/>
    <hyperlink ref="B32" location="'Tabell 8'!A1" display="Tabell 8"/>
    <hyperlink ref="B26" location="'Tabell 5.1'!A1" display="Tabell 5.1"/>
    <hyperlink ref="B27" location="'Tabell 5.2'!A1" display="Tabell 5.2"/>
    <hyperlink ref="B28" location="'Tabell 5.3'!A1" display="Tabell 5.3"/>
    <hyperlink ref="B30" location="'Tabell 7a'!A1" display="Tabell 7a"/>
    <hyperlink ref="B31" location="'Tabell 7b'!A1" display="Tabell 7b"/>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114</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311">
        <v>1045</v>
      </c>
      <c r="D7" s="641" t="s">
        <v>439</v>
      </c>
      <c r="E7" s="178">
        <v>2.6337390422886325E-2</v>
      </c>
      <c r="F7" s="608" t="s">
        <v>439</v>
      </c>
      <c r="G7" s="620" t="s">
        <v>439</v>
      </c>
      <c r="H7" s="641" t="s">
        <v>439</v>
      </c>
      <c r="I7" s="629" t="s">
        <v>439</v>
      </c>
      <c r="J7" s="493" t="s">
        <v>439</v>
      </c>
      <c r="K7" s="313">
        <v>1045</v>
      </c>
      <c r="L7" s="647" t="s">
        <v>439</v>
      </c>
      <c r="M7" s="178">
        <v>9.7738023616235434E-3</v>
      </c>
      <c r="O7" s="607" t="s">
        <v>439</v>
      </c>
    </row>
    <row r="8" spans="1:15" ht="15.75" x14ac:dyDescent="0.2">
      <c r="A8" s="21" t="s">
        <v>32</v>
      </c>
      <c r="B8" s="609"/>
      <c r="C8" s="291">
        <v>28</v>
      </c>
      <c r="D8" s="638" t="s">
        <v>439</v>
      </c>
      <c r="E8" s="178">
        <v>1.4178594207001965E-3</v>
      </c>
      <c r="F8" s="293"/>
      <c r="G8" s="294"/>
      <c r="H8" s="166"/>
      <c r="I8" s="629" t="s">
        <v>439</v>
      </c>
      <c r="J8" s="420" t="s">
        <v>439</v>
      </c>
      <c r="K8" s="295">
        <v>28</v>
      </c>
      <c r="L8" s="263"/>
      <c r="M8" s="178">
        <v>1.4178594207001965E-3</v>
      </c>
      <c r="O8" s="607" t="s">
        <v>439</v>
      </c>
    </row>
    <row r="9" spans="1:15" ht="15.75" x14ac:dyDescent="0.2">
      <c r="A9" s="21" t="s">
        <v>31</v>
      </c>
      <c r="B9" s="609"/>
      <c r="C9" s="291">
        <v>1017</v>
      </c>
      <c r="D9" s="638" t="s">
        <v>439</v>
      </c>
      <c r="E9" s="178">
        <v>0.10479417816360534</v>
      </c>
      <c r="F9" s="293"/>
      <c r="G9" s="294"/>
      <c r="H9" s="166"/>
      <c r="I9" s="629" t="s">
        <v>439</v>
      </c>
      <c r="J9" s="420" t="s">
        <v>439</v>
      </c>
      <c r="K9" s="295">
        <v>1017</v>
      </c>
      <c r="L9" s="263"/>
      <c r="M9" s="178">
        <v>0.10479417816360534</v>
      </c>
      <c r="O9" s="607" t="s">
        <v>439</v>
      </c>
    </row>
    <row r="10" spans="1:15" ht="15.75" x14ac:dyDescent="0.2">
      <c r="A10" s="13" t="s">
        <v>29</v>
      </c>
      <c r="B10" s="610" t="s">
        <v>439</v>
      </c>
      <c r="C10" s="315">
        <v>1045</v>
      </c>
      <c r="D10" s="638" t="s">
        <v>439</v>
      </c>
      <c r="E10" s="178">
        <v>0.38864882994908101</v>
      </c>
      <c r="F10" s="610" t="s">
        <v>439</v>
      </c>
      <c r="G10" s="622" t="s">
        <v>439</v>
      </c>
      <c r="H10" s="638" t="s">
        <v>439</v>
      </c>
      <c r="I10" s="629" t="s">
        <v>439</v>
      </c>
      <c r="J10" s="493" t="s">
        <v>439</v>
      </c>
      <c r="K10" s="313">
        <v>1045</v>
      </c>
      <c r="L10" s="642" t="s">
        <v>439</v>
      </c>
      <c r="M10" s="178">
        <v>1.7332185524246587E-2</v>
      </c>
      <c r="O10" s="607" t="s">
        <v>439</v>
      </c>
    </row>
    <row r="11" spans="1:15" ht="15.75" x14ac:dyDescent="0.2">
      <c r="A11" s="21" t="s">
        <v>32</v>
      </c>
      <c r="B11" s="609" t="s">
        <v>439</v>
      </c>
      <c r="C11" s="291">
        <v>28</v>
      </c>
      <c r="D11" s="638" t="s">
        <v>439</v>
      </c>
      <c r="E11" s="178">
        <v>1.9221759692576567E-2</v>
      </c>
      <c r="F11" s="293"/>
      <c r="G11" s="294"/>
      <c r="H11" s="166"/>
      <c r="I11" s="629" t="s">
        <v>439</v>
      </c>
      <c r="J11" s="420" t="s">
        <v>439</v>
      </c>
      <c r="K11" s="295">
        <v>28</v>
      </c>
      <c r="L11" s="263"/>
      <c r="M11" s="178">
        <v>1.9221759692576567E-2</v>
      </c>
      <c r="O11" s="607" t="s">
        <v>439</v>
      </c>
    </row>
    <row r="12" spans="1:15" ht="15.75" x14ac:dyDescent="0.2">
      <c r="A12" s="21" t="s">
        <v>31</v>
      </c>
      <c r="B12" s="609" t="s">
        <v>439</v>
      </c>
      <c r="C12" s="291">
        <v>1017</v>
      </c>
      <c r="D12" s="638" t="s">
        <v>439</v>
      </c>
      <c r="E12" s="178">
        <v>1.9384767359370561</v>
      </c>
      <c r="F12" s="293"/>
      <c r="G12" s="294"/>
      <c r="H12" s="166"/>
      <c r="I12" s="629" t="s">
        <v>439</v>
      </c>
      <c r="J12" s="420" t="s">
        <v>439</v>
      </c>
      <c r="K12" s="295">
        <v>1017</v>
      </c>
      <c r="L12" s="263"/>
      <c r="M12" s="178">
        <v>1.9384767359370561</v>
      </c>
      <c r="O12" s="607" t="s">
        <v>439</v>
      </c>
    </row>
    <row r="13" spans="1:15" ht="15.75" x14ac:dyDescent="0.2">
      <c r="A13" s="13" t="s">
        <v>28</v>
      </c>
      <c r="B13" s="610" t="s">
        <v>439</v>
      </c>
      <c r="C13" s="315">
        <v>2909</v>
      </c>
      <c r="D13" s="638" t="s">
        <v>439</v>
      </c>
      <c r="E13" s="178">
        <v>1.1784819857904846E-2</v>
      </c>
      <c r="F13" s="610" t="s">
        <v>439</v>
      </c>
      <c r="G13" s="622" t="s">
        <v>439</v>
      </c>
      <c r="H13" s="638" t="s">
        <v>439</v>
      </c>
      <c r="I13" s="629" t="s">
        <v>439</v>
      </c>
      <c r="J13" s="493" t="s">
        <v>439</v>
      </c>
      <c r="K13" s="313">
        <v>2909</v>
      </c>
      <c r="L13" s="642" t="s">
        <v>439</v>
      </c>
      <c r="M13" s="178">
        <v>5.2783408737987585E-3</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115246</v>
      </c>
      <c r="C54" s="315">
        <v>121457</v>
      </c>
      <c r="D54" s="262">
        <v>5.4</v>
      </c>
      <c r="E54" s="178">
        <v>3.7460822840189603</v>
      </c>
      <c r="F54" s="145"/>
      <c r="G54" s="34"/>
      <c r="H54" s="159"/>
      <c r="I54" s="159"/>
      <c r="J54" s="38"/>
      <c r="K54" s="38"/>
      <c r="L54" s="159"/>
      <c r="M54" s="159"/>
      <c r="N54" s="148"/>
      <c r="O54" s="607" t="s">
        <v>439</v>
      </c>
    </row>
    <row r="55" spans="1:15" s="3" customFormat="1" ht="15.75" x14ac:dyDescent="0.2">
      <c r="A55" s="39" t="s">
        <v>340</v>
      </c>
      <c r="B55" s="290">
        <v>115246</v>
      </c>
      <c r="C55" s="291">
        <v>121457</v>
      </c>
      <c r="D55" s="263">
        <v>5.4</v>
      </c>
      <c r="E55" s="178">
        <v>6.6202884105300042</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5011</v>
      </c>
      <c r="C60" s="315">
        <v>6329</v>
      </c>
      <c r="D60" s="263">
        <v>26.3</v>
      </c>
      <c r="E60" s="178">
        <v>8.5588013112748946</v>
      </c>
      <c r="F60" s="145"/>
      <c r="G60" s="34"/>
      <c r="H60" s="145"/>
      <c r="I60" s="145"/>
      <c r="J60" s="34"/>
      <c r="K60" s="34"/>
      <c r="L60" s="159"/>
      <c r="M60" s="159"/>
      <c r="N60" s="148"/>
      <c r="O60" s="607" t="s">
        <v>439</v>
      </c>
    </row>
    <row r="61" spans="1:15" s="3" customFormat="1" ht="15.75" x14ac:dyDescent="0.2">
      <c r="A61" s="39" t="s">
        <v>340</v>
      </c>
      <c r="B61" s="290">
        <v>5011</v>
      </c>
      <c r="C61" s="291">
        <v>6329</v>
      </c>
      <c r="D61" s="263">
        <v>26.3</v>
      </c>
      <c r="E61" s="178">
        <v>16.12119716840558</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286" priority="132">
      <formula>kvartal &lt; 4</formula>
    </cfRule>
  </conditionalFormatting>
  <conditionalFormatting sqref="B63:C65">
    <cfRule type="expression" dxfId="1285" priority="131">
      <formula>kvartal &lt; 4</formula>
    </cfRule>
  </conditionalFormatting>
  <conditionalFormatting sqref="B37">
    <cfRule type="expression" dxfId="1284" priority="130">
      <formula>kvartal &lt; 4</formula>
    </cfRule>
  </conditionalFormatting>
  <conditionalFormatting sqref="B38">
    <cfRule type="expression" dxfId="1283" priority="129">
      <formula>kvartal &lt; 4</formula>
    </cfRule>
  </conditionalFormatting>
  <conditionalFormatting sqref="B39">
    <cfRule type="expression" dxfId="1282" priority="128">
      <formula>kvartal &lt; 4</formula>
    </cfRule>
  </conditionalFormatting>
  <conditionalFormatting sqref="A34">
    <cfRule type="expression" dxfId="1281" priority="1">
      <formula>kvartal &lt; 4</formula>
    </cfRule>
  </conditionalFormatting>
  <conditionalFormatting sqref="C37">
    <cfRule type="expression" dxfId="1280" priority="127">
      <formula>kvartal &lt; 4</formula>
    </cfRule>
  </conditionalFormatting>
  <conditionalFormatting sqref="C38">
    <cfRule type="expression" dxfId="1279" priority="126">
      <formula>kvartal &lt; 4</formula>
    </cfRule>
  </conditionalFormatting>
  <conditionalFormatting sqref="C39">
    <cfRule type="expression" dxfId="1278" priority="125">
      <formula>kvartal &lt; 4</formula>
    </cfRule>
  </conditionalFormatting>
  <conditionalFormatting sqref="B26:C28">
    <cfRule type="expression" dxfId="1277" priority="124">
      <formula>kvartal &lt; 4</formula>
    </cfRule>
  </conditionalFormatting>
  <conditionalFormatting sqref="B32:C33">
    <cfRule type="expression" dxfId="1276" priority="123">
      <formula>kvartal &lt; 4</formula>
    </cfRule>
  </conditionalFormatting>
  <conditionalFormatting sqref="B34">
    <cfRule type="expression" dxfId="1275" priority="122">
      <formula>kvartal &lt; 4</formula>
    </cfRule>
  </conditionalFormatting>
  <conditionalFormatting sqref="C34">
    <cfRule type="expression" dxfId="1274" priority="121">
      <formula>kvartal &lt; 4</formula>
    </cfRule>
  </conditionalFormatting>
  <conditionalFormatting sqref="F26:G28">
    <cfRule type="expression" dxfId="1273" priority="120">
      <formula>kvartal &lt; 4</formula>
    </cfRule>
  </conditionalFormatting>
  <conditionalFormatting sqref="F32">
    <cfRule type="expression" dxfId="1272" priority="119">
      <formula>kvartal &lt; 4</formula>
    </cfRule>
  </conditionalFormatting>
  <conditionalFormatting sqref="G32">
    <cfRule type="expression" dxfId="1271" priority="118">
      <formula>kvartal &lt; 4</formula>
    </cfRule>
  </conditionalFormatting>
  <conditionalFormatting sqref="F33">
    <cfRule type="expression" dxfId="1270" priority="117">
      <formula>kvartal &lt; 4</formula>
    </cfRule>
  </conditionalFormatting>
  <conditionalFormatting sqref="G33">
    <cfRule type="expression" dxfId="1269" priority="116">
      <formula>kvartal &lt; 4</formula>
    </cfRule>
  </conditionalFormatting>
  <conditionalFormatting sqref="F34">
    <cfRule type="expression" dxfId="1268" priority="115">
      <formula>kvartal &lt; 4</formula>
    </cfRule>
  </conditionalFormatting>
  <conditionalFormatting sqref="G34">
    <cfRule type="expression" dxfId="1267" priority="114">
      <formula>kvartal &lt; 4</formula>
    </cfRule>
  </conditionalFormatting>
  <conditionalFormatting sqref="F37">
    <cfRule type="expression" dxfId="1266" priority="113">
      <formula>kvartal &lt; 4</formula>
    </cfRule>
  </conditionalFormatting>
  <conditionalFormatting sqref="F38">
    <cfRule type="expression" dxfId="1265" priority="112">
      <formula>kvartal &lt; 4</formula>
    </cfRule>
  </conditionalFormatting>
  <conditionalFormatting sqref="F39">
    <cfRule type="expression" dxfId="1264" priority="111">
      <formula>kvartal &lt; 4</formula>
    </cfRule>
  </conditionalFormatting>
  <conditionalFormatting sqref="G37">
    <cfRule type="expression" dxfId="1263" priority="110">
      <formula>kvartal &lt; 4</formula>
    </cfRule>
  </conditionalFormatting>
  <conditionalFormatting sqref="G38">
    <cfRule type="expression" dxfId="1262" priority="109">
      <formula>kvartal &lt; 4</formula>
    </cfRule>
  </conditionalFormatting>
  <conditionalFormatting sqref="G39">
    <cfRule type="expression" dxfId="1261" priority="108">
      <formula>kvartal &lt; 4</formula>
    </cfRule>
  </conditionalFormatting>
  <conditionalFormatting sqref="B29">
    <cfRule type="expression" dxfId="1260" priority="107">
      <formula>kvartal &lt; 4</formula>
    </cfRule>
  </conditionalFormatting>
  <conditionalFormatting sqref="C29">
    <cfRule type="expression" dxfId="1259" priority="106">
      <formula>kvartal &lt; 4</formula>
    </cfRule>
  </conditionalFormatting>
  <conditionalFormatting sqref="F29">
    <cfRule type="expression" dxfId="1258" priority="105">
      <formula>kvartal &lt; 4</formula>
    </cfRule>
  </conditionalFormatting>
  <conditionalFormatting sqref="G29">
    <cfRule type="expression" dxfId="1257" priority="104">
      <formula>kvartal &lt; 4</formula>
    </cfRule>
  </conditionalFormatting>
  <conditionalFormatting sqref="J26:K29">
    <cfRule type="expression" dxfId="1256" priority="103">
      <formula>kvartal &lt; 4</formula>
    </cfRule>
  </conditionalFormatting>
  <conditionalFormatting sqref="J32:K34">
    <cfRule type="expression" dxfId="1255" priority="102">
      <formula>kvartal &lt; 4</formula>
    </cfRule>
  </conditionalFormatting>
  <conditionalFormatting sqref="J37:K39">
    <cfRule type="expression" dxfId="1254" priority="101">
      <formula>kvartal &lt; 4</formula>
    </cfRule>
  </conditionalFormatting>
  <conditionalFormatting sqref="B82">
    <cfRule type="expression" dxfId="1253" priority="100">
      <formula>kvartal &lt; 4</formula>
    </cfRule>
  </conditionalFormatting>
  <conditionalFormatting sqref="C82">
    <cfRule type="expression" dxfId="1252" priority="99">
      <formula>kvartal &lt; 4</formula>
    </cfRule>
  </conditionalFormatting>
  <conditionalFormatting sqref="B85">
    <cfRule type="expression" dxfId="1251" priority="98">
      <formula>kvartal &lt; 4</formula>
    </cfRule>
  </conditionalFormatting>
  <conditionalFormatting sqref="C85">
    <cfRule type="expression" dxfId="1250" priority="97">
      <formula>kvartal &lt; 4</formula>
    </cfRule>
  </conditionalFormatting>
  <conditionalFormatting sqref="B92">
    <cfRule type="expression" dxfId="1249" priority="96">
      <formula>kvartal &lt; 4</formula>
    </cfRule>
  </conditionalFormatting>
  <conditionalFormatting sqref="C92">
    <cfRule type="expression" dxfId="1248" priority="95">
      <formula>kvartal &lt; 4</formula>
    </cfRule>
  </conditionalFormatting>
  <conditionalFormatting sqref="B95">
    <cfRule type="expression" dxfId="1247" priority="94">
      <formula>kvartal &lt; 4</formula>
    </cfRule>
  </conditionalFormatting>
  <conditionalFormatting sqref="C95">
    <cfRule type="expression" dxfId="1246" priority="93">
      <formula>kvartal &lt; 4</formula>
    </cfRule>
  </conditionalFormatting>
  <conditionalFormatting sqref="B102">
    <cfRule type="expression" dxfId="1245" priority="92">
      <formula>kvartal &lt; 4</formula>
    </cfRule>
  </conditionalFormatting>
  <conditionalFormatting sqref="C102">
    <cfRule type="expression" dxfId="1244" priority="91">
      <formula>kvartal &lt; 4</formula>
    </cfRule>
  </conditionalFormatting>
  <conditionalFormatting sqref="B105">
    <cfRule type="expression" dxfId="1243" priority="90">
      <formula>kvartal &lt; 4</formula>
    </cfRule>
  </conditionalFormatting>
  <conditionalFormatting sqref="C105">
    <cfRule type="expression" dxfId="1242" priority="89">
      <formula>kvartal &lt; 4</formula>
    </cfRule>
  </conditionalFormatting>
  <conditionalFormatting sqref="B112">
    <cfRule type="expression" dxfId="1241" priority="88">
      <formula>kvartal &lt; 4</formula>
    </cfRule>
  </conditionalFormatting>
  <conditionalFormatting sqref="C112">
    <cfRule type="expression" dxfId="1240" priority="87">
      <formula>kvartal &lt; 4</formula>
    </cfRule>
  </conditionalFormatting>
  <conditionalFormatting sqref="B115">
    <cfRule type="expression" dxfId="1239" priority="86">
      <formula>kvartal &lt; 4</formula>
    </cfRule>
  </conditionalFormatting>
  <conditionalFormatting sqref="C115">
    <cfRule type="expression" dxfId="1238" priority="85">
      <formula>kvartal &lt; 4</formula>
    </cfRule>
  </conditionalFormatting>
  <conditionalFormatting sqref="B122">
    <cfRule type="expression" dxfId="1237" priority="84">
      <formula>kvartal &lt; 4</formula>
    </cfRule>
  </conditionalFormatting>
  <conditionalFormatting sqref="C122">
    <cfRule type="expression" dxfId="1236" priority="83">
      <formula>kvartal &lt; 4</formula>
    </cfRule>
  </conditionalFormatting>
  <conditionalFormatting sqref="B125">
    <cfRule type="expression" dxfId="1235" priority="82">
      <formula>kvartal &lt; 4</formula>
    </cfRule>
  </conditionalFormatting>
  <conditionalFormatting sqref="C125">
    <cfRule type="expression" dxfId="1234" priority="81">
      <formula>kvartal &lt; 4</formula>
    </cfRule>
  </conditionalFormatting>
  <conditionalFormatting sqref="B132">
    <cfRule type="expression" dxfId="1233" priority="80">
      <formula>kvartal &lt; 4</formula>
    </cfRule>
  </conditionalFormatting>
  <conditionalFormatting sqref="C132">
    <cfRule type="expression" dxfId="1232" priority="79">
      <formula>kvartal &lt; 4</formula>
    </cfRule>
  </conditionalFormatting>
  <conditionalFormatting sqref="B135">
    <cfRule type="expression" dxfId="1231" priority="78">
      <formula>kvartal &lt; 4</formula>
    </cfRule>
  </conditionalFormatting>
  <conditionalFormatting sqref="C135">
    <cfRule type="expression" dxfId="1230" priority="77">
      <formula>kvartal &lt; 4</formula>
    </cfRule>
  </conditionalFormatting>
  <conditionalFormatting sqref="B146">
    <cfRule type="expression" dxfId="1229" priority="76">
      <formula>kvartal &lt; 4</formula>
    </cfRule>
  </conditionalFormatting>
  <conditionalFormatting sqref="C146">
    <cfRule type="expression" dxfId="1228" priority="75">
      <formula>kvartal &lt; 4</formula>
    </cfRule>
  </conditionalFormatting>
  <conditionalFormatting sqref="B154">
    <cfRule type="expression" dxfId="1227" priority="74">
      <formula>kvartal &lt; 4</formula>
    </cfRule>
  </conditionalFormatting>
  <conditionalFormatting sqref="C154">
    <cfRule type="expression" dxfId="1226" priority="73">
      <formula>kvartal &lt; 4</formula>
    </cfRule>
  </conditionalFormatting>
  <conditionalFormatting sqref="F83">
    <cfRule type="expression" dxfId="1225" priority="72">
      <formula>kvartal &lt; 4</formula>
    </cfRule>
  </conditionalFormatting>
  <conditionalFormatting sqref="G83">
    <cfRule type="expression" dxfId="1224" priority="71">
      <formula>kvartal &lt; 4</formula>
    </cfRule>
  </conditionalFormatting>
  <conditionalFormatting sqref="F84:G84">
    <cfRule type="expression" dxfId="1223" priority="70">
      <formula>kvartal &lt; 4</formula>
    </cfRule>
  </conditionalFormatting>
  <conditionalFormatting sqref="F86:G87">
    <cfRule type="expression" dxfId="1222" priority="69">
      <formula>kvartal &lt; 4</formula>
    </cfRule>
  </conditionalFormatting>
  <conditionalFormatting sqref="F93:G94">
    <cfRule type="expression" dxfId="1221" priority="68">
      <formula>kvartal &lt; 4</formula>
    </cfRule>
  </conditionalFormatting>
  <conditionalFormatting sqref="F96:G97">
    <cfRule type="expression" dxfId="1220" priority="67">
      <formula>kvartal &lt; 4</formula>
    </cfRule>
  </conditionalFormatting>
  <conditionalFormatting sqref="F103:G104">
    <cfRule type="expression" dxfId="1219" priority="66">
      <formula>kvartal &lt; 4</formula>
    </cfRule>
  </conditionalFormatting>
  <conditionalFormatting sqref="F106:G107">
    <cfRule type="expression" dxfId="1218" priority="65">
      <formula>kvartal &lt; 4</formula>
    </cfRule>
  </conditionalFormatting>
  <conditionalFormatting sqref="F113:G114">
    <cfRule type="expression" dxfId="1217" priority="64">
      <formula>kvartal &lt; 4</formula>
    </cfRule>
  </conditionalFormatting>
  <conditionalFormatting sqref="F116:G117">
    <cfRule type="expression" dxfId="1216" priority="63">
      <formula>kvartal &lt; 4</formula>
    </cfRule>
  </conditionalFormatting>
  <conditionalFormatting sqref="F123:G124">
    <cfRule type="expression" dxfId="1215" priority="62">
      <formula>kvartal &lt; 4</formula>
    </cfRule>
  </conditionalFormatting>
  <conditionalFormatting sqref="F126:G127">
    <cfRule type="expression" dxfId="1214" priority="61">
      <formula>kvartal &lt; 4</formula>
    </cfRule>
  </conditionalFormatting>
  <conditionalFormatting sqref="F133:G134">
    <cfRule type="expression" dxfId="1213" priority="60">
      <formula>kvartal &lt; 4</formula>
    </cfRule>
  </conditionalFormatting>
  <conditionalFormatting sqref="F136:G137">
    <cfRule type="expression" dxfId="1212" priority="59">
      <formula>kvartal &lt; 4</formula>
    </cfRule>
  </conditionalFormatting>
  <conditionalFormatting sqref="F146">
    <cfRule type="expression" dxfId="1211" priority="58">
      <formula>kvartal &lt; 4</formula>
    </cfRule>
  </conditionalFormatting>
  <conditionalFormatting sqref="G146">
    <cfRule type="expression" dxfId="1210" priority="57">
      <formula>kvartal &lt; 4</formula>
    </cfRule>
  </conditionalFormatting>
  <conditionalFormatting sqref="F154:G154">
    <cfRule type="expression" dxfId="1209" priority="56">
      <formula>kvartal &lt; 4</formula>
    </cfRule>
  </conditionalFormatting>
  <conditionalFormatting sqref="F82:G82">
    <cfRule type="expression" dxfId="1208" priority="55">
      <formula>kvartal &lt; 4</formula>
    </cfRule>
  </conditionalFormatting>
  <conditionalFormatting sqref="F85:G85">
    <cfRule type="expression" dxfId="1207" priority="54">
      <formula>kvartal &lt; 4</formula>
    </cfRule>
  </conditionalFormatting>
  <conditionalFormatting sqref="F92:G92">
    <cfRule type="expression" dxfId="1206" priority="53">
      <formula>kvartal &lt; 4</formula>
    </cfRule>
  </conditionalFormatting>
  <conditionalFormatting sqref="F95:G95">
    <cfRule type="expression" dxfId="1205" priority="52">
      <formula>kvartal &lt; 4</formula>
    </cfRule>
  </conditionalFormatting>
  <conditionalFormatting sqref="F102:G102">
    <cfRule type="expression" dxfId="1204" priority="51">
      <formula>kvartal &lt; 4</formula>
    </cfRule>
  </conditionalFormatting>
  <conditionalFormatting sqref="F105:G105">
    <cfRule type="expression" dxfId="1203" priority="50">
      <formula>kvartal &lt; 4</formula>
    </cfRule>
  </conditionalFormatting>
  <conditionalFormatting sqref="F112:G112">
    <cfRule type="expression" dxfId="1202" priority="49">
      <formula>kvartal &lt; 4</formula>
    </cfRule>
  </conditionalFormatting>
  <conditionalFormatting sqref="F115">
    <cfRule type="expression" dxfId="1201" priority="48">
      <formula>kvartal &lt; 4</formula>
    </cfRule>
  </conditionalFormatting>
  <conditionalFormatting sqref="G115">
    <cfRule type="expression" dxfId="1200" priority="47">
      <formula>kvartal &lt; 4</formula>
    </cfRule>
  </conditionalFormatting>
  <conditionalFormatting sqref="F122:G122">
    <cfRule type="expression" dxfId="1199" priority="46">
      <formula>kvartal &lt; 4</formula>
    </cfRule>
  </conditionalFormatting>
  <conditionalFormatting sqref="F125">
    <cfRule type="expression" dxfId="1198" priority="45">
      <formula>kvartal &lt; 4</formula>
    </cfRule>
  </conditionalFormatting>
  <conditionalFormatting sqref="G125">
    <cfRule type="expression" dxfId="1197" priority="44">
      <formula>kvartal &lt; 4</formula>
    </cfRule>
  </conditionalFormatting>
  <conditionalFormatting sqref="F132">
    <cfRule type="expression" dxfId="1196" priority="43">
      <formula>kvartal &lt; 4</formula>
    </cfRule>
  </conditionalFormatting>
  <conditionalFormatting sqref="G132">
    <cfRule type="expression" dxfId="1195" priority="42">
      <formula>kvartal &lt; 4</formula>
    </cfRule>
  </conditionalFormatting>
  <conditionalFormatting sqref="G135">
    <cfRule type="expression" dxfId="1194" priority="41">
      <formula>kvartal &lt; 4</formula>
    </cfRule>
  </conditionalFormatting>
  <conditionalFormatting sqref="F135">
    <cfRule type="expression" dxfId="1193" priority="40">
      <formula>kvartal &lt; 4</formula>
    </cfRule>
  </conditionalFormatting>
  <conditionalFormatting sqref="J82:K86">
    <cfRule type="expression" dxfId="1192" priority="39">
      <formula>kvartal &lt; 4</formula>
    </cfRule>
  </conditionalFormatting>
  <conditionalFormatting sqref="J87:K87">
    <cfRule type="expression" dxfId="1191" priority="38">
      <formula>kvartal &lt; 4</formula>
    </cfRule>
  </conditionalFormatting>
  <conditionalFormatting sqref="J92:K97">
    <cfRule type="expression" dxfId="1190" priority="37">
      <formula>kvartal &lt; 4</formula>
    </cfRule>
  </conditionalFormatting>
  <conditionalFormatting sqref="J102:K107">
    <cfRule type="expression" dxfId="1189" priority="36">
      <formula>kvartal &lt; 4</formula>
    </cfRule>
  </conditionalFormatting>
  <conditionalFormatting sqref="J112:K117">
    <cfRule type="expression" dxfId="1188" priority="35">
      <formula>kvartal &lt; 4</formula>
    </cfRule>
  </conditionalFormatting>
  <conditionalFormatting sqref="J122:K127">
    <cfRule type="expression" dxfId="1187" priority="34">
      <formula>kvartal &lt; 4</formula>
    </cfRule>
  </conditionalFormatting>
  <conditionalFormatting sqref="J132:K137">
    <cfRule type="expression" dxfId="1186" priority="33">
      <formula>kvartal &lt; 4</formula>
    </cfRule>
  </conditionalFormatting>
  <conditionalFormatting sqref="J146:K146">
    <cfRule type="expression" dxfId="1185" priority="32">
      <formula>kvartal &lt; 4</formula>
    </cfRule>
  </conditionalFormatting>
  <conditionalFormatting sqref="J154:K154">
    <cfRule type="expression" dxfId="1184" priority="31">
      <formula>kvartal &lt; 4</formula>
    </cfRule>
  </conditionalFormatting>
  <conditionalFormatting sqref="A26:A28">
    <cfRule type="expression" dxfId="1183" priority="15">
      <formula>kvartal &lt; 4</formula>
    </cfRule>
  </conditionalFormatting>
  <conditionalFormatting sqref="A32:A33">
    <cfRule type="expression" dxfId="1182" priority="14">
      <formula>kvartal &lt; 4</formula>
    </cfRule>
  </conditionalFormatting>
  <conditionalFormatting sqref="A37:A39">
    <cfRule type="expression" dxfId="1181" priority="13">
      <formula>kvartal &lt; 4</formula>
    </cfRule>
  </conditionalFormatting>
  <conditionalFormatting sqref="A57:A59">
    <cfRule type="expression" dxfId="1180" priority="12">
      <formula>kvartal &lt; 4</formula>
    </cfRule>
  </conditionalFormatting>
  <conditionalFormatting sqref="A63:A65">
    <cfRule type="expression" dxfId="1179" priority="11">
      <formula>kvartal &lt; 4</formula>
    </cfRule>
  </conditionalFormatting>
  <conditionalFormatting sqref="A82:A87">
    <cfRule type="expression" dxfId="1178" priority="10">
      <formula>kvartal &lt; 4</formula>
    </cfRule>
  </conditionalFormatting>
  <conditionalFormatting sqref="A92:A97">
    <cfRule type="expression" dxfId="1177" priority="9">
      <formula>kvartal &lt; 4</formula>
    </cfRule>
  </conditionalFormatting>
  <conditionalFormatting sqref="A102:A107">
    <cfRule type="expression" dxfId="1176" priority="8">
      <formula>kvartal &lt; 4</formula>
    </cfRule>
  </conditionalFormatting>
  <conditionalFormatting sqref="A112:A117">
    <cfRule type="expression" dxfId="1175" priority="7">
      <formula>kvartal &lt; 4</formula>
    </cfRule>
  </conditionalFormatting>
  <conditionalFormatting sqref="A122:A127">
    <cfRule type="expression" dxfId="1174" priority="6">
      <formula>kvartal &lt; 4</formula>
    </cfRule>
  </conditionalFormatting>
  <conditionalFormatting sqref="A132:A137">
    <cfRule type="expression" dxfId="1173" priority="5">
      <formula>kvartal &lt; 4</formula>
    </cfRule>
  </conditionalFormatting>
  <conditionalFormatting sqref="A146">
    <cfRule type="expression" dxfId="1172" priority="4">
      <formula>kvartal &lt; 4</formula>
    </cfRule>
  </conditionalFormatting>
  <conditionalFormatting sqref="A154">
    <cfRule type="expression" dxfId="1171" priority="3">
      <formula>kvartal &lt; 4</formula>
    </cfRule>
  </conditionalFormatting>
  <conditionalFormatting sqref="A29">
    <cfRule type="expression" dxfId="1170" priority="2">
      <formula>kvartal &lt; 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167</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39072</v>
      </c>
      <c r="C54" s="315">
        <v>22948</v>
      </c>
      <c r="D54" s="262">
        <v>-41.3</v>
      </c>
      <c r="E54" s="178">
        <v>0.70778214720985289</v>
      </c>
      <c r="F54" s="145"/>
      <c r="G54" s="34"/>
      <c r="H54" s="159"/>
      <c r="I54" s="159"/>
      <c r="J54" s="38"/>
      <c r="K54" s="38"/>
      <c r="L54" s="159"/>
      <c r="M54" s="159"/>
      <c r="N54" s="148"/>
      <c r="O54" s="607" t="s">
        <v>439</v>
      </c>
    </row>
    <row r="55" spans="1:15" s="3" customFormat="1" ht="15.75" x14ac:dyDescent="0.2">
      <c r="A55" s="39" t="s">
        <v>340</v>
      </c>
      <c r="B55" s="290">
        <v>39072</v>
      </c>
      <c r="C55" s="291">
        <v>22948</v>
      </c>
      <c r="D55" s="263">
        <v>-41.3</v>
      </c>
      <c r="E55" s="178">
        <v>1.2508326275541346</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1793</v>
      </c>
      <c r="C60" s="315">
        <v>2248</v>
      </c>
      <c r="D60" s="263">
        <v>25.4</v>
      </c>
      <c r="E60" s="178">
        <v>3.0400040050159522</v>
      </c>
      <c r="F60" s="145"/>
      <c r="G60" s="34"/>
      <c r="H60" s="145"/>
      <c r="I60" s="145"/>
      <c r="J60" s="34"/>
      <c r="K60" s="34"/>
      <c r="L60" s="159"/>
      <c r="M60" s="159"/>
      <c r="N60" s="148"/>
      <c r="O60" s="607" t="s">
        <v>439</v>
      </c>
    </row>
    <row r="61" spans="1:15" s="3" customFormat="1" ht="15.75" x14ac:dyDescent="0.2">
      <c r="A61" s="39" t="s">
        <v>340</v>
      </c>
      <c r="B61" s="290">
        <v>1793</v>
      </c>
      <c r="C61" s="291">
        <v>2248</v>
      </c>
      <c r="D61" s="263">
        <v>25.4</v>
      </c>
      <c r="E61" s="178">
        <v>5.7260943647615337</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314">
        <v>299</v>
      </c>
      <c r="C69" s="315">
        <v>28993</v>
      </c>
      <c r="D69" s="263">
        <v>999</v>
      </c>
      <c r="E69" s="178">
        <v>24.703987134738135</v>
      </c>
      <c r="F69" s="145"/>
      <c r="G69" s="34"/>
      <c r="H69" s="145"/>
      <c r="I69" s="145"/>
      <c r="J69" s="34"/>
      <c r="K69" s="34"/>
      <c r="L69" s="159"/>
      <c r="M69" s="159"/>
      <c r="N69" s="148"/>
      <c r="O69" s="607" t="s">
        <v>439</v>
      </c>
    </row>
    <row r="70" spans="1:15" s="3" customFormat="1" ht="15.75" x14ac:dyDescent="0.2">
      <c r="A70" s="39" t="s">
        <v>340</v>
      </c>
      <c r="B70" s="290">
        <v>299</v>
      </c>
      <c r="C70" s="291">
        <v>28993</v>
      </c>
      <c r="D70" s="263">
        <v>999</v>
      </c>
      <c r="E70" s="178">
        <v>24.703987134738135</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169" priority="132">
      <formula>kvartal &lt; 4</formula>
    </cfRule>
  </conditionalFormatting>
  <conditionalFormatting sqref="B63:C65">
    <cfRule type="expression" dxfId="1168" priority="131">
      <formula>kvartal &lt; 4</formula>
    </cfRule>
  </conditionalFormatting>
  <conditionalFormatting sqref="B37">
    <cfRule type="expression" dxfId="1167" priority="130">
      <formula>kvartal &lt; 4</formula>
    </cfRule>
  </conditionalFormatting>
  <conditionalFormatting sqref="B38">
    <cfRule type="expression" dxfId="1166" priority="129">
      <formula>kvartal &lt; 4</formula>
    </cfRule>
  </conditionalFormatting>
  <conditionalFormatting sqref="B39">
    <cfRule type="expression" dxfId="1165" priority="128">
      <formula>kvartal &lt; 4</formula>
    </cfRule>
  </conditionalFormatting>
  <conditionalFormatting sqref="A34">
    <cfRule type="expression" dxfId="1164" priority="1">
      <formula>kvartal &lt; 4</formula>
    </cfRule>
  </conditionalFormatting>
  <conditionalFormatting sqref="C37">
    <cfRule type="expression" dxfId="1163" priority="127">
      <formula>kvartal &lt; 4</formula>
    </cfRule>
  </conditionalFormatting>
  <conditionalFormatting sqref="C38">
    <cfRule type="expression" dxfId="1162" priority="126">
      <formula>kvartal &lt; 4</formula>
    </cfRule>
  </conditionalFormatting>
  <conditionalFormatting sqref="C39">
    <cfRule type="expression" dxfId="1161" priority="125">
      <formula>kvartal &lt; 4</formula>
    </cfRule>
  </conditionalFormatting>
  <conditionalFormatting sqref="B26:C28">
    <cfRule type="expression" dxfId="1160" priority="124">
      <formula>kvartal &lt; 4</formula>
    </cfRule>
  </conditionalFormatting>
  <conditionalFormatting sqref="B32:C33">
    <cfRule type="expression" dxfId="1159" priority="123">
      <formula>kvartal &lt; 4</formula>
    </cfRule>
  </conditionalFormatting>
  <conditionalFormatting sqref="B34">
    <cfRule type="expression" dxfId="1158" priority="122">
      <formula>kvartal &lt; 4</formula>
    </cfRule>
  </conditionalFormatting>
  <conditionalFormatting sqref="C34">
    <cfRule type="expression" dxfId="1157" priority="121">
      <formula>kvartal &lt; 4</formula>
    </cfRule>
  </conditionalFormatting>
  <conditionalFormatting sqref="F26:G28">
    <cfRule type="expression" dxfId="1156" priority="120">
      <formula>kvartal &lt; 4</formula>
    </cfRule>
  </conditionalFormatting>
  <conditionalFormatting sqref="F32">
    <cfRule type="expression" dxfId="1155" priority="119">
      <formula>kvartal &lt; 4</formula>
    </cfRule>
  </conditionalFormatting>
  <conditionalFormatting sqref="G32">
    <cfRule type="expression" dxfId="1154" priority="118">
      <formula>kvartal &lt; 4</formula>
    </cfRule>
  </conditionalFormatting>
  <conditionalFormatting sqref="F33">
    <cfRule type="expression" dxfId="1153" priority="117">
      <formula>kvartal &lt; 4</formula>
    </cfRule>
  </conditionalFormatting>
  <conditionalFormatting sqref="G33">
    <cfRule type="expression" dxfId="1152" priority="116">
      <formula>kvartal &lt; 4</formula>
    </cfRule>
  </conditionalFormatting>
  <conditionalFormatting sqref="F34">
    <cfRule type="expression" dxfId="1151" priority="115">
      <formula>kvartal &lt; 4</formula>
    </cfRule>
  </conditionalFormatting>
  <conditionalFormatting sqref="G34">
    <cfRule type="expression" dxfId="1150" priority="114">
      <formula>kvartal &lt; 4</formula>
    </cfRule>
  </conditionalFormatting>
  <conditionalFormatting sqref="F37">
    <cfRule type="expression" dxfId="1149" priority="113">
      <formula>kvartal &lt; 4</formula>
    </cfRule>
  </conditionalFormatting>
  <conditionalFormatting sqref="F38">
    <cfRule type="expression" dxfId="1148" priority="112">
      <formula>kvartal &lt; 4</formula>
    </cfRule>
  </conditionalFormatting>
  <conditionalFormatting sqref="F39">
    <cfRule type="expression" dxfId="1147" priority="111">
      <formula>kvartal &lt; 4</formula>
    </cfRule>
  </conditionalFormatting>
  <conditionalFormatting sqref="G37">
    <cfRule type="expression" dxfId="1146" priority="110">
      <formula>kvartal &lt; 4</formula>
    </cfRule>
  </conditionalFormatting>
  <conditionalFormatting sqref="G38">
    <cfRule type="expression" dxfId="1145" priority="109">
      <formula>kvartal &lt; 4</formula>
    </cfRule>
  </conditionalFormatting>
  <conditionalFormatting sqref="G39">
    <cfRule type="expression" dxfId="1144" priority="108">
      <formula>kvartal &lt; 4</formula>
    </cfRule>
  </conditionalFormatting>
  <conditionalFormatting sqref="B29">
    <cfRule type="expression" dxfId="1143" priority="107">
      <formula>kvartal &lt; 4</formula>
    </cfRule>
  </conditionalFormatting>
  <conditionalFormatting sqref="C29">
    <cfRule type="expression" dxfId="1142" priority="106">
      <formula>kvartal &lt; 4</formula>
    </cfRule>
  </conditionalFormatting>
  <conditionalFormatting sqref="F29">
    <cfRule type="expression" dxfId="1141" priority="105">
      <formula>kvartal &lt; 4</formula>
    </cfRule>
  </conditionalFormatting>
  <conditionalFormatting sqref="G29">
    <cfRule type="expression" dxfId="1140" priority="104">
      <formula>kvartal &lt; 4</formula>
    </cfRule>
  </conditionalFormatting>
  <conditionalFormatting sqref="J26:K29">
    <cfRule type="expression" dxfId="1139" priority="103">
      <formula>kvartal &lt; 4</formula>
    </cfRule>
  </conditionalFormatting>
  <conditionalFormatting sqref="J32:K34">
    <cfRule type="expression" dxfId="1138" priority="102">
      <formula>kvartal &lt; 4</formula>
    </cfRule>
  </conditionalFormatting>
  <conditionalFormatting sqref="J37:K39">
    <cfRule type="expression" dxfId="1137" priority="101">
      <formula>kvartal &lt; 4</formula>
    </cfRule>
  </conditionalFormatting>
  <conditionalFormatting sqref="B82">
    <cfRule type="expression" dxfId="1136" priority="100">
      <formula>kvartal &lt; 4</formula>
    </cfRule>
  </conditionalFormatting>
  <conditionalFormatting sqref="C82">
    <cfRule type="expression" dxfId="1135" priority="99">
      <formula>kvartal &lt; 4</formula>
    </cfRule>
  </conditionalFormatting>
  <conditionalFormatting sqref="B85">
    <cfRule type="expression" dxfId="1134" priority="98">
      <formula>kvartal &lt; 4</formula>
    </cfRule>
  </conditionalFormatting>
  <conditionalFormatting sqref="C85">
    <cfRule type="expression" dxfId="1133" priority="97">
      <formula>kvartal &lt; 4</formula>
    </cfRule>
  </conditionalFormatting>
  <conditionalFormatting sqref="B92">
    <cfRule type="expression" dxfId="1132" priority="96">
      <formula>kvartal &lt; 4</formula>
    </cfRule>
  </conditionalFormatting>
  <conditionalFormatting sqref="C92">
    <cfRule type="expression" dxfId="1131" priority="95">
      <formula>kvartal &lt; 4</formula>
    </cfRule>
  </conditionalFormatting>
  <conditionalFormatting sqref="B95">
    <cfRule type="expression" dxfId="1130" priority="94">
      <formula>kvartal &lt; 4</formula>
    </cfRule>
  </conditionalFormatting>
  <conditionalFormatting sqref="C95">
    <cfRule type="expression" dxfId="1129" priority="93">
      <formula>kvartal &lt; 4</formula>
    </cfRule>
  </conditionalFormatting>
  <conditionalFormatting sqref="B102">
    <cfRule type="expression" dxfId="1128" priority="92">
      <formula>kvartal &lt; 4</formula>
    </cfRule>
  </conditionalFormatting>
  <conditionalFormatting sqref="C102">
    <cfRule type="expression" dxfId="1127" priority="91">
      <formula>kvartal &lt; 4</formula>
    </cfRule>
  </conditionalFormatting>
  <conditionalFormatting sqref="B105">
    <cfRule type="expression" dxfId="1126" priority="90">
      <formula>kvartal &lt; 4</formula>
    </cfRule>
  </conditionalFormatting>
  <conditionalFormatting sqref="C105">
    <cfRule type="expression" dxfId="1125" priority="89">
      <formula>kvartal &lt; 4</formula>
    </cfRule>
  </conditionalFormatting>
  <conditionalFormatting sqref="B112">
    <cfRule type="expression" dxfId="1124" priority="88">
      <formula>kvartal &lt; 4</formula>
    </cfRule>
  </conditionalFormatting>
  <conditionalFormatting sqref="C112">
    <cfRule type="expression" dxfId="1123" priority="87">
      <formula>kvartal &lt; 4</formula>
    </cfRule>
  </conditionalFormatting>
  <conditionalFormatting sqref="B115">
    <cfRule type="expression" dxfId="1122" priority="86">
      <formula>kvartal &lt; 4</formula>
    </cfRule>
  </conditionalFormatting>
  <conditionalFormatting sqref="C115">
    <cfRule type="expression" dxfId="1121" priority="85">
      <formula>kvartal &lt; 4</formula>
    </cfRule>
  </conditionalFormatting>
  <conditionalFormatting sqref="B122">
    <cfRule type="expression" dxfId="1120" priority="84">
      <formula>kvartal &lt; 4</formula>
    </cfRule>
  </conditionalFormatting>
  <conditionalFormatting sqref="C122">
    <cfRule type="expression" dxfId="1119" priority="83">
      <formula>kvartal &lt; 4</formula>
    </cfRule>
  </conditionalFormatting>
  <conditionalFormatting sqref="B125">
    <cfRule type="expression" dxfId="1118" priority="82">
      <formula>kvartal &lt; 4</formula>
    </cfRule>
  </conditionalFormatting>
  <conditionalFormatting sqref="C125">
    <cfRule type="expression" dxfId="1117" priority="81">
      <formula>kvartal &lt; 4</formula>
    </cfRule>
  </conditionalFormatting>
  <conditionalFormatting sqref="B132">
    <cfRule type="expression" dxfId="1116" priority="80">
      <formula>kvartal &lt; 4</formula>
    </cfRule>
  </conditionalFormatting>
  <conditionalFormatting sqref="C132">
    <cfRule type="expression" dxfId="1115" priority="79">
      <formula>kvartal &lt; 4</formula>
    </cfRule>
  </conditionalFormatting>
  <conditionalFormatting sqref="B135">
    <cfRule type="expression" dxfId="1114" priority="78">
      <formula>kvartal &lt; 4</formula>
    </cfRule>
  </conditionalFormatting>
  <conditionalFormatting sqref="C135">
    <cfRule type="expression" dxfId="1113" priority="77">
      <formula>kvartal &lt; 4</formula>
    </cfRule>
  </conditionalFormatting>
  <conditionalFormatting sqref="B146">
    <cfRule type="expression" dxfId="1112" priority="76">
      <formula>kvartal &lt; 4</formula>
    </cfRule>
  </conditionalFormatting>
  <conditionalFormatting sqref="C146">
    <cfRule type="expression" dxfId="1111" priority="75">
      <formula>kvartal &lt; 4</formula>
    </cfRule>
  </conditionalFormatting>
  <conditionalFormatting sqref="B154">
    <cfRule type="expression" dxfId="1110" priority="74">
      <formula>kvartal &lt; 4</formula>
    </cfRule>
  </conditionalFormatting>
  <conditionalFormatting sqref="C154">
    <cfRule type="expression" dxfId="1109" priority="73">
      <formula>kvartal &lt; 4</formula>
    </cfRule>
  </conditionalFormatting>
  <conditionalFormatting sqref="F83">
    <cfRule type="expression" dxfId="1108" priority="72">
      <formula>kvartal &lt; 4</formula>
    </cfRule>
  </conditionalFormatting>
  <conditionalFormatting sqref="G83">
    <cfRule type="expression" dxfId="1107" priority="71">
      <formula>kvartal &lt; 4</formula>
    </cfRule>
  </conditionalFormatting>
  <conditionalFormatting sqref="F84:G84">
    <cfRule type="expression" dxfId="1106" priority="70">
      <formula>kvartal &lt; 4</formula>
    </cfRule>
  </conditionalFormatting>
  <conditionalFormatting sqref="F86:G87">
    <cfRule type="expression" dxfId="1105" priority="69">
      <formula>kvartal &lt; 4</formula>
    </cfRule>
  </conditionalFormatting>
  <conditionalFormatting sqref="F93:G94">
    <cfRule type="expression" dxfId="1104" priority="68">
      <formula>kvartal &lt; 4</formula>
    </cfRule>
  </conditionalFormatting>
  <conditionalFormatting sqref="F96:G97">
    <cfRule type="expression" dxfId="1103" priority="67">
      <formula>kvartal &lt; 4</formula>
    </cfRule>
  </conditionalFormatting>
  <conditionalFormatting sqref="F103:G104">
    <cfRule type="expression" dxfId="1102" priority="66">
      <formula>kvartal &lt; 4</formula>
    </cfRule>
  </conditionalFormatting>
  <conditionalFormatting sqref="F106:G107">
    <cfRule type="expression" dxfId="1101" priority="65">
      <formula>kvartal &lt; 4</formula>
    </cfRule>
  </conditionalFormatting>
  <conditionalFormatting sqref="F113:G114">
    <cfRule type="expression" dxfId="1100" priority="64">
      <formula>kvartal &lt; 4</formula>
    </cfRule>
  </conditionalFormatting>
  <conditionalFormatting sqref="F116:G117">
    <cfRule type="expression" dxfId="1099" priority="63">
      <formula>kvartal &lt; 4</formula>
    </cfRule>
  </conditionalFormatting>
  <conditionalFormatting sqref="F123:G124">
    <cfRule type="expression" dxfId="1098" priority="62">
      <formula>kvartal &lt; 4</formula>
    </cfRule>
  </conditionalFormatting>
  <conditionalFormatting sqref="F126:G127">
    <cfRule type="expression" dxfId="1097" priority="61">
      <formula>kvartal &lt; 4</formula>
    </cfRule>
  </conditionalFormatting>
  <conditionalFormatting sqref="F133:G134">
    <cfRule type="expression" dxfId="1096" priority="60">
      <formula>kvartal &lt; 4</formula>
    </cfRule>
  </conditionalFormatting>
  <conditionalFormatting sqref="F136:G137">
    <cfRule type="expression" dxfId="1095" priority="59">
      <formula>kvartal &lt; 4</formula>
    </cfRule>
  </conditionalFormatting>
  <conditionalFormatting sqref="F146">
    <cfRule type="expression" dxfId="1094" priority="58">
      <formula>kvartal &lt; 4</formula>
    </cfRule>
  </conditionalFormatting>
  <conditionalFormatting sqref="G146">
    <cfRule type="expression" dxfId="1093" priority="57">
      <formula>kvartal &lt; 4</formula>
    </cfRule>
  </conditionalFormatting>
  <conditionalFormatting sqref="F154:G154">
    <cfRule type="expression" dxfId="1092" priority="56">
      <formula>kvartal &lt; 4</formula>
    </cfRule>
  </conditionalFormatting>
  <conditionalFormatting sqref="F82:G82">
    <cfRule type="expression" dxfId="1091" priority="55">
      <formula>kvartal &lt; 4</formula>
    </cfRule>
  </conditionalFormatting>
  <conditionalFormatting sqref="F85:G85">
    <cfRule type="expression" dxfId="1090" priority="54">
      <formula>kvartal &lt; 4</formula>
    </cfRule>
  </conditionalFormatting>
  <conditionalFormatting sqref="F92:G92">
    <cfRule type="expression" dxfId="1089" priority="53">
      <formula>kvartal &lt; 4</formula>
    </cfRule>
  </conditionalFormatting>
  <conditionalFormatting sqref="F95:G95">
    <cfRule type="expression" dxfId="1088" priority="52">
      <formula>kvartal &lt; 4</formula>
    </cfRule>
  </conditionalFormatting>
  <conditionalFormatting sqref="F102:G102">
    <cfRule type="expression" dxfId="1087" priority="51">
      <formula>kvartal &lt; 4</formula>
    </cfRule>
  </conditionalFormatting>
  <conditionalFormatting sqref="F105:G105">
    <cfRule type="expression" dxfId="1086" priority="50">
      <formula>kvartal &lt; 4</formula>
    </cfRule>
  </conditionalFormatting>
  <conditionalFormatting sqref="F112:G112">
    <cfRule type="expression" dxfId="1085" priority="49">
      <formula>kvartal &lt; 4</formula>
    </cfRule>
  </conditionalFormatting>
  <conditionalFormatting sqref="F115">
    <cfRule type="expression" dxfId="1084" priority="48">
      <formula>kvartal &lt; 4</formula>
    </cfRule>
  </conditionalFormatting>
  <conditionalFormatting sqref="G115">
    <cfRule type="expression" dxfId="1083" priority="47">
      <formula>kvartal &lt; 4</formula>
    </cfRule>
  </conditionalFormatting>
  <conditionalFormatting sqref="F122:G122">
    <cfRule type="expression" dxfId="1082" priority="46">
      <formula>kvartal &lt; 4</formula>
    </cfRule>
  </conditionalFormatting>
  <conditionalFormatting sqref="F125">
    <cfRule type="expression" dxfId="1081" priority="45">
      <formula>kvartal &lt; 4</formula>
    </cfRule>
  </conditionalFormatting>
  <conditionalFormatting sqref="G125">
    <cfRule type="expression" dxfId="1080" priority="44">
      <formula>kvartal &lt; 4</formula>
    </cfRule>
  </conditionalFormatting>
  <conditionalFormatting sqref="F132">
    <cfRule type="expression" dxfId="1079" priority="43">
      <formula>kvartal &lt; 4</formula>
    </cfRule>
  </conditionalFormatting>
  <conditionalFormatting sqref="G132">
    <cfRule type="expression" dxfId="1078" priority="42">
      <formula>kvartal &lt; 4</formula>
    </cfRule>
  </conditionalFormatting>
  <conditionalFormatting sqref="G135">
    <cfRule type="expression" dxfId="1077" priority="41">
      <formula>kvartal &lt; 4</formula>
    </cfRule>
  </conditionalFormatting>
  <conditionalFormatting sqref="F135">
    <cfRule type="expression" dxfId="1076" priority="40">
      <formula>kvartal &lt; 4</formula>
    </cfRule>
  </conditionalFormatting>
  <conditionalFormatting sqref="J82:K86">
    <cfRule type="expression" dxfId="1075" priority="39">
      <formula>kvartal &lt; 4</formula>
    </cfRule>
  </conditionalFormatting>
  <conditionalFormatting sqref="J87:K87">
    <cfRule type="expression" dxfId="1074" priority="38">
      <formula>kvartal &lt; 4</formula>
    </cfRule>
  </conditionalFormatting>
  <conditionalFormatting sqref="J92:K97">
    <cfRule type="expression" dxfId="1073" priority="37">
      <formula>kvartal &lt; 4</formula>
    </cfRule>
  </conditionalFormatting>
  <conditionalFormatting sqref="J102:K107">
    <cfRule type="expression" dxfId="1072" priority="36">
      <formula>kvartal &lt; 4</formula>
    </cfRule>
  </conditionalFormatting>
  <conditionalFormatting sqref="J112:K117">
    <cfRule type="expression" dxfId="1071" priority="35">
      <formula>kvartal &lt; 4</formula>
    </cfRule>
  </conditionalFormatting>
  <conditionalFormatting sqref="J122:K127">
    <cfRule type="expression" dxfId="1070" priority="34">
      <formula>kvartal &lt; 4</formula>
    </cfRule>
  </conditionalFormatting>
  <conditionalFormatting sqref="J132:K137">
    <cfRule type="expression" dxfId="1069" priority="33">
      <formula>kvartal &lt; 4</formula>
    </cfRule>
  </conditionalFormatting>
  <conditionalFormatting sqref="J146:K146">
    <cfRule type="expression" dxfId="1068" priority="32">
      <formula>kvartal &lt; 4</formula>
    </cfRule>
  </conditionalFormatting>
  <conditionalFormatting sqref="J154:K154">
    <cfRule type="expression" dxfId="1067" priority="31">
      <formula>kvartal &lt; 4</formula>
    </cfRule>
  </conditionalFormatting>
  <conditionalFormatting sqref="A26:A28">
    <cfRule type="expression" dxfId="1066" priority="15">
      <formula>kvartal &lt; 4</formula>
    </cfRule>
  </conditionalFormatting>
  <conditionalFormatting sqref="A32:A33">
    <cfRule type="expression" dxfId="1065" priority="14">
      <formula>kvartal &lt; 4</formula>
    </cfRule>
  </conditionalFormatting>
  <conditionalFormatting sqref="A37:A39">
    <cfRule type="expression" dxfId="1064" priority="13">
      <formula>kvartal &lt; 4</formula>
    </cfRule>
  </conditionalFormatting>
  <conditionalFormatting sqref="A57:A59">
    <cfRule type="expression" dxfId="1063" priority="12">
      <formula>kvartal &lt; 4</formula>
    </cfRule>
  </conditionalFormatting>
  <conditionalFormatting sqref="A63:A65">
    <cfRule type="expression" dxfId="1062" priority="11">
      <formula>kvartal &lt; 4</formula>
    </cfRule>
  </conditionalFormatting>
  <conditionalFormatting sqref="A82:A87">
    <cfRule type="expression" dxfId="1061" priority="10">
      <formula>kvartal &lt; 4</formula>
    </cfRule>
  </conditionalFormatting>
  <conditionalFormatting sqref="A92:A97">
    <cfRule type="expression" dxfId="1060" priority="9">
      <formula>kvartal &lt; 4</formula>
    </cfRule>
  </conditionalFormatting>
  <conditionalFormatting sqref="A102:A107">
    <cfRule type="expression" dxfId="1059" priority="8">
      <formula>kvartal &lt; 4</formula>
    </cfRule>
  </conditionalFormatting>
  <conditionalFormatting sqref="A112:A117">
    <cfRule type="expression" dxfId="1058" priority="7">
      <formula>kvartal &lt; 4</formula>
    </cfRule>
  </conditionalFormatting>
  <conditionalFormatting sqref="A122:A127">
    <cfRule type="expression" dxfId="1057" priority="6">
      <formula>kvartal &lt; 4</formula>
    </cfRule>
  </conditionalFormatting>
  <conditionalFormatting sqref="A132:A137">
    <cfRule type="expression" dxfId="1056" priority="5">
      <formula>kvartal &lt; 4</formula>
    </cfRule>
  </conditionalFormatting>
  <conditionalFormatting sqref="A146">
    <cfRule type="expression" dxfId="1055" priority="4">
      <formula>kvartal &lt; 4</formula>
    </cfRule>
  </conditionalFormatting>
  <conditionalFormatting sqref="A154">
    <cfRule type="expression" dxfId="1054" priority="3">
      <formula>kvartal &lt; 4</formula>
    </cfRule>
  </conditionalFormatting>
  <conditionalFormatting sqref="A29">
    <cfRule type="expression" dxfId="1053" priority="2">
      <formula>kvartal &lt; 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116</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2557</v>
      </c>
      <c r="C54" s="315">
        <v>1465</v>
      </c>
      <c r="D54" s="262">
        <v>-42.7</v>
      </c>
      <c r="E54" s="178">
        <v>4.5184802408159079E-2</v>
      </c>
      <c r="F54" s="145"/>
      <c r="G54" s="34"/>
      <c r="H54" s="159"/>
      <c r="I54" s="159"/>
      <c r="J54" s="38"/>
      <c r="K54" s="38"/>
      <c r="L54" s="159"/>
      <c r="M54" s="159"/>
      <c r="N54" s="148"/>
      <c r="O54" s="607" t="s">
        <v>439</v>
      </c>
    </row>
    <row r="55" spans="1:15" s="3" customFormat="1" ht="15.75" x14ac:dyDescent="0.2">
      <c r="A55" s="39" t="s">
        <v>340</v>
      </c>
      <c r="B55" s="290">
        <v>2557</v>
      </c>
      <c r="C55" s="291">
        <v>1465</v>
      </c>
      <c r="D55" s="263">
        <v>-42.7</v>
      </c>
      <c r="E55" s="178">
        <v>7.9853137500732405E-2</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315">
        <v>0.06</v>
      </c>
      <c r="D66" s="642" t="s">
        <v>439</v>
      </c>
      <c r="E66" s="178">
        <v>4.4716669258618708E-5</v>
      </c>
      <c r="F66" s="145"/>
      <c r="G66" s="34"/>
      <c r="H66" s="145"/>
      <c r="I66" s="145"/>
      <c r="J66" s="34"/>
      <c r="K66" s="34"/>
      <c r="L66" s="159"/>
      <c r="M66" s="159"/>
      <c r="N66" s="148"/>
      <c r="O66" s="607" t="s">
        <v>439</v>
      </c>
    </row>
    <row r="67" spans="1:15" s="3" customFormat="1" ht="15.75" x14ac:dyDescent="0.2">
      <c r="A67" s="39" t="s">
        <v>340</v>
      </c>
      <c r="B67" s="609" t="s">
        <v>439</v>
      </c>
      <c r="C67" s="291">
        <v>0.06</v>
      </c>
      <c r="D67" s="642" t="s">
        <v>439</v>
      </c>
      <c r="E67" s="178">
        <v>5.6380824656011188E-5</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314">
        <v>307</v>
      </c>
      <c r="C69" s="315">
        <v>980</v>
      </c>
      <c r="D69" s="263">
        <v>219.2</v>
      </c>
      <c r="E69" s="178">
        <v>0.83502595081721009</v>
      </c>
      <c r="F69" s="145"/>
      <c r="G69" s="34"/>
      <c r="H69" s="145"/>
      <c r="I69" s="145"/>
      <c r="J69" s="34"/>
      <c r="K69" s="34"/>
      <c r="L69" s="159"/>
      <c r="M69" s="159"/>
      <c r="N69" s="148"/>
      <c r="O69" s="607" t="s">
        <v>439</v>
      </c>
    </row>
    <row r="70" spans="1:15" s="3" customFormat="1" ht="15.75" x14ac:dyDescent="0.2">
      <c r="A70" s="39" t="s">
        <v>340</v>
      </c>
      <c r="B70" s="290">
        <v>307</v>
      </c>
      <c r="C70" s="291">
        <v>980</v>
      </c>
      <c r="D70" s="263">
        <v>219.2</v>
      </c>
      <c r="E70" s="178">
        <v>0.83502595081721009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052" priority="132">
      <formula>kvartal &lt; 4</formula>
    </cfRule>
  </conditionalFormatting>
  <conditionalFormatting sqref="B63:C65">
    <cfRule type="expression" dxfId="1051" priority="131">
      <formula>kvartal &lt; 4</formula>
    </cfRule>
  </conditionalFormatting>
  <conditionalFormatting sqref="B37">
    <cfRule type="expression" dxfId="1050" priority="130">
      <formula>kvartal &lt; 4</formula>
    </cfRule>
  </conditionalFormatting>
  <conditionalFormatting sqref="B38">
    <cfRule type="expression" dxfId="1049" priority="129">
      <formula>kvartal &lt; 4</formula>
    </cfRule>
  </conditionalFormatting>
  <conditionalFormatting sqref="B39">
    <cfRule type="expression" dxfId="1048" priority="128">
      <formula>kvartal &lt; 4</formula>
    </cfRule>
  </conditionalFormatting>
  <conditionalFormatting sqref="A34">
    <cfRule type="expression" dxfId="1047" priority="1">
      <formula>kvartal &lt; 4</formula>
    </cfRule>
  </conditionalFormatting>
  <conditionalFormatting sqref="C37">
    <cfRule type="expression" dxfId="1046" priority="127">
      <formula>kvartal &lt; 4</formula>
    </cfRule>
  </conditionalFormatting>
  <conditionalFormatting sqref="C38">
    <cfRule type="expression" dxfId="1045" priority="126">
      <formula>kvartal &lt; 4</formula>
    </cfRule>
  </conditionalFormatting>
  <conditionalFormatting sqref="C39">
    <cfRule type="expression" dxfId="1044" priority="125">
      <formula>kvartal &lt; 4</formula>
    </cfRule>
  </conditionalFormatting>
  <conditionalFormatting sqref="B26:C28">
    <cfRule type="expression" dxfId="1043" priority="124">
      <formula>kvartal &lt; 4</formula>
    </cfRule>
  </conditionalFormatting>
  <conditionalFormatting sqref="B32:C33">
    <cfRule type="expression" dxfId="1042" priority="123">
      <formula>kvartal &lt; 4</formula>
    </cfRule>
  </conditionalFormatting>
  <conditionalFormatting sqref="B34">
    <cfRule type="expression" dxfId="1041" priority="122">
      <formula>kvartal &lt; 4</formula>
    </cfRule>
  </conditionalFormatting>
  <conditionalFormatting sqref="C34">
    <cfRule type="expression" dxfId="1040" priority="121">
      <formula>kvartal &lt; 4</formula>
    </cfRule>
  </conditionalFormatting>
  <conditionalFormatting sqref="F26:G28">
    <cfRule type="expression" dxfId="1039" priority="120">
      <formula>kvartal &lt; 4</formula>
    </cfRule>
  </conditionalFormatting>
  <conditionalFormatting sqref="F32">
    <cfRule type="expression" dxfId="1038" priority="119">
      <formula>kvartal &lt; 4</formula>
    </cfRule>
  </conditionalFormatting>
  <conditionalFormatting sqref="G32">
    <cfRule type="expression" dxfId="1037" priority="118">
      <formula>kvartal &lt; 4</formula>
    </cfRule>
  </conditionalFormatting>
  <conditionalFormatting sqref="F33">
    <cfRule type="expression" dxfId="1036" priority="117">
      <formula>kvartal &lt; 4</formula>
    </cfRule>
  </conditionalFormatting>
  <conditionalFormatting sqref="G33">
    <cfRule type="expression" dxfId="1035" priority="116">
      <formula>kvartal &lt; 4</formula>
    </cfRule>
  </conditionalFormatting>
  <conditionalFormatting sqref="F34">
    <cfRule type="expression" dxfId="1034" priority="115">
      <formula>kvartal &lt; 4</formula>
    </cfRule>
  </conditionalFormatting>
  <conditionalFormatting sqref="G34">
    <cfRule type="expression" dxfId="1033" priority="114">
      <formula>kvartal &lt; 4</formula>
    </cfRule>
  </conditionalFormatting>
  <conditionalFormatting sqref="F37">
    <cfRule type="expression" dxfId="1032" priority="113">
      <formula>kvartal &lt; 4</formula>
    </cfRule>
  </conditionalFormatting>
  <conditionalFormatting sqref="F38">
    <cfRule type="expression" dxfId="1031" priority="112">
      <formula>kvartal &lt; 4</formula>
    </cfRule>
  </conditionalFormatting>
  <conditionalFormatting sqref="F39">
    <cfRule type="expression" dxfId="1030" priority="111">
      <formula>kvartal &lt; 4</formula>
    </cfRule>
  </conditionalFormatting>
  <conditionalFormatting sqref="G37">
    <cfRule type="expression" dxfId="1029" priority="110">
      <formula>kvartal &lt; 4</formula>
    </cfRule>
  </conditionalFormatting>
  <conditionalFormatting sqref="G38">
    <cfRule type="expression" dxfId="1028" priority="109">
      <formula>kvartal &lt; 4</formula>
    </cfRule>
  </conditionalFormatting>
  <conditionalFormatting sqref="G39">
    <cfRule type="expression" dxfId="1027" priority="108">
      <formula>kvartal &lt; 4</formula>
    </cfRule>
  </conditionalFormatting>
  <conditionalFormatting sqref="B29">
    <cfRule type="expression" dxfId="1026" priority="107">
      <formula>kvartal &lt; 4</formula>
    </cfRule>
  </conditionalFormatting>
  <conditionalFormatting sqref="C29">
    <cfRule type="expression" dxfId="1025" priority="106">
      <formula>kvartal &lt; 4</formula>
    </cfRule>
  </conditionalFormatting>
  <conditionalFormatting sqref="F29">
    <cfRule type="expression" dxfId="1024" priority="105">
      <formula>kvartal &lt; 4</formula>
    </cfRule>
  </conditionalFormatting>
  <conditionalFormatting sqref="G29">
    <cfRule type="expression" dxfId="1023" priority="104">
      <formula>kvartal &lt; 4</formula>
    </cfRule>
  </conditionalFormatting>
  <conditionalFormatting sqref="J26:K29">
    <cfRule type="expression" dxfId="1022" priority="103">
      <formula>kvartal &lt; 4</formula>
    </cfRule>
  </conditionalFormatting>
  <conditionalFormatting sqref="J32:K34">
    <cfRule type="expression" dxfId="1021" priority="102">
      <formula>kvartal &lt; 4</formula>
    </cfRule>
  </conditionalFormatting>
  <conditionalFormatting sqref="J37:K39">
    <cfRule type="expression" dxfId="1020" priority="101">
      <formula>kvartal &lt; 4</formula>
    </cfRule>
  </conditionalFormatting>
  <conditionalFormatting sqref="B82">
    <cfRule type="expression" dxfId="1019" priority="100">
      <formula>kvartal &lt; 4</formula>
    </cfRule>
  </conditionalFormatting>
  <conditionalFormatting sqref="C82">
    <cfRule type="expression" dxfId="1018" priority="99">
      <formula>kvartal &lt; 4</formula>
    </cfRule>
  </conditionalFormatting>
  <conditionalFormatting sqref="B85">
    <cfRule type="expression" dxfId="1017" priority="98">
      <formula>kvartal &lt; 4</formula>
    </cfRule>
  </conditionalFormatting>
  <conditionalFormatting sqref="C85">
    <cfRule type="expression" dxfId="1016" priority="97">
      <formula>kvartal &lt; 4</formula>
    </cfRule>
  </conditionalFormatting>
  <conditionalFormatting sqref="B92">
    <cfRule type="expression" dxfId="1015" priority="96">
      <formula>kvartal &lt; 4</formula>
    </cfRule>
  </conditionalFormatting>
  <conditionalFormatting sqref="C92">
    <cfRule type="expression" dxfId="1014" priority="95">
      <formula>kvartal &lt; 4</formula>
    </cfRule>
  </conditionalFormatting>
  <conditionalFormatting sqref="B95">
    <cfRule type="expression" dxfId="1013" priority="94">
      <formula>kvartal &lt; 4</formula>
    </cfRule>
  </conditionalFormatting>
  <conditionalFormatting sqref="C95">
    <cfRule type="expression" dxfId="1012" priority="93">
      <formula>kvartal &lt; 4</formula>
    </cfRule>
  </conditionalFormatting>
  <conditionalFormatting sqref="B102">
    <cfRule type="expression" dxfId="1011" priority="92">
      <formula>kvartal &lt; 4</formula>
    </cfRule>
  </conditionalFormatting>
  <conditionalFormatting sqref="C102">
    <cfRule type="expression" dxfId="1010" priority="91">
      <formula>kvartal &lt; 4</formula>
    </cfRule>
  </conditionalFormatting>
  <conditionalFormatting sqref="B105">
    <cfRule type="expression" dxfId="1009" priority="90">
      <formula>kvartal &lt; 4</formula>
    </cfRule>
  </conditionalFormatting>
  <conditionalFormatting sqref="C105">
    <cfRule type="expression" dxfId="1008" priority="89">
      <formula>kvartal &lt; 4</formula>
    </cfRule>
  </conditionalFormatting>
  <conditionalFormatting sqref="B112">
    <cfRule type="expression" dxfId="1007" priority="88">
      <formula>kvartal &lt; 4</formula>
    </cfRule>
  </conditionalFormatting>
  <conditionalFormatting sqref="C112">
    <cfRule type="expression" dxfId="1006" priority="87">
      <formula>kvartal &lt; 4</formula>
    </cfRule>
  </conditionalFormatting>
  <conditionalFormatting sqref="B115">
    <cfRule type="expression" dxfId="1005" priority="86">
      <formula>kvartal &lt; 4</formula>
    </cfRule>
  </conditionalFormatting>
  <conditionalFormatting sqref="C115">
    <cfRule type="expression" dxfId="1004" priority="85">
      <formula>kvartal &lt; 4</formula>
    </cfRule>
  </conditionalFormatting>
  <conditionalFormatting sqref="B122">
    <cfRule type="expression" dxfId="1003" priority="84">
      <formula>kvartal &lt; 4</formula>
    </cfRule>
  </conditionalFormatting>
  <conditionalFormatting sqref="C122">
    <cfRule type="expression" dxfId="1002" priority="83">
      <formula>kvartal &lt; 4</formula>
    </cfRule>
  </conditionalFormatting>
  <conditionalFormatting sqref="B125">
    <cfRule type="expression" dxfId="1001" priority="82">
      <formula>kvartal &lt; 4</formula>
    </cfRule>
  </conditionalFormatting>
  <conditionalFormatting sqref="C125">
    <cfRule type="expression" dxfId="1000" priority="81">
      <formula>kvartal &lt; 4</formula>
    </cfRule>
  </conditionalFormatting>
  <conditionalFormatting sqref="B132">
    <cfRule type="expression" dxfId="999" priority="80">
      <formula>kvartal &lt; 4</formula>
    </cfRule>
  </conditionalFormatting>
  <conditionalFormatting sqref="C132">
    <cfRule type="expression" dxfId="998" priority="79">
      <formula>kvartal &lt; 4</formula>
    </cfRule>
  </conditionalFormatting>
  <conditionalFormatting sqref="B135">
    <cfRule type="expression" dxfId="997" priority="78">
      <formula>kvartal &lt; 4</formula>
    </cfRule>
  </conditionalFormatting>
  <conditionalFormatting sqref="C135">
    <cfRule type="expression" dxfId="996" priority="77">
      <formula>kvartal &lt; 4</formula>
    </cfRule>
  </conditionalFormatting>
  <conditionalFormatting sqref="B146">
    <cfRule type="expression" dxfId="995" priority="76">
      <formula>kvartal &lt; 4</formula>
    </cfRule>
  </conditionalFormatting>
  <conditionalFormatting sqref="C146">
    <cfRule type="expression" dxfId="994" priority="75">
      <formula>kvartal &lt; 4</formula>
    </cfRule>
  </conditionalFormatting>
  <conditionalFormatting sqref="B154">
    <cfRule type="expression" dxfId="993" priority="74">
      <formula>kvartal &lt; 4</formula>
    </cfRule>
  </conditionalFormatting>
  <conditionalFormatting sqref="C154">
    <cfRule type="expression" dxfId="992" priority="73">
      <formula>kvartal &lt; 4</formula>
    </cfRule>
  </conditionalFormatting>
  <conditionalFormatting sqref="F83">
    <cfRule type="expression" dxfId="991" priority="72">
      <formula>kvartal &lt; 4</formula>
    </cfRule>
  </conditionalFormatting>
  <conditionalFormatting sqref="G83">
    <cfRule type="expression" dxfId="990" priority="71">
      <formula>kvartal &lt; 4</formula>
    </cfRule>
  </conditionalFormatting>
  <conditionalFormatting sqref="F84:G84">
    <cfRule type="expression" dxfId="989" priority="70">
      <formula>kvartal &lt; 4</formula>
    </cfRule>
  </conditionalFormatting>
  <conditionalFormatting sqref="F86:G87">
    <cfRule type="expression" dxfId="988" priority="69">
      <formula>kvartal &lt; 4</formula>
    </cfRule>
  </conditionalFormatting>
  <conditionalFormatting sqref="F93:G94">
    <cfRule type="expression" dxfId="987" priority="68">
      <formula>kvartal &lt; 4</formula>
    </cfRule>
  </conditionalFormatting>
  <conditionalFormatting sqref="F96:G97">
    <cfRule type="expression" dxfId="986" priority="67">
      <formula>kvartal &lt; 4</formula>
    </cfRule>
  </conditionalFormatting>
  <conditionalFormatting sqref="F103:G104">
    <cfRule type="expression" dxfId="985" priority="66">
      <formula>kvartal &lt; 4</formula>
    </cfRule>
  </conditionalFormatting>
  <conditionalFormatting sqref="F106:G107">
    <cfRule type="expression" dxfId="984" priority="65">
      <formula>kvartal &lt; 4</formula>
    </cfRule>
  </conditionalFormatting>
  <conditionalFormatting sqref="F113:G114">
    <cfRule type="expression" dxfId="983" priority="64">
      <formula>kvartal &lt; 4</formula>
    </cfRule>
  </conditionalFormatting>
  <conditionalFormatting sqref="F116:G117">
    <cfRule type="expression" dxfId="982" priority="63">
      <formula>kvartal &lt; 4</formula>
    </cfRule>
  </conditionalFormatting>
  <conditionalFormatting sqref="F123:G124">
    <cfRule type="expression" dxfId="981" priority="62">
      <formula>kvartal &lt; 4</formula>
    </cfRule>
  </conditionalFormatting>
  <conditionalFormatting sqref="F126:G127">
    <cfRule type="expression" dxfId="980" priority="61">
      <formula>kvartal &lt; 4</formula>
    </cfRule>
  </conditionalFormatting>
  <conditionalFormatting sqref="F133:G134">
    <cfRule type="expression" dxfId="979" priority="60">
      <formula>kvartal &lt; 4</formula>
    </cfRule>
  </conditionalFormatting>
  <conditionalFormatting sqref="F136:G137">
    <cfRule type="expression" dxfId="978" priority="59">
      <formula>kvartal &lt; 4</formula>
    </cfRule>
  </conditionalFormatting>
  <conditionalFormatting sqref="F146">
    <cfRule type="expression" dxfId="977" priority="58">
      <formula>kvartal &lt; 4</formula>
    </cfRule>
  </conditionalFormatting>
  <conditionalFormatting sqref="G146">
    <cfRule type="expression" dxfId="976" priority="57">
      <formula>kvartal &lt; 4</formula>
    </cfRule>
  </conditionalFormatting>
  <conditionalFormatting sqref="F154:G154">
    <cfRule type="expression" dxfId="975" priority="56">
      <formula>kvartal &lt; 4</formula>
    </cfRule>
  </conditionalFormatting>
  <conditionalFormatting sqref="F82:G82">
    <cfRule type="expression" dxfId="974" priority="55">
      <formula>kvartal &lt; 4</formula>
    </cfRule>
  </conditionalFormatting>
  <conditionalFormatting sqref="F85:G85">
    <cfRule type="expression" dxfId="973" priority="54">
      <formula>kvartal &lt; 4</formula>
    </cfRule>
  </conditionalFormatting>
  <conditionalFormatting sqref="F92:G92">
    <cfRule type="expression" dxfId="972" priority="53">
      <formula>kvartal &lt; 4</formula>
    </cfRule>
  </conditionalFormatting>
  <conditionalFormatting sqref="F95:G95">
    <cfRule type="expression" dxfId="971" priority="52">
      <formula>kvartal &lt; 4</formula>
    </cfRule>
  </conditionalFormatting>
  <conditionalFormatting sqref="F102:G102">
    <cfRule type="expression" dxfId="970" priority="51">
      <formula>kvartal &lt; 4</formula>
    </cfRule>
  </conditionalFormatting>
  <conditionalFormatting sqref="F105:G105">
    <cfRule type="expression" dxfId="969" priority="50">
      <formula>kvartal &lt; 4</formula>
    </cfRule>
  </conditionalFormatting>
  <conditionalFormatting sqref="F112:G112">
    <cfRule type="expression" dxfId="968" priority="49">
      <formula>kvartal &lt; 4</formula>
    </cfRule>
  </conditionalFormatting>
  <conditionalFormatting sqref="F115">
    <cfRule type="expression" dxfId="967" priority="48">
      <formula>kvartal &lt; 4</formula>
    </cfRule>
  </conditionalFormatting>
  <conditionalFormatting sqref="G115">
    <cfRule type="expression" dxfId="966" priority="47">
      <formula>kvartal &lt; 4</formula>
    </cfRule>
  </conditionalFormatting>
  <conditionalFormatting sqref="F122:G122">
    <cfRule type="expression" dxfId="965" priority="46">
      <formula>kvartal &lt; 4</formula>
    </cfRule>
  </conditionalFormatting>
  <conditionalFormatting sqref="F125">
    <cfRule type="expression" dxfId="964" priority="45">
      <formula>kvartal &lt; 4</formula>
    </cfRule>
  </conditionalFormatting>
  <conditionalFormatting sqref="G125">
    <cfRule type="expression" dxfId="963" priority="44">
      <formula>kvartal &lt; 4</formula>
    </cfRule>
  </conditionalFormatting>
  <conditionalFormatting sqref="F132">
    <cfRule type="expression" dxfId="962" priority="43">
      <formula>kvartal &lt; 4</formula>
    </cfRule>
  </conditionalFormatting>
  <conditionalFormatting sqref="G132">
    <cfRule type="expression" dxfId="961" priority="42">
      <formula>kvartal &lt; 4</formula>
    </cfRule>
  </conditionalFormatting>
  <conditionalFormatting sqref="G135">
    <cfRule type="expression" dxfId="960" priority="41">
      <formula>kvartal &lt; 4</formula>
    </cfRule>
  </conditionalFormatting>
  <conditionalFormatting sqref="F135">
    <cfRule type="expression" dxfId="959" priority="40">
      <formula>kvartal &lt; 4</formula>
    </cfRule>
  </conditionalFormatting>
  <conditionalFormatting sqref="J82:K86">
    <cfRule type="expression" dxfId="958" priority="39">
      <formula>kvartal &lt; 4</formula>
    </cfRule>
  </conditionalFormatting>
  <conditionalFormatting sqref="J87:K87">
    <cfRule type="expression" dxfId="957" priority="38">
      <formula>kvartal &lt; 4</formula>
    </cfRule>
  </conditionalFormatting>
  <conditionalFormatting sqref="J92:K97">
    <cfRule type="expression" dxfId="956" priority="37">
      <formula>kvartal &lt; 4</formula>
    </cfRule>
  </conditionalFormatting>
  <conditionalFormatting sqref="J102:K107">
    <cfRule type="expression" dxfId="955" priority="36">
      <formula>kvartal &lt; 4</formula>
    </cfRule>
  </conditionalFormatting>
  <conditionalFormatting sqref="J112:K117">
    <cfRule type="expression" dxfId="954" priority="35">
      <formula>kvartal &lt; 4</formula>
    </cfRule>
  </conditionalFormatting>
  <conditionalFormatting sqref="J122:K127">
    <cfRule type="expression" dxfId="953" priority="34">
      <formula>kvartal &lt; 4</formula>
    </cfRule>
  </conditionalFormatting>
  <conditionalFormatting sqref="J132:K137">
    <cfRule type="expression" dxfId="952" priority="33">
      <formula>kvartal &lt; 4</formula>
    </cfRule>
  </conditionalFormatting>
  <conditionalFormatting sqref="J146:K146">
    <cfRule type="expression" dxfId="951" priority="32">
      <formula>kvartal &lt; 4</formula>
    </cfRule>
  </conditionalFormatting>
  <conditionalFormatting sqref="J154:K154">
    <cfRule type="expression" dxfId="950" priority="31">
      <formula>kvartal &lt; 4</formula>
    </cfRule>
  </conditionalFormatting>
  <conditionalFormatting sqref="A26:A28">
    <cfRule type="expression" dxfId="949" priority="15">
      <formula>kvartal &lt; 4</formula>
    </cfRule>
  </conditionalFormatting>
  <conditionalFormatting sqref="A32:A33">
    <cfRule type="expression" dxfId="948" priority="14">
      <formula>kvartal &lt; 4</formula>
    </cfRule>
  </conditionalFormatting>
  <conditionalFormatting sqref="A37:A39">
    <cfRule type="expression" dxfId="947" priority="13">
      <formula>kvartal &lt; 4</formula>
    </cfRule>
  </conditionalFormatting>
  <conditionalFormatting sqref="A57:A59">
    <cfRule type="expression" dxfId="946" priority="12">
      <formula>kvartal &lt; 4</formula>
    </cfRule>
  </conditionalFormatting>
  <conditionalFormatting sqref="A63:A65">
    <cfRule type="expression" dxfId="945" priority="11">
      <formula>kvartal &lt; 4</formula>
    </cfRule>
  </conditionalFormatting>
  <conditionalFormatting sqref="A82:A87">
    <cfRule type="expression" dxfId="944" priority="10">
      <formula>kvartal &lt; 4</formula>
    </cfRule>
  </conditionalFormatting>
  <conditionalFormatting sqref="A92:A97">
    <cfRule type="expression" dxfId="943" priority="9">
      <formula>kvartal &lt; 4</formula>
    </cfRule>
  </conditionalFormatting>
  <conditionalFormatting sqref="A102:A107">
    <cfRule type="expression" dxfId="942" priority="8">
      <formula>kvartal &lt; 4</formula>
    </cfRule>
  </conditionalFormatting>
  <conditionalFormatting sqref="A112:A117">
    <cfRule type="expression" dxfId="941" priority="7">
      <formula>kvartal &lt; 4</formula>
    </cfRule>
  </conditionalFormatting>
  <conditionalFormatting sqref="A122:A127">
    <cfRule type="expression" dxfId="940" priority="6">
      <formula>kvartal &lt; 4</formula>
    </cfRule>
  </conditionalFormatting>
  <conditionalFormatting sqref="A132:A137">
    <cfRule type="expression" dxfId="939" priority="5">
      <formula>kvartal &lt; 4</formula>
    </cfRule>
  </conditionalFormatting>
  <conditionalFormatting sqref="A146">
    <cfRule type="expression" dxfId="938" priority="4">
      <formula>kvartal &lt; 4</formula>
    </cfRule>
  </conditionalFormatting>
  <conditionalFormatting sqref="A154">
    <cfRule type="expression" dxfId="937" priority="3">
      <formula>kvartal &lt; 4</formula>
    </cfRule>
  </conditionalFormatting>
  <conditionalFormatting sqref="A29">
    <cfRule type="expression" dxfId="936" priority="2">
      <formula>kvartal &lt; 4</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5"/>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168</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312982.52184868703</v>
      </c>
      <c r="C7" s="311">
        <v>328952.20968094398</v>
      </c>
      <c r="D7" s="258">
        <v>5.0999999999999996</v>
      </c>
      <c r="E7" s="178">
        <v>8.2906629443427651</v>
      </c>
      <c r="F7" s="310">
        <v>3739188.33</v>
      </c>
      <c r="G7" s="311">
        <v>3916023.0825800002</v>
      </c>
      <c r="H7" s="258">
        <v>4.7</v>
      </c>
      <c r="I7" s="178">
        <v>58.238586553259054</v>
      </c>
      <c r="J7" s="312">
        <v>4052170.851848687</v>
      </c>
      <c r="K7" s="313">
        <v>4244975.2922609439</v>
      </c>
      <c r="L7" s="262">
        <v>4.8</v>
      </c>
      <c r="M7" s="178">
        <v>39.702918216778571</v>
      </c>
      <c r="O7" s="607" t="s">
        <v>439</v>
      </c>
    </row>
    <row r="8" spans="1:15" ht="15.75" x14ac:dyDescent="0.2">
      <c r="A8" s="21" t="s">
        <v>32</v>
      </c>
      <c r="B8" s="290">
        <v>241294.37807150499</v>
      </c>
      <c r="C8" s="291">
        <v>257735.51985443401</v>
      </c>
      <c r="D8" s="166">
        <v>6.8</v>
      </c>
      <c r="E8" s="178">
        <v>13.051169102666851</v>
      </c>
      <c r="F8" s="293"/>
      <c r="G8" s="294"/>
      <c r="H8" s="166"/>
      <c r="I8" s="629" t="s">
        <v>439</v>
      </c>
      <c r="J8" s="238">
        <v>241294.37807150499</v>
      </c>
      <c r="K8" s="295">
        <v>257735.51985443401</v>
      </c>
      <c r="L8" s="263"/>
      <c r="M8" s="178">
        <v>13.051169102666851</v>
      </c>
      <c r="O8" s="607" t="s">
        <v>439</v>
      </c>
    </row>
    <row r="9" spans="1:15" ht="15.75" x14ac:dyDescent="0.2">
      <c r="A9" s="21" t="s">
        <v>31</v>
      </c>
      <c r="B9" s="290">
        <v>66951.362078443402</v>
      </c>
      <c r="C9" s="291">
        <v>65306.124964217597</v>
      </c>
      <c r="D9" s="166">
        <v>-2.5</v>
      </c>
      <c r="E9" s="178">
        <v>6.7293035345869159</v>
      </c>
      <c r="F9" s="293"/>
      <c r="G9" s="294"/>
      <c r="H9" s="166"/>
      <c r="I9" s="629" t="s">
        <v>439</v>
      </c>
      <c r="J9" s="238">
        <v>66951.362078443402</v>
      </c>
      <c r="K9" s="295">
        <v>65306.124964217597</v>
      </c>
      <c r="L9" s="263"/>
      <c r="M9" s="178">
        <v>6.7293035345869159</v>
      </c>
      <c r="O9" s="607" t="s">
        <v>439</v>
      </c>
    </row>
    <row r="10" spans="1:15" ht="15.75" x14ac:dyDescent="0.2">
      <c r="A10" s="13" t="s">
        <v>29</v>
      </c>
      <c r="B10" s="314">
        <v>41459.566806365903</v>
      </c>
      <c r="C10" s="315">
        <v>33768.627999999997</v>
      </c>
      <c r="D10" s="166">
        <v>-18.600000000000001</v>
      </c>
      <c r="E10" s="178">
        <v>12.558983503527056</v>
      </c>
      <c r="F10" s="314">
        <v>3591401.1</v>
      </c>
      <c r="G10" s="315">
        <v>3887000</v>
      </c>
      <c r="H10" s="166">
        <v>8.1999999999999993</v>
      </c>
      <c r="I10" s="178">
        <v>67.478361217672429</v>
      </c>
      <c r="J10" s="312">
        <v>3632860.6668063658</v>
      </c>
      <c r="K10" s="313">
        <v>3920768.628</v>
      </c>
      <c r="L10" s="263">
        <v>7.9</v>
      </c>
      <c r="M10" s="178">
        <v>65.029176323580629</v>
      </c>
      <c r="O10" s="607" t="s">
        <v>439</v>
      </c>
    </row>
    <row r="11" spans="1:15" ht="15.75" x14ac:dyDescent="0.2">
      <c r="A11" s="21" t="s">
        <v>32</v>
      </c>
      <c r="B11" s="290">
        <v>38487.955446664499</v>
      </c>
      <c r="C11" s="291">
        <v>31030.861000000001</v>
      </c>
      <c r="D11" s="166">
        <v>-19.399999999999999</v>
      </c>
      <c r="E11" s="178">
        <v>21.302419756990936</v>
      </c>
      <c r="F11" s="293"/>
      <c r="G11" s="294"/>
      <c r="H11" s="166"/>
      <c r="I11" s="629" t="s">
        <v>439</v>
      </c>
      <c r="J11" s="238">
        <v>38487.955446664499</v>
      </c>
      <c r="K11" s="295">
        <v>31030.861000000001</v>
      </c>
      <c r="L11" s="263"/>
      <c r="M11" s="178">
        <v>21.302419756990936</v>
      </c>
      <c r="O11" s="607" t="s">
        <v>439</v>
      </c>
    </row>
    <row r="12" spans="1:15" ht="15.75" x14ac:dyDescent="0.2">
      <c r="A12" s="21" t="s">
        <v>31</v>
      </c>
      <c r="B12" s="290">
        <v>2971.61135970135</v>
      </c>
      <c r="C12" s="291">
        <v>2737.7669999999998</v>
      </c>
      <c r="D12" s="166">
        <v>-7.9</v>
      </c>
      <c r="E12" s="178">
        <v>5.2183850913630145</v>
      </c>
      <c r="F12" s="293"/>
      <c r="G12" s="294"/>
      <c r="H12" s="166"/>
      <c r="I12" s="629" t="s">
        <v>439</v>
      </c>
      <c r="J12" s="238">
        <v>2971.61135970135</v>
      </c>
      <c r="K12" s="295">
        <v>2737.7669999999998</v>
      </c>
      <c r="L12" s="263"/>
      <c r="M12" s="178">
        <v>5.2183850913630145</v>
      </c>
      <c r="O12" s="607" t="s">
        <v>439</v>
      </c>
    </row>
    <row r="13" spans="1:15" ht="15.75" x14ac:dyDescent="0.2">
      <c r="A13" s="13" t="s">
        <v>28</v>
      </c>
      <c r="B13" s="314">
        <v>866127.17176152498</v>
      </c>
      <c r="C13" s="315">
        <v>818731.48</v>
      </c>
      <c r="D13" s="166">
        <v>-5.5</v>
      </c>
      <c r="E13" s="178">
        <v>3.3168109328964679</v>
      </c>
      <c r="F13" s="314">
        <v>12625880.7338257</v>
      </c>
      <c r="G13" s="315">
        <v>16518054.3592587</v>
      </c>
      <c r="H13" s="166">
        <v>30.8</v>
      </c>
      <c r="I13" s="178">
        <v>54.286209716898057</v>
      </c>
      <c r="J13" s="312">
        <v>13492007.905587226</v>
      </c>
      <c r="K13" s="313">
        <v>17336785.839258701</v>
      </c>
      <c r="L13" s="263">
        <v>28.5</v>
      </c>
      <c r="M13" s="178">
        <v>31.457361744810832</v>
      </c>
      <c r="O13" s="607" t="s">
        <v>439</v>
      </c>
    </row>
    <row r="14" spans="1:15" s="44" customFormat="1" ht="15.75" x14ac:dyDescent="0.2">
      <c r="A14" s="13" t="s">
        <v>27</v>
      </c>
      <c r="B14" s="610" t="s">
        <v>439</v>
      </c>
      <c r="C14" s="622" t="s">
        <v>439</v>
      </c>
      <c r="D14" s="638"/>
      <c r="E14" s="629" t="s">
        <v>439</v>
      </c>
      <c r="F14" s="314">
        <v>118360.46872</v>
      </c>
      <c r="G14" s="315">
        <v>139895.09784999999</v>
      </c>
      <c r="H14" s="166">
        <v>18.2</v>
      </c>
      <c r="I14" s="178">
        <v>47.381336866016333</v>
      </c>
      <c r="J14" s="312">
        <v>118360.46872</v>
      </c>
      <c r="K14" s="313">
        <v>139895.09784999999</v>
      </c>
      <c r="L14" s="263">
        <v>18.2</v>
      </c>
      <c r="M14" s="178">
        <v>39.045694817150888</v>
      </c>
      <c r="N14" s="144"/>
      <c r="O14" s="607" t="s">
        <v>439</v>
      </c>
    </row>
    <row r="15" spans="1:15" s="44" customFormat="1" ht="15.75" x14ac:dyDescent="0.2">
      <c r="A15" s="42" t="s">
        <v>26</v>
      </c>
      <c r="B15" s="611" t="s">
        <v>439</v>
      </c>
      <c r="C15" s="317">
        <v>79.739999999999995</v>
      </c>
      <c r="D15" s="630" t="s">
        <v>439</v>
      </c>
      <c r="E15" s="167">
        <v>0.23597482698434588</v>
      </c>
      <c r="F15" s="316">
        <v>10018.44089</v>
      </c>
      <c r="G15" s="317">
        <v>25984.802100000001</v>
      </c>
      <c r="H15" s="167">
        <v>159.4</v>
      </c>
      <c r="I15" s="167">
        <v>22.428173294027228</v>
      </c>
      <c r="J15" s="318">
        <v>10018.44089</v>
      </c>
      <c r="K15" s="319">
        <v>26064.542100000002</v>
      </c>
      <c r="L15" s="264">
        <v>160.19999999999999</v>
      </c>
      <c r="M15" s="167">
        <v>17.417047371855173</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101416.03214609</v>
      </c>
      <c r="C25" s="321">
        <v>104259.378408736</v>
      </c>
      <c r="D25" s="258">
        <v>2.8</v>
      </c>
      <c r="E25" s="178">
        <v>9.9128207884621027</v>
      </c>
      <c r="F25" s="322">
        <v>128862.61</v>
      </c>
      <c r="G25" s="321">
        <v>134869.16037</v>
      </c>
      <c r="H25" s="258">
        <v>4.7</v>
      </c>
      <c r="I25" s="178">
        <v>45.023177745167708</v>
      </c>
      <c r="J25" s="320">
        <v>230278.64214608999</v>
      </c>
      <c r="K25" s="320">
        <v>239128.53877873599</v>
      </c>
      <c r="L25" s="262">
        <v>3.8</v>
      </c>
      <c r="M25" s="166">
        <v>17.695949562526664</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99841.124661905298</v>
      </c>
      <c r="C30" s="295">
        <v>105815.973432876</v>
      </c>
      <c r="D30" s="166">
        <v>6</v>
      </c>
      <c r="E30" s="178">
        <v>8.7431618403297513</v>
      </c>
      <c r="F30" s="420" t="s">
        <v>439</v>
      </c>
      <c r="G30" s="414" t="s">
        <v>439</v>
      </c>
      <c r="H30" s="638" t="s">
        <v>439</v>
      </c>
      <c r="I30" s="629" t="s">
        <v>439</v>
      </c>
      <c r="J30" s="45">
        <v>99841.124661905298</v>
      </c>
      <c r="K30" s="45">
        <v>105815.973432876</v>
      </c>
      <c r="L30" s="263">
        <v>6</v>
      </c>
      <c r="M30" s="166">
        <v>8.7431618403297513</v>
      </c>
      <c r="O30" s="607" t="s">
        <v>439</v>
      </c>
    </row>
    <row r="31" spans="1:15" ht="15.75" x14ac:dyDescent="0.2">
      <c r="A31" s="13" t="s">
        <v>29</v>
      </c>
      <c r="B31" s="239">
        <v>19227.065366975701</v>
      </c>
      <c r="C31" s="239">
        <v>17473.803</v>
      </c>
      <c r="D31" s="166">
        <v>-9.1</v>
      </c>
      <c r="E31" s="178">
        <v>10.007363404106094</v>
      </c>
      <c r="F31" s="312">
        <v>211288.31</v>
      </c>
      <c r="G31" s="312">
        <v>8446.5857599999999</v>
      </c>
      <c r="H31" s="166">
        <v>-96</v>
      </c>
      <c r="I31" s="178">
        <v>79.916576437653816</v>
      </c>
      <c r="J31" s="239">
        <v>230515.3753669757</v>
      </c>
      <c r="K31" s="239">
        <v>25920.388760000002</v>
      </c>
      <c r="L31" s="263">
        <v>-88.8</v>
      </c>
      <c r="M31" s="166">
        <v>13.997499233925984</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19227.065366975701</v>
      </c>
      <c r="C35" s="295">
        <v>17473.803</v>
      </c>
      <c r="D35" s="166">
        <v>-9.1</v>
      </c>
      <c r="E35" s="178">
        <v>12.047174316510311</v>
      </c>
      <c r="F35" s="420" t="s">
        <v>439</v>
      </c>
      <c r="G35" s="414" t="s">
        <v>439</v>
      </c>
      <c r="H35" s="638" t="s">
        <v>439</v>
      </c>
      <c r="I35" s="629" t="s">
        <v>439</v>
      </c>
      <c r="J35" s="45">
        <v>19227.065366975701</v>
      </c>
      <c r="K35" s="45">
        <v>17473.803</v>
      </c>
      <c r="L35" s="263">
        <v>-9.1</v>
      </c>
      <c r="M35" s="166">
        <v>12.047174316510311</v>
      </c>
      <c r="O35" s="607" t="s">
        <v>439</v>
      </c>
    </row>
    <row r="36" spans="1:15" s="3" customFormat="1" ht="15.75" x14ac:dyDescent="0.2">
      <c r="A36" s="13" t="s">
        <v>28</v>
      </c>
      <c r="B36" s="239">
        <v>4476741.5502180504</v>
      </c>
      <c r="C36" s="313">
        <v>4226956.62</v>
      </c>
      <c r="D36" s="166">
        <v>-5.6</v>
      </c>
      <c r="E36" s="178">
        <v>8.1277703257250611</v>
      </c>
      <c r="F36" s="312">
        <v>2929048.22</v>
      </c>
      <c r="G36" s="313">
        <v>3075072.44</v>
      </c>
      <c r="H36" s="166">
        <v>5</v>
      </c>
      <c r="I36" s="178">
        <v>16.407151224900719</v>
      </c>
      <c r="J36" s="239">
        <v>7405789.7702180501</v>
      </c>
      <c r="K36" s="239">
        <v>7302029.0600000005</v>
      </c>
      <c r="L36" s="263">
        <v>-1.4</v>
      </c>
      <c r="M36" s="166">
        <v>10.321090685568496</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239">
        <v>1053.7064800000001</v>
      </c>
      <c r="C40" s="313">
        <v>958.4</v>
      </c>
      <c r="D40" s="166">
        <v>-9</v>
      </c>
      <c r="E40" s="178">
        <v>2.8302501457736073</v>
      </c>
      <c r="F40" s="312">
        <v>2095.2552700000001</v>
      </c>
      <c r="G40" s="313">
        <v>816.43237999999997</v>
      </c>
      <c r="H40" s="166">
        <v>-61</v>
      </c>
      <c r="I40" s="178">
        <v>4.7091607893236471</v>
      </c>
      <c r="J40" s="239">
        <v>3148.9617500000004</v>
      </c>
      <c r="K40" s="239">
        <v>1774.8323799999998</v>
      </c>
      <c r="L40" s="263">
        <v>-43.6</v>
      </c>
      <c r="M40" s="166">
        <v>3.4664802504631207</v>
      </c>
      <c r="O40" s="607" t="s">
        <v>439</v>
      </c>
    </row>
    <row r="41" spans="1:15" ht="15.75" x14ac:dyDescent="0.2">
      <c r="A41" s="13" t="s">
        <v>26</v>
      </c>
      <c r="B41" s="239">
        <v>2245.8836200000001</v>
      </c>
      <c r="C41" s="313">
        <v>-1348.03</v>
      </c>
      <c r="D41" s="166">
        <v>-160</v>
      </c>
      <c r="E41" s="178">
        <v>2.3319259993945294</v>
      </c>
      <c r="F41" s="312">
        <v>6701.4357099999997</v>
      </c>
      <c r="G41" s="313">
        <v>5718.5412999999999</v>
      </c>
      <c r="H41" s="166">
        <v>-14.7</v>
      </c>
      <c r="I41" s="178">
        <v>7.4415279359547215</v>
      </c>
      <c r="J41" s="239">
        <v>8947.3193300000003</v>
      </c>
      <c r="K41" s="239">
        <v>4370.5113000000001</v>
      </c>
      <c r="L41" s="263">
        <v>-51.2</v>
      </c>
      <c r="M41" s="166">
        <v>22.95587079017757</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622" t="s">
        <v>439</v>
      </c>
      <c r="D54" s="647" t="s">
        <v>439</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1809329</v>
      </c>
      <c r="C79" s="364">
        <v>1308204</v>
      </c>
      <c r="D79" s="258">
        <v>-27.7</v>
      </c>
      <c r="E79" s="178">
        <v>12.738991795767328</v>
      </c>
      <c r="F79" s="363">
        <v>2237921.5299999998</v>
      </c>
      <c r="G79" s="363">
        <v>2308269.6570000001</v>
      </c>
      <c r="H79" s="258">
        <v>3.1</v>
      </c>
      <c r="I79" s="178">
        <v>13.559871649585871</v>
      </c>
      <c r="J79" s="313">
        <v>4047250.53</v>
      </c>
      <c r="K79" s="320">
        <v>3616473.6570000001</v>
      </c>
      <c r="L79" s="263">
        <v>-10.6</v>
      </c>
      <c r="M79" s="178">
        <v>13.250996307748416</v>
      </c>
      <c r="O79" s="607" t="s">
        <v>439</v>
      </c>
    </row>
    <row r="80" spans="1:15" x14ac:dyDescent="0.2">
      <c r="A80" s="656" t="s">
        <v>9</v>
      </c>
      <c r="B80" s="398">
        <v>1770425</v>
      </c>
      <c r="C80" s="145">
        <v>1276197</v>
      </c>
      <c r="D80" s="166">
        <v>-27.9</v>
      </c>
      <c r="E80" s="178">
        <v>12.80789678005349</v>
      </c>
      <c r="F80" s="420" t="s">
        <v>439</v>
      </c>
      <c r="G80" s="618" t="s">
        <v>439</v>
      </c>
      <c r="H80" s="638" t="s">
        <v>439</v>
      </c>
      <c r="I80" s="629" t="s">
        <v>439</v>
      </c>
      <c r="J80" s="295">
        <v>1770425</v>
      </c>
      <c r="K80" s="45">
        <v>1276197</v>
      </c>
      <c r="L80" s="263">
        <v>-27.9</v>
      </c>
      <c r="M80" s="178">
        <v>12.80789678005349</v>
      </c>
      <c r="O80" s="607" t="s">
        <v>439</v>
      </c>
    </row>
    <row r="81" spans="1:15" x14ac:dyDescent="0.2">
      <c r="A81" s="21" t="s">
        <v>10</v>
      </c>
      <c r="B81" s="298">
        <v>38904</v>
      </c>
      <c r="C81" s="299">
        <v>32007</v>
      </c>
      <c r="D81" s="166">
        <v>-17.7</v>
      </c>
      <c r="E81" s="178">
        <v>21.632794088553819</v>
      </c>
      <c r="F81" s="298">
        <v>2237921.5299999998</v>
      </c>
      <c r="G81" s="299">
        <v>2308269.6570000001</v>
      </c>
      <c r="H81" s="166">
        <v>3.1</v>
      </c>
      <c r="I81" s="178">
        <v>13.683283102331583</v>
      </c>
      <c r="J81" s="295">
        <v>2276825.5299999998</v>
      </c>
      <c r="K81" s="45">
        <v>2340276.6570000001</v>
      </c>
      <c r="L81" s="263">
        <v>2.8</v>
      </c>
      <c r="M81" s="178">
        <v>13.752399972114342</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238">
        <v>1795528.8689999999</v>
      </c>
      <c r="C89" s="238">
        <v>1295495.673</v>
      </c>
      <c r="D89" s="166">
        <v>-27.8</v>
      </c>
      <c r="E89" s="178">
        <v>13.182251523243655</v>
      </c>
      <c r="F89" s="238">
        <v>2234564.83</v>
      </c>
      <c r="G89" s="145">
        <v>2305321.3840000001</v>
      </c>
      <c r="H89" s="166">
        <v>3.2</v>
      </c>
      <c r="I89" s="178">
        <v>13.674475505812291</v>
      </c>
      <c r="J89" s="295">
        <v>4030093.699</v>
      </c>
      <c r="K89" s="45">
        <v>3600817.057</v>
      </c>
      <c r="L89" s="263">
        <v>-10.7</v>
      </c>
      <c r="M89" s="178">
        <v>13.493206623697112</v>
      </c>
      <c r="O89" s="607" t="s">
        <v>439</v>
      </c>
    </row>
    <row r="90" spans="1:15" x14ac:dyDescent="0.2">
      <c r="A90" s="21" t="s">
        <v>9</v>
      </c>
      <c r="B90" s="238">
        <v>1759985.5079999999</v>
      </c>
      <c r="C90" s="145">
        <v>1266437.385</v>
      </c>
      <c r="D90" s="166">
        <v>-28</v>
      </c>
      <c r="E90" s="178">
        <v>13.07956107071025</v>
      </c>
      <c r="F90" s="420" t="s">
        <v>439</v>
      </c>
      <c r="G90" s="618" t="s">
        <v>439</v>
      </c>
      <c r="H90" s="638" t="s">
        <v>439</v>
      </c>
      <c r="I90" s="629" t="s">
        <v>439</v>
      </c>
      <c r="J90" s="295">
        <v>1759985.5079999999</v>
      </c>
      <c r="K90" s="45">
        <v>1266437.385</v>
      </c>
      <c r="L90" s="263">
        <v>-28</v>
      </c>
      <c r="M90" s="178">
        <v>13.07956107071025</v>
      </c>
      <c r="O90" s="607" t="s">
        <v>439</v>
      </c>
    </row>
    <row r="91" spans="1:15" x14ac:dyDescent="0.2">
      <c r="A91" s="21" t="s">
        <v>10</v>
      </c>
      <c r="B91" s="298">
        <v>35543.360999999997</v>
      </c>
      <c r="C91" s="299">
        <v>29058.288</v>
      </c>
      <c r="D91" s="166">
        <v>-18.2</v>
      </c>
      <c r="E91" s="178">
        <v>20.039202155469315</v>
      </c>
      <c r="F91" s="298">
        <v>2234564.83</v>
      </c>
      <c r="G91" s="299">
        <v>2305321.3840000001</v>
      </c>
      <c r="H91" s="166">
        <v>3.2</v>
      </c>
      <c r="I91" s="178">
        <v>13.674475505812291</v>
      </c>
      <c r="J91" s="295">
        <v>2270108.1910000001</v>
      </c>
      <c r="K91" s="45">
        <v>2334379.6720000003</v>
      </c>
      <c r="L91" s="263">
        <v>2.8</v>
      </c>
      <c r="M91" s="178">
        <v>13.728754149747466</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238">
        <v>13800.130999999999</v>
      </c>
      <c r="C98" s="145">
        <v>12708.326999999999</v>
      </c>
      <c r="D98" s="166">
        <v>-7.9</v>
      </c>
      <c r="E98" s="178">
        <v>4.466543769814681</v>
      </c>
      <c r="F98" s="238">
        <v>3356.7</v>
      </c>
      <c r="G98" s="145">
        <v>2948.2730000000001</v>
      </c>
      <c r="H98" s="166">
        <v>-12.2</v>
      </c>
      <c r="I98" s="178">
        <v>27.566631216250805</v>
      </c>
      <c r="J98" s="295">
        <v>17156.830999999998</v>
      </c>
      <c r="K98" s="45">
        <v>15656.599999999999</v>
      </c>
      <c r="L98" s="263">
        <v>-8.6999999999999993</v>
      </c>
      <c r="M98" s="178">
        <v>5.3034084591320418</v>
      </c>
      <c r="O98" s="607" t="s">
        <v>439</v>
      </c>
    </row>
    <row r="99" spans="1:15" ht="15.75" x14ac:dyDescent="0.2">
      <c r="A99" s="13" t="s">
        <v>29</v>
      </c>
      <c r="B99" s="493" t="s">
        <v>439</v>
      </c>
      <c r="C99" s="493" t="s">
        <v>439</v>
      </c>
      <c r="D99" s="638" t="s">
        <v>439</v>
      </c>
      <c r="E99" s="629" t="s">
        <v>439</v>
      </c>
      <c r="F99" s="312">
        <v>69605.63</v>
      </c>
      <c r="G99" s="312">
        <v>97854.869000000006</v>
      </c>
      <c r="H99" s="166">
        <v>40.6</v>
      </c>
      <c r="I99" s="178">
        <v>14.257462249244027</v>
      </c>
      <c r="J99" s="313">
        <v>69605.63</v>
      </c>
      <c r="K99" s="239">
        <v>97854.869000000006</v>
      </c>
      <c r="L99" s="263">
        <v>40.6</v>
      </c>
      <c r="M99" s="178">
        <v>10.404586193134715</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298">
        <v>69605.63</v>
      </c>
      <c r="G101" s="298">
        <v>97854.869000000006</v>
      </c>
      <c r="H101" s="166">
        <v>40.6</v>
      </c>
      <c r="I101" s="178">
        <v>17.559800000940665</v>
      </c>
      <c r="J101" s="295">
        <v>69605.63</v>
      </c>
      <c r="K101" s="45">
        <v>97854.869000000006</v>
      </c>
      <c r="L101" s="263">
        <v>40.6</v>
      </c>
      <c r="M101" s="178">
        <v>17.340702134767781</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298">
        <v>69605.63</v>
      </c>
      <c r="G109" s="298">
        <v>97854.869000000006</v>
      </c>
      <c r="H109" s="166">
        <v>40.6</v>
      </c>
      <c r="I109" s="178">
        <v>17.559800000940665</v>
      </c>
      <c r="J109" s="295">
        <v>69605.63</v>
      </c>
      <c r="K109" s="45">
        <v>97854.869000000006</v>
      </c>
      <c r="L109" s="263">
        <v>40.6</v>
      </c>
      <c r="M109" s="178">
        <v>12.807619085380901</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298">
        <v>69605.63</v>
      </c>
      <c r="G111" s="299">
        <v>97854.869000000006</v>
      </c>
      <c r="H111" s="166">
        <v>40.6</v>
      </c>
      <c r="I111" s="178">
        <v>17.559800000940665</v>
      </c>
      <c r="J111" s="295">
        <v>69605.63</v>
      </c>
      <c r="K111" s="45">
        <v>97854.869000000006</v>
      </c>
      <c r="L111" s="263">
        <v>40.6</v>
      </c>
      <c r="M111" s="178">
        <v>17.340702134767781</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41077735.743174195</v>
      </c>
      <c r="C119" s="364">
        <v>43280111.910000004</v>
      </c>
      <c r="D119" s="166">
        <v>5.4</v>
      </c>
      <c r="E119" s="178">
        <v>11.458035112535073</v>
      </c>
      <c r="F119" s="363">
        <v>20706001.592558801</v>
      </c>
      <c r="G119" s="363">
        <v>24659863.200741298</v>
      </c>
      <c r="H119" s="166">
        <v>19.100000000000001</v>
      </c>
      <c r="I119" s="178">
        <v>14.770497527970743</v>
      </c>
      <c r="J119" s="313">
        <v>61783737.335732996</v>
      </c>
      <c r="K119" s="239">
        <v>67939975.110741302</v>
      </c>
      <c r="L119" s="263">
        <v>10</v>
      </c>
      <c r="M119" s="178">
        <v>12.473358828927564</v>
      </c>
      <c r="O119" s="607" t="s">
        <v>439</v>
      </c>
    </row>
    <row r="120" spans="1:15" x14ac:dyDescent="0.2">
      <c r="A120" s="21" t="s">
        <v>9</v>
      </c>
      <c r="B120" s="238">
        <v>40545680.358174197</v>
      </c>
      <c r="C120" s="145">
        <v>42151602.700000003</v>
      </c>
      <c r="D120" s="166">
        <v>4</v>
      </c>
      <c r="E120" s="178">
        <v>11.22782638094049</v>
      </c>
      <c r="F120" s="420" t="s">
        <v>439</v>
      </c>
      <c r="G120" s="618" t="s">
        <v>439</v>
      </c>
      <c r="H120" s="638" t="s">
        <v>439</v>
      </c>
      <c r="I120" s="629" t="s">
        <v>439</v>
      </c>
      <c r="J120" s="295">
        <v>40545680.358174197</v>
      </c>
      <c r="K120" s="45">
        <v>42151602.700000003</v>
      </c>
      <c r="L120" s="263">
        <v>4</v>
      </c>
      <c r="M120" s="178">
        <v>11.22782638094049</v>
      </c>
      <c r="O120" s="607" t="s">
        <v>439</v>
      </c>
    </row>
    <row r="121" spans="1:15" x14ac:dyDescent="0.2">
      <c r="A121" s="21" t="s">
        <v>10</v>
      </c>
      <c r="B121" s="238">
        <v>532055.38500000001</v>
      </c>
      <c r="C121" s="145">
        <v>1128509.21</v>
      </c>
      <c r="D121" s="166">
        <v>112.1</v>
      </c>
      <c r="E121" s="178">
        <v>50.73079265206453</v>
      </c>
      <c r="F121" s="238">
        <v>20706001.592558801</v>
      </c>
      <c r="G121" s="145">
        <v>24659863.200741298</v>
      </c>
      <c r="H121" s="166">
        <v>19.100000000000001</v>
      </c>
      <c r="I121" s="178">
        <v>14.784370903496928</v>
      </c>
      <c r="J121" s="295">
        <v>21238056.977558803</v>
      </c>
      <c r="K121" s="45">
        <v>25788372.410741299</v>
      </c>
      <c r="L121" s="263">
        <v>21.4</v>
      </c>
      <c r="M121" s="178">
        <v>15.257465051209522</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41051872.229574196</v>
      </c>
      <c r="C129" s="238">
        <v>43254996.509999998</v>
      </c>
      <c r="D129" s="166">
        <v>5.4</v>
      </c>
      <c r="E129" s="178">
        <v>11.602876021513513</v>
      </c>
      <c r="F129" s="298">
        <v>20688043.273558799</v>
      </c>
      <c r="G129" s="298">
        <v>24649450.0637413</v>
      </c>
      <c r="H129" s="166">
        <v>19.100000000000001</v>
      </c>
      <c r="I129" s="178">
        <v>14.817084138008488</v>
      </c>
      <c r="J129" s="295">
        <v>61739915.503132999</v>
      </c>
      <c r="K129" s="45">
        <v>67904446.573741302</v>
      </c>
      <c r="L129" s="263">
        <v>10</v>
      </c>
      <c r="M129" s="178">
        <v>12.594634285896788</v>
      </c>
      <c r="O129" s="607" t="s">
        <v>439</v>
      </c>
    </row>
    <row r="130" spans="1:15" x14ac:dyDescent="0.2">
      <c r="A130" s="21" t="s">
        <v>9</v>
      </c>
      <c r="B130" s="298">
        <v>40519816.844574198</v>
      </c>
      <c r="C130" s="299">
        <v>42126487.299999997</v>
      </c>
      <c r="D130" s="166">
        <v>4</v>
      </c>
      <c r="E130" s="178">
        <v>11.367994531632386</v>
      </c>
      <c r="F130" s="420" t="s">
        <v>439</v>
      </c>
      <c r="G130" s="618" t="s">
        <v>439</v>
      </c>
      <c r="H130" s="638" t="s">
        <v>439</v>
      </c>
      <c r="I130" s="629" t="s">
        <v>439</v>
      </c>
      <c r="J130" s="295">
        <v>40519816.844574198</v>
      </c>
      <c r="K130" s="45">
        <v>42126487.299999997</v>
      </c>
      <c r="L130" s="263">
        <v>4</v>
      </c>
      <c r="M130" s="178">
        <v>11.367994531632386</v>
      </c>
      <c r="O130" s="607" t="s">
        <v>439</v>
      </c>
    </row>
    <row r="131" spans="1:15" x14ac:dyDescent="0.2">
      <c r="A131" s="21" t="s">
        <v>10</v>
      </c>
      <c r="B131" s="298">
        <v>532055.38500000001</v>
      </c>
      <c r="C131" s="299">
        <v>1128509.21</v>
      </c>
      <c r="D131" s="166">
        <v>112.1</v>
      </c>
      <c r="E131" s="178">
        <v>50.73079265206453</v>
      </c>
      <c r="F131" s="238">
        <v>20688043.273558799</v>
      </c>
      <c r="G131" s="238">
        <v>24649450.0637413</v>
      </c>
      <c r="H131" s="166">
        <v>19.100000000000001</v>
      </c>
      <c r="I131" s="178">
        <v>14.817084138008488</v>
      </c>
      <c r="J131" s="295">
        <v>21220098.658558801</v>
      </c>
      <c r="K131" s="45">
        <v>25777959.273741301</v>
      </c>
      <c r="L131" s="263">
        <v>21.5</v>
      </c>
      <c r="M131" s="178">
        <v>15.290977279088244</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238">
        <v>25863.513599999998</v>
      </c>
      <c r="C138" s="145">
        <v>25115.4</v>
      </c>
      <c r="D138" s="166">
        <v>-2.9</v>
      </c>
      <c r="E138" s="178">
        <v>0.51785443262582542</v>
      </c>
      <c r="F138" s="238">
        <v>17958.319</v>
      </c>
      <c r="G138" s="145">
        <v>10413.137000000001</v>
      </c>
      <c r="H138" s="166">
        <v>-42</v>
      </c>
      <c r="I138" s="178">
        <v>2.3745399162091885</v>
      </c>
      <c r="J138" s="295">
        <v>43821.832599999994</v>
      </c>
      <c r="K138" s="45">
        <v>35528.537000000004</v>
      </c>
      <c r="L138" s="263">
        <v>-18.899999999999999</v>
      </c>
      <c r="M138" s="178">
        <v>0.67181652628315802</v>
      </c>
      <c r="O138" s="607" t="s">
        <v>439</v>
      </c>
    </row>
    <row r="139" spans="1:15" ht="15.75" x14ac:dyDescent="0.2">
      <c r="A139" s="21" t="s">
        <v>357</v>
      </c>
      <c r="B139" s="238">
        <v>23399660.012097199</v>
      </c>
      <c r="C139" s="238">
        <v>27606566.52</v>
      </c>
      <c r="D139" s="166">
        <v>18</v>
      </c>
      <c r="E139" s="178">
        <v>10.266762385132809</v>
      </c>
      <c r="F139" s="420" t="s">
        <v>439</v>
      </c>
      <c r="G139" s="420" t="s">
        <v>439</v>
      </c>
      <c r="H139" s="638" t="s">
        <v>439</v>
      </c>
      <c r="I139" s="629" t="s">
        <v>439</v>
      </c>
      <c r="J139" s="295">
        <v>23399660.012097199</v>
      </c>
      <c r="K139" s="45">
        <v>27606566.52</v>
      </c>
      <c r="L139" s="263">
        <v>18</v>
      </c>
      <c r="M139" s="178">
        <v>10.062108497958535</v>
      </c>
      <c r="O139" s="607" t="s">
        <v>439</v>
      </c>
    </row>
    <row r="140" spans="1:15" ht="15.75" x14ac:dyDescent="0.2">
      <c r="A140" s="21" t="s">
        <v>348</v>
      </c>
      <c r="B140" s="238">
        <v>331799.51899999997</v>
      </c>
      <c r="C140" s="238">
        <v>369510.11</v>
      </c>
      <c r="D140" s="166">
        <v>11.4</v>
      </c>
      <c r="E140" s="178">
        <v>50.066588346210587</v>
      </c>
      <c r="F140" s="238">
        <v>7042900</v>
      </c>
      <c r="G140" s="238">
        <v>9308910.1271021403</v>
      </c>
      <c r="H140" s="166">
        <v>32.200000000000003</v>
      </c>
      <c r="I140" s="178">
        <v>18.135438561736915</v>
      </c>
      <c r="J140" s="295">
        <v>7374699.5190000003</v>
      </c>
      <c r="K140" s="45">
        <v>9678420.2371021397</v>
      </c>
      <c r="L140" s="263">
        <v>31.2</v>
      </c>
      <c r="M140" s="178">
        <v>18.588046491560277</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7530.5029999999997</v>
      </c>
      <c r="C142" s="159">
        <v>3459</v>
      </c>
      <c r="D142" s="166">
        <v>-54.1</v>
      </c>
      <c r="E142" s="178">
        <v>0.4820326475157708</v>
      </c>
      <c r="F142" s="312">
        <v>608560.06652999995</v>
      </c>
      <c r="G142" s="159">
        <v>617871.06244999997</v>
      </c>
      <c r="H142" s="166">
        <v>1.5</v>
      </c>
      <c r="I142" s="178">
        <v>13.794995594505728</v>
      </c>
      <c r="J142" s="313">
        <v>616090.56952999998</v>
      </c>
      <c r="K142" s="239">
        <v>621330.06244999997</v>
      </c>
      <c r="L142" s="263">
        <v>0.9</v>
      </c>
      <c r="M142" s="178">
        <v>11.956617630688591</v>
      </c>
      <c r="O142" s="607" t="s">
        <v>439</v>
      </c>
    </row>
    <row r="143" spans="1:15" x14ac:dyDescent="0.2">
      <c r="A143" s="21" t="s">
        <v>9</v>
      </c>
      <c r="B143" s="238">
        <v>7530.5029999999997</v>
      </c>
      <c r="C143" s="145">
        <v>3459</v>
      </c>
      <c r="D143" s="166">
        <v>-54.1</v>
      </c>
      <c r="E143" s="178">
        <v>0.48447528526026817</v>
      </c>
      <c r="F143" s="420" t="s">
        <v>439</v>
      </c>
      <c r="G143" s="618" t="s">
        <v>439</v>
      </c>
      <c r="H143" s="638" t="s">
        <v>439</v>
      </c>
      <c r="I143" s="629" t="s">
        <v>439</v>
      </c>
      <c r="J143" s="295">
        <v>7530.5029999999997</v>
      </c>
      <c r="K143" s="45">
        <v>3459</v>
      </c>
      <c r="L143" s="263">
        <v>-54.1</v>
      </c>
      <c r="M143" s="178">
        <v>0.48447528526026817</v>
      </c>
      <c r="O143" s="607" t="s">
        <v>439</v>
      </c>
    </row>
    <row r="144" spans="1:15" x14ac:dyDescent="0.2">
      <c r="A144" s="21" t="s">
        <v>10</v>
      </c>
      <c r="B144" s="420" t="s">
        <v>439</v>
      </c>
      <c r="C144" s="618" t="s">
        <v>439</v>
      </c>
      <c r="D144" s="638" t="s">
        <v>439</v>
      </c>
      <c r="E144" s="629" t="s">
        <v>439</v>
      </c>
      <c r="F144" s="238">
        <v>608560.06652999995</v>
      </c>
      <c r="G144" s="145">
        <v>617871.06244999997</v>
      </c>
      <c r="H144" s="166">
        <v>1.5</v>
      </c>
      <c r="I144" s="178">
        <v>13.794995594505728</v>
      </c>
      <c r="J144" s="295">
        <v>608560.06652999995</v>
      </c>
      <c r="K144" s="45">
        <v>617871.06244999997</v>
      </c>
      <c r="L144" s="263">
        <v>1.5</v>
      </c>
      <c r="M144" s="178">
        <v>13.783861467907204</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238">
        <v>7530.5029999999997</v>
      </c>
      <c r="C147" s="238">
        <v>515.13</v>
      </c>
      <c r="D147" s="166">
        <v>-93.2</v>
      </c>
      <c r="E147" s="178">
        <v>0.17697600103977248</v>
      </c>
      <c r="F147" s="420" t="s">
        <v>439</v>
      </c>
      <c r="G147" s="420" t="s">
        <v>439</v>
      </c>
      <c r="H147" s="638" t="s">
        <v>439</v>
      </c>
      <c r="I147" s="629" t="s">
        <v>439</v>
      </c>
      <c r="J147" s="295">
        <v>7530.5029999999997</v>
      </c>
      <c r="K147" s="45">
        <v>515.13</v>
      </c>
      <c r="L147" s="263">
        <v>-93.2</v>
      </c>
      <c r="M147" s="178">
        <v>0.14859789128690529</v>
      </c>
      <c r="O147" s="607" t="s">
        <v>439</v>
      </c>
    </row>
    <row r="148" spans="1:15" ht="15.75" x14ac:dyDescent="0.2">
      <c r="A148" s="21" t="s">
        <v>350</v>
      </c>
      <c r="B148" s="420" t="s">
        <v>439</v>
      </c>
      <c r="C148" s="420" t="s">
        <v>439</v>
      </c>
      <c r="D148" s="638" t="s">
        <v>439</v>
      </c>
      <c r="E148" s="629" t="s">
        <v>439</v>
      </c>
      <c r="F148" s="238">
        <v>79998.741999999998</v>
      </c>
      <c r="G148" s="238">
        <v>131008.77</v>
      </c>
      <c r="H148" s="166">
        <v>63.8</v>
      </c>
      <c r="I148" s="178">
        <v>18.310433860401485</v>
      </c>
      <c r="J148" s="295">
        <v>79998.741999999998</v>
      </c>
      <c r="K148" s="45">
        <v>131008.77</v>
      </c>
      <c r="L148" s="263">
        <v>63.8</v>
      </c>
      <c r="M148" s="178">
        <v>18.310078221284847</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269882.78128</v>
      </c>
      <c r="C150" s="159">
        <v>158572.04</v>
      </c>
      <c r="D150" s="166">
        <v>-41.2</v>
      </c>
      <c r="E150" s="178">
        <v>21.448431062214823</v>
      </c>
      <c r="F150" s="312">
        <v>955543.08</v>
      </c>
      <c r="G150" s="159">
        <v>1263248.345</v>
      </c>
      <c r="H150" s="166">
        <v>32.200000000000003</v>
      </c>
      <c r="I150" s="178">
        <v>27.655179981768246</v>
      </c>
      <c r="J150" s="313">
        <v>1225425.8612799998</v>
      </c>
      <c r="K150" s="239">
        <v>1421820.385</v>
      </c>
      <c r="L150" s="263">
        <v>16</v>
      </c>
      <c r="M150" s="178">
        <v>26.790546406159837</v>
      </c>
      <c r="O150" s="607" t="s">
        <v>439</v>
      </c>
    </row>
    <row r="151" spans="1:15" x14ac:dyDescent="0.2">
      <c r="A151" s="21" t="s">
        <v>9</v>
      </c>
      <c r="B151" s="238">
        <v>268065.90028</v>
      </c>
      <c r="C151" s="145">
        <v>157351.38</v>
      </c>
      <c r="D151" s="166">
        <v>-41.3</v>
      </c>
      <c r="E151" s="178">
        <v>22.266349494345494</v>
      </c>
      <c r="F151" s="420" t="s">
        <v>439</v>
      </c>
      <c r="G151" s="618" t="s">
        <v>439</v>
      </c>
      <c r="H151" s="638" t="s">
        <v>439</v>
      </c>
      <c r="I151" s="629" t="s">
        <v>439</v>
      </c>
      <c r="J151" s="295">
        <v>268065.90028</v>
      </c>
      <c r="K151" s="45">
        <v>157351.38</v>
      </c>
      <c r="L151" s="263">
        <v>-41.3</v>
      </c>
      <c r="M151" s="178">
        <v>22.266349494345494</v>
      </c>
      <c r="O151" s="607" t="s">
        <v>439</v>
      </c>
    </row>
    <row r="152" spans="1:15" x14ac:dyDescent="0.2">
      <c r="A152" s="21" t="s">
        <v>10</v>
      </c>
      <c r="B152" s="238">
        <v>1816.8810000000001</v>
      </c>
      <c r="C152" s="145">
        <v>1220.6600000000001</v>
      </c>
      <c r="D152" s="166">
        <v>-32.799999999999997</v>
      </c>
      <c r="E152" s="178">
        <v>3.7397985510049936</v>
      </c>
      <c r="F152" s="238">
        <v>955543.08</v>
      </c>
      <c r="G152" s="145">
        <v>1263248.345</v>
      </c>
      <c r="H152" s="166">
        <v>32.200000000000003</v>
      </c>
      <c r="I152" s="178">
        <v>27.655179981768246</v>
      </c>
      <c r="J152" s="295">
        <v>957359.96100000001</v>
      </c>
      <c r="K152" s="45">
        <v>1264469.0049999999</v>
      </c>
      <c r="L152" s="263">
        <v>32.1</v>
      </c>
      <c r="M152" s="178">
        <v>27.485504402966185</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238">
        <v>3036.7289999999998</v>
      </c>
      <c r="C155" s="238">
        <v>5585.95</v>
      </c>
      <c r="D155" s="166">
        <v>83.9</v>
      </c>
      <c r="E155" s="178">
        <v>10.734851369286901</v>
      </c>
      <c r="F155" s="420" t="s">
        <v>439</v>
      </c>
      <c r="G155" s="420" t="s">
        <v>439</v>
      </c>
      <c r="H155" s="638" t="s">
        <v>439</v>
      </c>
      <c r="I155" s="629" t="s">
        <v>439</v>
      </c>
      <c r="J155" s="295">
        <v>3036.7289999999998</v>
      </c>
      <c r="K155" s="45">
        <v>5585.95</v>
      </c>
      <c r="L155" s="263">
        <v>83.9</v>
      </c>
      <c r="M155" s="178">
        <v>6.773698535338843</v>
      </c>
      <c r="O155" s="607" t="s">
        <v>439</v>
      </c>
    </row>
    <row r="156" spans="1:15" ht="15.75" x14ac:dyDescent="0.2">
      <c r="A156" s="21" t="s">
        <v>348</v>
      </c>
      <c r="B156" s="238">
        <v>1816.8810000000001</v>
      </c>
      <c r="C156" s="238">
        <v>1220.6600000000001</v>
      </c>
      <c r="D156" s="166">
        <v>-32.799999999999997</v>
      </c>
      <c r="E156" s="178">
        <v>43.485439522259661</v>
      </c>
      <c r="F156" s="238">
        <v>99293.596999999994</v>
      </c>
      <c r="G156" s="238">
        <v>47413.731</v>
      </c>
      <c r="H156" s="166">
        <v>-52.2</v>
      </c>
      <c r="I156" s="178">
        <v>6.8425977329211403</v>
      </c>
      <c r="J156" s="295">
        <v>101110.47799999999</v>
      </c>
      <c r="K156" s="45">
        <v>48634.391000000003</v>
      </c>
      <c r="L156" s="263">
        <v>-51.9</v>
      </c>
      <c r="M156" s="178">
        <v>6.9904408394109945</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935" priority="132">
      <formula>kvartal &lt; 4</formula>
    </cfRule>
  </conditionalFormatting>
  <conditionalFormatting sqref="B63:C65">
    <cfRule type="expression" dxfId="934" priority="131">
      <formula>kvartal &lt; 4</formula>
    </cfRule>
  </conditionalFormatting>
  <conditionalFormatting sqref="B37">
    <cfRule type="expression" dxfId="933" priority="130">
      <formula>kvartal &lt; 4</formula>
    </cfRule>
  </conditionalFormatting>
  <conditionalFormatting sqref="B38">
    <cfRule type="expression" dxfId="932" priority="129">
      <formula>kvartal &lt; 4</formula>
    </cfRule>
  </conditionalFormatting>
  <conditionalFormatting sqref="B39">
    <cfRule type="expression" dxfId="931" priority="128">
      <formula>kvartal &lt; 4</formula>
    </cfRule>
  </conditionalFormatting>
  <conditionalFormatting sqref="A34">
    <cfRule type="expression" dxfId="930" priority="1">
      <formula>kvartal &lt; 4</formula>
    </cfRule>
  </conditionalFormatting>
  <conditionalFormatting sqref="C37">
    <cfRule type="expression" dxfId="929" priority="127">
      <formula>kvartal &lt; 4</formula>
    </cfRule>
  </conditionalFormatting>
  <conditionalFormatting sqref="C38">
    <cfRule type="expression" dxfId="928" priority="126">
      <formula>kvartal &lt; 4</formula>
    </cfRule>
  </conditionalFormatting>
  <conditionalFormatting sqref="C39">
    <cfRule type="expression" dxfId="927" priority="125">
      <formula>kvartal &lt; 4</formula>
    </cfRule>
  </conditionalFormatting>
  <conditionalFormatting sqref="B26:C28">
    <cfRule type="expression" dxfId="926" priority="124">
      <formula>kvartal &lt; 4</formula>
    </cfRule>
  </conditionalFormatting>
  <conditionalFormatting sqref="B32:C33">
    <cfRule type="expression" dxfId="925" priority="123">
      <formula>kvartal &lt; 4</formula>
    </cfRule>
  </conditionalFormatting>
  <conditionalFormatting sqref="B34">
    <cfRule type="expression" dxfId="924" priority="122">
      <formula>kvartal &lt; 4</formula>
    </cfRule>
  </conditionalFormatting>
  <conditionalFormatting sqref="C34">
    <cfRule type="expression" dxfId="923" priority="121">
      <formula>kvartal &lt; 4</formula>
    </cfRule>
  </conditionalFormatting>
  <conditionalFormatting sqref="F26:G28">
    <cfRule type="expression" dxfId="922" priority="120">
      <formula>kvartal &lt; 4</formula>
    </cfRule>
  </conditionalFormatting>
  <conditionalFormatting sqref="F32">
    <cfRule type="expression" dxfId="921" priority="119">
      <formula>kvartal &lt; 4</formula>
    </cfRule>
  </conditionalFormatting>
  <conditionalFormatting sqref="G32">
    <cfRule type="expression" dxfId="920" priority="118">
      <formula>kvartal &lt; 4</formula>
    </cfRule>
  </conditionalFormatting>
  <conditionalFormatting sqref="F33">
    <cfRule type="expression" dxfId="919" priority="117">
      <formula>kvartal &lt; 4</formula>
    </cfRule>
  </conditionalFormatting>
  <conditionalFormatting sqref="G33">
    <cfRule type="expression" dxfId="918" priority="116">
      <formula>kvartal &lt; 4</formula>
    </cfRule>
  </conditionalFormatting>
  <conditionalFormatting sqref="F34">
    <cfRule type="expression" dxfId="917" priority="115">
      <formula>kvartal &lt; 4</formula>
    </cfRule>
  </conditionalFormatting>
  <conditionalFormatting sqref="G34">
    <cfRule type="expression" dxfId="916" priority="114">
      <formula>kvartal &lt; 4</formula>
    </cfRule>
  </conditionalFormatting>
  <conditionalFormatting sqref="F37">
    <cfRule type="expression" dxfId="915" priority="113">
      <formula>kvartal &lt; 4</formula>
    </cfRule>
  </conditionalFormatting>
  <conditionalFormatting sqref="F38">
    <cfRule type="expression" dxfId="914" priority="112">
      <formula>kvartal &lt; 4</formula>
    </cfRule>
  </conditionalFormatting>
  <conditionalFormatting sqref="F39">
    <cfRule type="expression" dxfId="913" priority="111">
      <formula>kvartal &lt; 4</formula>
    </cfRule>
  </conditionalFormatting>
  <conditionalFormatting sqref="G37">
    <cfRule type="expression" dxfId="912" priority="110">
      <formula>kvartal &lt; 4</formula>
    </cfRule>
  </conditionalFormatting>
  <conditionalFormatting sqref="G38">
    <cfRule type="expression" dxfId="911" priority="109">
      <formula>kvartal &lt; 4</formula>
    </cfRule>
  </conditionalFormatting>
  <conditionalFormatting sqref="G39">
    <cfRule type="expression" dxfId="910" priority="108">
      <formula>kvartal &lt; 4</formula>
    </cfRule>
  </conditionalFormatting>
  <conditionalFormatting sqref="B29">
    <cfRule type="expression" dxfId="909" priority="107">
      <formula>kvartal &lt; 4</formula>
    </cfRule>
  </conditionalFormatting>
  <conditionalFormatting sqref="C29">
    <cfRule type="expression" dxfId="908" priority="106">
      <formula>kvartal &lt; 4</formula>
    </cfRule>
  </conditionalFormatting>
  <conditionalFormatting sqref="F29">
    <cfRule type="expression" dxfId="907" priority="105">
      <formula>kvartal &lt; 4</formula>
    </cfRule>
  </conditionalFormatting>
  <conditionalFormatting sqref="G29">
    <cfRule type="expression" dxfId="906" priority="104">
      <formula>kvartal &lt; 4</formula>
    </cfRule>
  </conditionalFormatting>
  <conditionalFormatting sqref="J26:K29">
    <cfRule type="expression" dxfId="905" priority="103">
      <formula>kvartal &lt; 4</formula>
    </cfRule>
  </conditionalFormatting>
  <conditionalFormatting sqref="J32:K34">
    <cfRule type="expression" dxfId="904" priority="102">
      <formula>kvartal &lt; 4</formula>
    </cfRule>
  </conditionalFormatting>
  <conditionalFormatting sqref="J37:K39">
    <cfRule type="expression" dxfId="903" priority="101">
      <formula>kvartal &lt; 4</formula>
    </cfRule>
  </conditionalFormatting>
  <conditionalFormatting sqref="B82">
    <cfRule type="expression" dxfId="902" priority="100">
      <formula>kvartal &lt; 4</formula>
    </cfRule>
  </conditionalFormatting>
  <conditionalFormatting sqref="C82">
    <cfRule type="expression" dxfId="901" priority="99">
      <formula>kvartal &lt; 4</formula>
    </cfRule>
  </conditionalFormatting>
  <conditionalFormatting sqref="B85">
    <cfRule type="expression" dxfId="900" priority="98">
      <formula>kvartal &lt; 4</formula>
    </cfRule>
  </conditionalFormatting>
  <conditionalFormatting sqref="C85">
    <cfRule type="expression" dxfId="899" priority="97">
      <formula>kvartal &lt; 4</formula>
    </cfRule>
  </conditionalFormatting>
  <conditionalFormatting sqref="B92">
    <cfRule type="expression" dxfId="898" priority="96">
      <formula>kvartal &lt; 4</formula>
    </cfRule>
  </conditionalFormatting>
  <conditionalFormatting sqref="C92">
    <cfRule type="expression" dxfId="897" priority="95">
      <formula>kvartal &lt; 4</formula>
    </cfRule>
  </conditionalFormatting>
  <conditionalFormatting sqref="B95">
    <cfRule type="expression" dxfId="896" priority="94">
      <formula>kvartal &lt; 4</formula>
    </cfRule>
  </conditionalFormatting>
  <conditionalFormatting sqref="C95">
    <cfRule type="expression" dxfId="895" priority="93">
      <formula>kvartal &lt; 4</formula>
    </cfRule>
  </conditionalFormatting>
  <conditionalFormatting sqref="B102">
    <cfRule type="expression" dxfId="894" priority="92">
      <formula>kvartal &lt; 4</formula>
    </cfRule>
  </conditionalFormatting>
  <conditionalFormatting sqref="C102">
    <cfRule type="expression" dxfId="893" priority="91">
      <formula>kvartal &lt; 4</formula>
    </cfRule>
  </conditionalFormatting>
  <conditionalFormatting sqref="B105">
    <cfRule type="expression" dxfId="892" priority="90">
      <formula>kvartal &lt; 4</formula>
    </cfRule>
  </conditionalFormatting>
  <conditionalFormatting sqref="C105">
    <cfRule type="expression" dxfId="891" priority="89">
      <formula>kvartal &lt; 4</formula>
    </cfRule>
  </conditionalFormatting>
  <conditionalFormatting sqref="B112">
    <cfRule type="expression" dxfId="890" priority="88">
      <formula>kvartal &lt; 4</formula>
    </cfRule>
  </conditionalFormatting>
  <conditionalFormatting sqref="C112">
    <cfRule type="expression" dxfId="889" priority="87">
      <formula>kvartal &lt; 4</formula>
    </cfRule>
  </conditionalFormatting>
  <conditionalFormatting sqref="B115">
    <cfRule type="expression" dxfId="888" priority="86">
      <formula>kvartal &lt; 4</formula>
    </cfRule>
  </conditionalFormatting>
  <conditionalFormatting sqref="C115">
    <cfRule type="expression" dxfId="887" priority="85">
      <formula>kvartal &lt; 4</formula>
    </cfRule>
  </conditionalFormatting>
  <conditionalFormatting sqref="B122">
    <cfRule type="expression" dxfId="886" priority="84">
      <formula>kvartal &lt; 4</formula>
    </cfRule>
  </conditionalFormatting>
  <conditionalFormatting sqref="C122">
    <cfRule type="expression" dxfId="885" priority="83">
      <formula>kvartal &lt; 4</formula>
    </cfRule>
  </conditionalFormatting>
  <conditionalFormatting sqref="B125">
    <cfRule type="expression" dxfId="884" priority="82">
      <formula>kvartal &lt; 4</formula>
    </cfRule>
  </conditionalFormatting>
  <conditionalFormatting sqref="C125">
    <cfRule type="expression" dxfId="883" priority="81">
      <formula>kvartal &lt; 4</formula>
    </cfRule>
  </conditionalFormatting>
  <conditionalFormatting sqref="B132">
    <cfRule type="expression" dxfId="882" priority="80">
      <formula>kvartal &lt; 4</formula>
    </cfRule>
  </conditionalFormatting>
  <conditionalFormatting sqref="C132">
    <cfRule type="expression" dxfId="881" priority="79">
      <formula>kvartal &lt; 4</formula>
    </cfRule>
  </conditionalFormatting>
  <conditionalFormatting sqref="B135">
    <cfRule type="expression" dxfId="880" priority="78">
      <formula>kvartal &lt; 4</formula>
    </cfRule>
  </conditionalFormatting>
  <conditionalFormatting sqref="C135">
    <cfRule type="expression" dxfId="879" priority="77">
      <formula>kvartal &lt; 4</formula>
    </cfRule>
  </conditionalFormatting>
  <conditionalFormatting sqref="B146">
    <cfRule type="expression" dxfId="878" priority="76">
      <formula>kvartal &lt; 4</formula>
    </cfRule>
  </conditionalFormatting>
  <conditionalFormatting sqref="C146">
    <cfRule type="expression" dxfId="877" priority="75">
      <formula>kvartal &lt; 4</formula>
    </cfRule>
  </conditionalFormatting>
  <conditionalFormatting sqref="B154">
    <cfRule type="expression" dxfId="876" priority="74">
      <formula>kvartal &lt; 4</formula>
    </cfRule>
  </conditionalFormatting>
  <conditionalFormatting sqref="C154">
    <cfRule type="expression" dxfId="875" priority="73">
      <formula>kvartal &lt; 4</formula>
    </cfRule>
  </conditionalFormatting>
  <conditionalFormatting sqref="F83">
    <cfRule type="expression" dxfId="874" priority="72">
      <formula>kvartal &lt; 4</formula>
    </cfRule>
  </conditionalFormatting>
  <conditionalFormatting sqref="G83">
    <cfRule type="expression" dxfId="873" priority="71">
      <formula>kvartal &lt; 4</formula>
    </cfRule>
  </conditionalFormatting>
  <conditionalFormatting sqref="F84:G84">
    <cfRule type="expression" dxfId="872" priority="70">
      <formula>kvartal &lt; 4</formula>
    </cfRule>
  </conditionalFormatting>
  <conditionalFormatting sqref="F86:G87">
    <cfRule type="expression" dxfId="871" priority="69">
      <formula>kvartal &lt; 4</formula>
    </cfRule>
  </conditionalFormatting>
  <conditionalFormatting sqref="F93:G94">
    <cfRule type="expression" dxfId="870" priority="68">
      <formula>kvartal &lt; 4</formula>
    </cfRule>
  </conditionalFormatting>
  <conditionalFormatting sqref="F96:G97">
    <cfRule type="expression" dxfId="869" priority="67">
      <formula>kvartal &lt; 4</formula>
    </cfRule>
  </conditionalFormatting>
  <conditionalFormatting sqref="F103:G104">
    <cfRule type="expression" dxfId="868" priority="66">
      <formula>kvartal &lt; 4</formula>
    </cfRule>
  </conditionalFormatting>
  <conditionalFormatting sqref="F106:G107">
    <cfRule type="expression" dxfId="867" priority="65">
      <formula>kvartal &lt; 4</formula>
    </cfRule>
  </conditionalFormatting>
  <conditionalFormatting sqref="F113:G114">
    <cfRule type="expression" dxfId="866" priority="64">
      <formula>kvartal &lt; 4</formula>
    </cfRule>
  </conditionalFormatting>
  <conditionalFormatting sqref="F116:G117">
    <cfRule type="expression" dxfId="865" priority="63">
      <formula>kvartal &lt; 4</formula>
    </cfRule>
  </conditionalFormatting>
  <conditionalFormatting sqref="F123:G124">
    <cfRule type="expression" dxfId="864" priority="62">
      <formula>kvartal &lt; 4</formula>
    </cfRule>
  </conditionalFormatting>
  <conditionalFormatting sqref="F126:G127">
    <cfRule type="expression" dxfId="863" priority="61">
      <formula>kvartal &lt; 4</formula>
    </cfRule>
  </conditionalFormatting>
  <conditionalFormatting sqref="F133:G134">
    <cfRule type="expression" dxfId="862" priority="60">
      <formula>kvartal &lt; 4</formula>
    </cfRule>
  </conditionalFormatting>
  <conditionalFormatting sqref="F136:G137">
    <cfRule type="expression" dxfId="861" priority="59">
      <formula>kvartal &lt; 4</formula>
    </cfRule>
  </conditionalFormatting>
  <conditionalFormatting sqref="F146">
    <cfRule type="expression" dxfId="860" priority="58">
      <formula>kvartal &lt; 4</formula>
    </cfRule>
  </conditionalFormatting>
  <conditionalFormatting sqref="G146">
    <cfRule type="expression" dxfId="859" priority="57">
      <formula>kvartal &lt; 4</formula>
    </cfRule>
  </conditionalFormatting>
  <conditionalFormatting sqref="F154:G154">
    <cfRule type="expression" dxfId="858" priority="56">
      <formula>kvartal &lt; 4</formula>
    </cfRule>
  </conditionalFormatting>
  <conditionalFormatting sqref="F82:G82">
    <cfRule type="expression" dxfId="857" priority="55">
      <formula>kvartal &lt; 4</formula>
    </cfRule>
  </conditionalFormatting>
  <conditionalFormatting sqref="F85:G85">
    <cfRule type="expression" dxfId="856" priority="54">
      <formula>kvartal &lt; 4</formula>
    </cfRule>
  </conditionalFormatting>
  <conditionalFormatting sqref="F92:G92">
    <cfRule type="expression" dxfId="855" priority="53">
      <formula>kvartal &lt; 4</formula>
    </cfRule>
  </conditionalFormatting>
  <conditionalFormatting sqref="F95:G95">
    <cfRule type="expression" dxfId="854" priority="52">
      <formula>kvartal &lt; 4</formula>
    </cfRule>
  </conditionalFormatting>
  <conditionalFormatting sqref="F102:G102">
    <cfRule type="expression" dxfId="853" priority="51">
      <formula>kvartal &lt; 4</formula>
    </cfRule>
  </conditionalFormatting>
  <conditionalFormatting sqref="F105:G105">
    <cfRule type="expression" dxfId="852" priority="50">
      <formula>kvartal &lt; 4</formula>
    </cfRule>
  </conditionalFormatting>
  <conditionalFormatting sqref="F112:G112">
    <cfRule type="expression" dxfId="851" priority="49">
      <formula>kvartal &lt; 4</formula>
    </cfRule>
  </conditionalFormatting>
  <conditionalFormatting sqref="F115">
    <cfRule type="expression" dxfId="850" priority="48">
      <formula>kvartal &lt; 4</formula>
    </cfRule>
  </conditionalFormatting>
  <conditionalFormatting sqref="G115">
    <cfRule type="expression" dxfId="849" priority="47">
      <formula>kvartal &lt; 4</formula>
    </cfRule>
  </conditionalFormatting>
  <conditionalFormatting sqref="F122:G122">
    <cfRule type="expression" dxfId="848" priority="46">
      <formula>kvartal &lt; 4</formula>
    </cfRule>
  </conditionalFormatting>
  <conditionalFormatting sqref="F125">
    <cfRule type="expression" dxfId="847" priority="45">
      <formula>kvartal &lt; 4</formula>
    </cfRule>
  </conditionalFormatting>
  <conditionalFormatting sqref="G125">
    <cfRule type="expression" dxfId="846" priority="44">
      <formula>kvartal &lt; 4</formula>
    </cfRule>
  </conditionalFormatting>
  <conditionalFormatting sqref="F132">
    <cfRule type="expression" dxfId="845" priority="43">
      <formula>kvartal &lt; 4</formula>
    </cfRule>
  </conditionalFormatting>
  <conditionalFormatting sqref="G132">
    <cfRule type="expression" dxfId="844" priority="42">
      <formula>kvartal &lt; 4</formula>
    </cfRule>
  </conditionalFormatting>
  <conditionalFormatting sqref="G135">
    <cfRule type="expression" dxfId="843" priority="41">
      <formula>kvartal &lt; 4</formula>
    </cfRule>
  </conditionalFormatting>
  <conditionalFormatting sqref="F135">
    <cfRule type="expression" dxfId="842" priority="40">
      <formula>kvartal &lt; 4</formula>
    </cfRule>
  </conditionalFormatting>
  <conditionalFormatting sqref="J82:K86">
    <cfRule type="expression" dxfId="841" priority="39">
      <formula>kvartal &lt; 4</formula>
    </cfRule>
  </conditionalFormatting>
  <conditionalFormatting sqref="J87:K87">
    <cfRule type="expression" dxfId="840" priority="38">
      <formula>kvartal &lt; 4</formula>
    </cfRule>
  </conditionalFormatting>
  <conditionalFormatting sqref="J92:K97">
    <cfRule type="expression" dxfId="839" priority="37">
      <formula>kvartal &lt; 4</formula>
    </cfRule>
  </conditionalFormatting>
  <conditionalFormatting sqref="J102:K107">
    <cfRule type="expression" dxfId="838" priority="36">
      <formula>kvartal &lt; 4</formula>
    </cfRule>
  </conditionalFormatting>
  <conditionalFormatting sqref="J112:K117">
    <cfRule type="expression" dxfId="837" priority="35">
      <formula>kvartal &lt; 4</formula>
    </cfRule>
  </conditionalFormatting>
  <conditionalFormatting sqref="J122:K127">
    <cfRule type="expression" dxfId="836" priority="34">
      <formula>kvartal &lt; 4</formula>
    </cfRule>
  </conditionalFormatting>
  <conditionalFormatting sqref="J132:K137">
    <cfRule type="expression" dxfId="835" priority="33">
      <formula>kvartal &lt; 4</formula>
    </cfRule>
  </conditionalFormatting>
  <conditionalFormatting sqref="J146:K146">
    <cfRule type="expression" dxfId="834" priority="32">
      <formula>kvartal &lt; 4</formula>
    </cfRule>
  </conditionalFormatting>
  <conditionalFormatting sqref="J154:K154">
    <cfRule type="expression" dxfId="833" priority="31">
      <formula>kvartal &lt; 4</formula>
    </cfRule>
  </conditionalFormatting>
  <conditionalFormatting sqref="A26:A28">
    <cfRule type="expression" dxfId="832" priority="15">
      <formula>kvartal &lt; 4</formula>
    </cfRule>
  </conditionalFormatting>
  <conditionalFormatting sqref="A32:A33">
    <cfRule type="expression" dxfId="831" priority="14">
      <formula>kvartal &lt; 4</formula>
    </cfRule>
  </conditionalFormatting>
  <conditionalFormatting sqref="A37:A39">
    <cfRule type="expression" dxfId="830" priority="13">
      <formula>kvartal &lt; 4</formula>
    </cfRule>
  </conditionalFormatting>
  <conditionalFormatting sqref="A57:A59">
    <cfRule type="expression" dxfId="829" priority="12">
      <formula>kvartal &lt; 4</formula>
    </cfRule>
  </conditionalFormatting>
  <conditionalFormatting sqref="A63:A65">
    <cfRule type="expression" dxfId="828" priority="11">
      <formula>kvartal &lt; 4</formula>
    </cfRule>
  </conditionalFormatting>
  <conditionalFormatting sqref="A82:A87">
    <cfRule type="expression" dxfId="827" priority="10">
      <formula>kvartal &lt; 4</formula>
    </cfRule>
  </conditionalFormatting>
  <conditionalFormatting sqref="A92:A97">
    <cfRule type="expression" dxfId="826" priority="9">
      <formula>kvartal &lt; 4</formula>
    </cfRule>
  </conditionalFormatting>
  <conditionalFormatting sqref="A102:A107">
    <cfRule type="expression" dxfId="825" priority="8">
      <formula>kvartal &lt; 4</formula>
    </cfRule>
  </conditionalFormatting>
  <conditionalFormatting sqref="A112:A117">
    <cfRule type="expression" dxfId="824" priority="7">
      <formula>kvartal &lt; 4</formula>
    </cfRule>
  </conditionalFormatting>
  <conditionalFormatting sqref="A122:A127">
    <cfRule type="expression" dxfId="823" priority="6">
      <formula>kvartal &lt; 4</formula>
    </cfRule>
  </conditionalFormatting>
  <conditionalFormatting sqref="A132:A137">
    <cfRule type="expression" dxfId="822" priority="5">
      <formula>kvartal &lt; 4</formula>
    </cfRule>
  </conditionalFormatting>
  <conditionalFormatting sqref="A146">
    <cfRule type="expression" dxfId="821" priority="4">
      <formula>kvartal &lt; 4</formula>
    </cfRule>
  </conditionalFormatting>
  <conditionalFormatting sqref="A154">
    <cfRule type="expression" dxfId="820" priority="3">
      <formula>kvartal &lt; 4</formula>
    </cfRule>
  </conditionalFormatting>
  <conditionalFormatting sqref="A29">
    <cfRule type="expression" dxfId="819" priority="2">
      <formula>kvartal &lt; 4</formula>
    </cfRule>
  </conditionalFormatting>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169</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315">
        <v>26</v>
      </c>
      <c r="D54" s="647" t="s">
        <v>439</v>
      </c>
      <c r="E54" s="178">
        <v>8.0191458198780618E-4</v>
      </c>
      <c r="F54" s="145"/>
      <c r="G54" s="34"/>
      <c r="H54" s="159"/>
      <c r="I54" s="159"/>
      <c r="J54" s="38"/>
      <c r="K54" s="38"/>
      <c r="L54" s="159"/>
      <c r="M54" s="159"/>
      <c r="N54" s="148"/>
      <c r="O54" s="607" t="s">
        <v>439</v>
      </c>
    </row>
    <row r="55" spans="1:15" s="3" customFormat="1" ht="15.75" x14ac:dyDescent="0.2">
      <c r="A55" s="39" t="s">
        <v>340</v>
      </c>
      <c r="B55" s="609" t="s">
        <v>439</v>
      </c>
      <c r="C55" s="291">
        <v>26</v>
      </c>
      <c r="D55" s="642" t="s">
        <v>439</v>
      </c>
      <c r="E55" s="178">
        <v>1.4171887884089028E-3</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239">
        <v>3403757</v>
      </c>
      <c r="C165" s="313">
        <v>3324935</v>
      </c>
      <c r="D165" s="258">
        <v>-2.2999999999999998</v>
      </c>
      <c r="E165" s="178">
        <v>11.234373703975788</v>
      </c>
      <c r="F165" s="612" t="s">
        <v>439</v>
      </c>
      <c r="G165" s="624" t="s">
        <v>439</v>
      </c>
      <c r="H165" s="644" t="s">
        <v>439</v>
      </c>
      <c r="I165" s="638" t="s">
        <v>439</v>
      </c>
      <c r="J165" s="322">
        <v>3403757</v>
      </c>
      <c r="K165" s="322">
        <v>3324935</v>
      </c>
      <c r="L165" s="262">
        <v>-2.2999999999999998</v>
      </c>
      <c r="M165" s="178">
        <v>11.192653533344712</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239">
        <v>59844612</v>
      </c>
      <c r="C167" s="313">
        <v>63722413</v>
      </c>
      <c r="D167" s="166">
        <v>6.5</v>
      </c>
      <c r="E167" s="178">
        <v>13.132816080125593</v>
      </c>
      <c r="F167" s="614" t="s">
        <v>439</v>
      </c>
      <c r="G167" s="492" t="s">
        <v>439</v>
      </c>
      <c r="H167" s="645" t="s">
        <v>439</v>
      </c>
      <c r="I167" s="638" t="s">
        <v>439</v>
      </c>
      <c r="J167" s="312">
        <v>59844612</v>
      </c>
      <c r="K167" s="312">
        <v>63722413</v>
      </c>
      <c r="L167" s="263">
        <v>6.5</v>
      </c>
      <c r="M167" s="178">
        <v>13.074601837177404</v>
      </c>
      <c r="N167" s="148"/>
      <c r="O167" s="607" t="s">
        <v>439</v>
      </c>
    </row>
    <row r="168" spans="1:15" s="3" customFormat="1" ht="15.75" x14ac:dyDescent="0.2">
      <c r="A168" s="13" t="s">
        <v>354</v>
      </c>
      <c r="B168" s="239">
        <v>9898</v>
      </c>
      <c r="C168" s="492" t="s">
        <v>439</v>
      </c>
      <c r="D168" s="166">
        <v>-100</v>
      </c>
      <c r="E168" s="629" t="s">
        <v>439</v>
      </c>
      <c r="F168" s="614" t="s">
        <v>439</v>
      </c>
      <c r="G168" s="492" t="s">
        <v>439</v>
      </c>
      <c r="H168" s="645" t="s">
        <v>439</v>
      </c>
      <c r="I168" s="638" t="s">
        <v>439</v>
      </c>
      <c r="J168" s="312">
        <v>9898</v>
      </c>
      <c r="K168" s="493" t="s">
        <v>439</v>
      </c>
      <c r="L168" s="263">
        <v>-100</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818" priority="132">
      <formula>kvartal &lt; 4</formula>
    </cfRule>
  </conditionalFormatting>
  <conditionalFormatting sqref="B63:C65">
    <cfRule type="expression" dxfId="817" priority="131">
      <formula>kvartal &lt; 4</formula>
    </cfRule>
  </conditionalFormatting>
  <conditionalFormatting sqref="B37">
    <cfRule type="expression" dxfId="816" priority="130">
      <formula>kvartal &lt; 4</formula>
    </cfRule>
  </conditionalFormatting>
  <conditionalFormatting sqref="B38">
    <cfRule type="expression" dxfId="815" priority="129">
      <formula>kvartal &lt; 4</formula>
    </cfRule>
  </conditionalFormatting>
  <conditionalFormatting sqref="B39">
    <cfRule type="expression" dxfId="814" priority="128">
      <formula>kvartal &lt; 4</formula>
    </cfRule>
  </conditionalFormatting>
  <conditionalFormatting sqref="A34">
    <cfRule type="expression" dxfId="813" priority="1">
      <formula>kvartal &lt; 4</formula>
    </cfRule>
  </conditionalFormatting>
  <conditionalFormatting sqref="C37">
    <cfRule type="expression" dxfId="812" priority="127">
      <formula>kvartal &lt; 4</formula>
    </cfRule>
  </conditionalFormatting>
  <conditionalFormatting sqref="C38">
    <cfRule type="expression" dxfId="811" priority="126">
      <formula>kvartal &lt; 4</formula>
    </cfRule>
  </conditionalFormatting>
  <conditionalFormatting sqref="C39">
    <cfRule type="expression" dxfId="810" priority="125">
      <formula>kvartal &lt; 4</formula>
    </cfRule>
  </conditionalFormatting>
  <conditionalFormatting sqref="B26:C28">
    <cfRule type="expression" dxfId="809" priority="124">
      <formula>kvartal &lt; 4</formula>
    </cfRule>
  </conditionalFormatting>
  <conditionalFormatting sqref="B32:C33">
    <cfRule type="expression" dxfId="808" priority="123">
      <formula>kvartal &lt; 4</formula>
    </cfRule>
  </conditionalFormatting>
  <conditionalFormatting sqref="B34">
    <cfRule type="expression" dxfId="807" priority="122">
      <formula>kvartal &lt; 4</formula>
    </cfRule>
  </conditionalFormatting>
  <conditionalFormatting sqref="C34">
    <cfRule type="expression" dxfId="806" priority="121">
      <formula>kvartal &lt; 4</formula>
    </cfRule>
  </conditionalFormatting>
  <conditionalFormatting sqref="F26:G28">
    <cfRule type="expression" dxfId="805" priority="120">
      <formula>kvartal &lt; 4</formula>
    </cfRule>
  </conditionalFormatting>
  <conditionalFormatting sqref="F32">
    <cfRule type="expression" dxfId="804" priority="119">
      <formula>kvartal &lt; 4</formula>
    </cfRule>
  </conditionalFormatting>
  <conditionalFormatting sqref="G32">
    <cfRule type="expression" dxfId="803" priority="118">
      <formula>kvartal &lt; 4</formula>
    </cfRule>
  </conditionalFormatting>
  <conditionalFormatting sqref="F33">
    <cfRule type="expression" dxfId="802" priority="117">
      <formula>kvartal &lt; 4</formula>
    </cfRule>
  </conditionalFormatting>
  <conditionalFormatting sqref="G33">
    <cfRule type="expression" dxfId="801" priority="116">
      <formula>kvartal &lt; 4</formula>
    </cfRule>
  </conditionalFormatting>
  <conditionalFormatting sqref="F34">
    <cfRule type="expression" dxfId="800" priority="115">
      <formula>kvartal &lt; 4</formula>
    </cfRule>
  </conditionalFormatting>
  <conditionalFormatting sqref="G34">
    <cfRule type="expression" dxfId="799" priority="114">
      <formula>kvartal &lt; 4</formula>
    </cfRule>
  </conditionalFormatting>
  <conditionalFormatting sqref="F37">
    <cfRule type="expression" dxfId="798" priority="113">
      <formula>kvartal &lt; 4</formula>
    </cfRule>
  </conditionalFormatting>
  <conditionalFormatting sqref="F38">
    <cfRule type="expression" dxfId="797" priority="112">
      <formula>kvartal &lt; 4</formula>
    </cfRule>
  </conditionalFormatting>
  <conditionalFormatting sqref="F39">
    <cfRule type="expression" dxfId="796" priority="111">
      <formula>kvartal &lt; 4</formula>
    </cfRule>
  </conditionalFormatting>
  <conditionalFormatting sqref="G37">
    <cfRule type="expression" dxfId="795" priority="110">
      <formula>kvartal &lt; 4</formula>
    </cfRule>
  </conditionalFormatting>
  <conditionalFormatting sqref="G38">
    <cfRule type="expression" dxfId="794" priority="109">
      <formula>kvartal &lt; 4</formula>
    </cfRule>
  </conditionalFormatting>
  <conditionalFormatting sqref="G39">
    <cfRule type="expression" dxfId="793" priority="108">
      <formula>kvartal &lt; 4</formula>
    </cfRule>
  </conditionalFormatting>
  <conditionalFormatting sqref="B29">
    <cfRule type="expression" dxfId="792" priority="107">
      <formula>kvartal &lt; 4</formula>
    </cfRule>
  </conditionalFormatting>
  <conditionalFormatting sqref="C29">
    <cfRule type="expression" dxfId="791" priority="106">
      <formula>kvartal &lt; 4</formula>
    </cfRule>
  </conditionalFormatting>
  <conditionalFormatting sqref="F29">
    <cfRule type="expression" dxfId="790" priority="105">
      <formula>kvartal &lt; 4</formula>
    </cfRule>
  </conditionalFormatting>
  <conditionalFormatting sqref="G29">
    <cfRule type="expression" dxfId="789" priority="104">
      <formula>kvartal &lt; 4</formula>
    </cfRule>
  </conditionalFormatting>
  <conditionalFormatting sqref="J26:K29">
    <cfRule type="expression" dxfId="788" priority="103">
      <formula>kvartal &lt; 4</formula>
    </cfRule>
  </conditionalFormatting>
  <conditionalFormatting sqref="J32:K34">
    <cfRule type="expression" dxfId="787" priority="102">
      <formula>kvartal &lt; 4</formula>
    </cfRule>
  </conditionalFormatting>
  <conditionalFormatting sqref="J37:K39">
    <cfRule type="expression" dxfId="786" priority="101">
      <formula>kvartal &lt; 4</formula>
    </cfRule>
  </conditionalFormatting>
  <conditionalFormatting sqref="B82">
    <cfRule type="expression" dxfId="785" priority="100">
      <formula>kvartal &lt; 4</formula>
    </cfRule>
  </conditionalFormatting>
  <conditionalFormatting sqref="C82">
    <cfRule type="expression" dxfId="784" priority="99">
      <formula>kvartal &lt; 4</formula>
    </cfRule>
  </conditionalFormatting>
  <conditionalFormatting sqref="B85">
    <cfRule type="expression" dxfId="783" priority="98">
      <formula>kvartal &lt; 4</formula>
    </cfRule>
  </conditionalFormatting>
  <conditionalFormatting sqref="C85">
    <cfRule type="expression" dxfId="782" priority="97">
      <formula>kvartal &lt; 4</formula>
    </cfRule>
  </conditionalFormatting>
  <conditionalFormatting sqref="B92">
    <cfRule type="expression" dxfId="781" priority="96">
      <formula>kvartal &lt; 4</formula>
    </cfRule>
  </conditionalFormatting>
  <conditionalFormatting sqref="C92">
    <cfRule type="expression" dxfId="780" priority="95">
      <formula>kvartal &lt; 4</formula>
    </cfRule>
  </conditionalFormatting>
  <conditionalFormatting sqref="B95">
    <cfRule type="expression" dxfId="779" priority="94">
      <formula>kvartal &lt; 4</formula>
    </cfRule>
  </conditionalFormatting>
  <conditionalFormatting sqref="C95">
    <cfRule type="expression" dxfId="778" priority="93">
      <formula>kvartal &lt; 4</formula>
    </cfRule>
  </conditionalFormatting>
  <conditionalFormatting sqref="B102">
    <cfRule type="expression" dxfId="777" priority="92">
      <formula>kvartal &lt; 4</formula>
    </cfRule>
  </conditionalFormatting>
  <conditionalFormatting sqref="C102">
    <cfRule type="expression" dxfId="776" priority="91">
      <formula>kvartal &lt; 4</formula>
    </cfRule>
  </conditionalFormatting>
  <conditionalFormatting sqref="B105">
    <cfRule type="expression" dxfId="775" priority="90">
      <formula>kvartal &lt; 4</formula>
    </cfRule>
  </conditionalFormatting>
  <conditionalFormatting sqref="C105">
    <cfRule type="expression" dxfId="774" priority="89">
      <formula>kvartal &lt; 4</formula>
    </cfRule>
  </conditionalFormatting>
  <conditionalFormatting sqref="B112">
    <cfRule type="expression" dxfId="773" priority="88">
      <formula>kvartal &lt; 4</formula>
    </cfRule>
  </conditionalFormatting>
  <conditionalFormatting sqref="C112">
    <cfRule type="expression" dxfId="772" priority="87">
      <formula>kvartal &lt; 4</formula>
    </cfRule>
  </conditionalFormatting>
  <conditionalFormatting sqref="B115">
    <cfRule type="expression" dxfId="771" priority="86">
      <formula>kvartal &lt; 4</formula>
    </cfRule>
  </conditionalFormatting>
  <conditionalFormatting sqref="C115">
    <cfRule type="expression" dxfId="770" priority="85">
      <formula>kvartal &lt; 4</formula>
    </cfRule>
  </conditionalFormatting>
  <conditionalFormatting sqref="B122">
    <cfRule type="expression" dxfId="769" priority="84">
      <formula>kvartal &lt; 4</formula>
    </cfRule>
  </conditionalFormatting>
  <conditionalFormatting sqref="C122">
    <cfRule type="expression" dxfId="768" priority="83">
      <formula>kvartal &lt; 4</formula>
    </cfRule>
  </conditionalFormatting>
  <conditionalFormatting sqref="B125">
    <cfRule type="expression" dxfId="767" priority="82">
      <formula>kvartal &lt; 4</formula>
    </cfRule>
  </conditionalFormatting>
  <conditionalFormatting sqref="C125">
    <cfRule type="expression" dxfId="766" priority="81">
      <formula>kvartal &lt; 4</formula>
    </cfRule>
  </conditionalFormatting>
  <conditionalFormatting sqref="B132">
    <cfRule type="expression" dxfId="765" priority="80">
      <formula>kvartal &lt; 4</formula>
    </cfRule>
  </conditionalFormatting>
  <conditionalFormatting sqref="C132">
    <cfRule type="expression" dxfId="764" priority="79">
      <formula>kvartal &lt; 4</formula>
    </cfRule>
  </conditionalFormatting>
  <conditionalFormatting sqref="B135">
    <cfRule type="expression" dxfId="763" priority="78">
      <formula>kvartal &lt; 4</formula>
    </cfRule>
  </conditionalFormatting>
  <conditionalFormatting sqref="C135">
    <cfRule type="expression" dxfId="762" priority="77">
      <formula>kvartal &lt; 4</formula>
    </cfRule>
  </conditionalFormatting>
  <conditionalFormatting sqref="B146">
    <cfRule type="expression" dxfId="761" priority="76">
      <formula>kvartal &lt; 4</formula>
    </cfRule>
  </conditionalFormatting>
  <conditionalFormatting sqref="C146">
    <cfRule type="expression" dxfId="760" priority="75">
      <formula>kvartal &lt; 4</formula>
    </cfRule>
  </conditionalFormatting>
  <conditionalFormatting sqref="B154">
    <cfRule type="expression" dxfId="759" priority="74">
      <formula>kvartal &lt; 4</formula>
    </cfRule>
  </conditionalFormatting>
  <conditionalFormatting sqref="C154">
    <cfRule type="expression" dxfId="758" priority="73">
      <formula>kvartal &lt; 4</formula>
    </cfRule>
  </conditionalFormatting>
  <conditionalFormatting sqref="F83">
    <cfRule type="expression" dxfId="757" priority="72">
      <formula>kvartal &lt; 4</formula>
    </cfRule>
  </conditionalFormatting>
  <conditionalFormatting sqref="G83">
    <cfRule type="expression" dxfId="756" priority="71">
      <formula>kvartal &lt; 4</formula>
    </cfRule>
  </conditionalFormatting>
  <conditionalFormatting sqref="F84:G84">
    <cfRule type="expression" dxfId="755" priority="70">
      <formula>kvartal &lt; 4</formula>
    </cfRule>
  </conditionalFormatting>
  <conditionalFormatting sqref="F86:G87">
    <cfRule type="expression" dxfId="754" priority="69">
      <formula>kvartal &lt; 4</formula>
    </cfRule>
  </conditionalFormatting>
  <conditionalFormatting sqref="F93:G94">
    <cfRule type="expression" dxfId="753" priority="68">
      <formula>kvartal &lt; 4</formula>
    </cfRule>
  </conditionalFormatting>
  <conditionalFormatting sqref="F96:G97">
    <cfRule type="expression" dxfId="752" priority="67">
      <formula>kvartal &lt; 4</formula>
    </cfRule>
  </conditionalFormatting>
  <conditionalFormatting sqref="F103:G104">
    <cfRule type="expression" dxfId="751" priority="66">
      <formula>kvartal &lt; 4</formula>
    </cfRule>
  </conditionalFormatting>
  <conditionalFormatting sqref="F106:G107">
    <cfRule type="expression" dxfId="750" priority="65">
      <formula>kvartal &lt; 4</formula>
    </cfRule>
  </conditionalFormatting>
  <conditionalFormatting sqref="F113:G114">
    <cfRule type="expression" dxfId="749" priority="64">
      <formula>kvartal &lt; 4</formula>
    </cfRule>
  </conditionalFormatting>
  <conditionalFormatting sqref="F116:G117">
    <cfRule type="expression" dxfId="748" priority="63">
      <formula>kvartal &lt; 4</formula>
    </cfRule>
  </conditionalFormatting>
  <conditionalFormatting sqref="F123:G124">
    <cfRule type="expression" dxfId="747" priority="62">
      <formula>kvartal &lt; 4</formula>
    </cfRule>
  </conditionalFormatting>
  <conditionalFormatting sqref="F126:G127">
    <cfRule type="expression" dxfId="746" priority="61">
      <formula>kvartal &lt; 4</formula>
    </cfRule>
  </conditionalFormatting>
  <conditionalFormatting sqref="F133:G134">
    <cfRule type="expression" dxfId="745" priority="60">
      <formula>kvartal &lt; 4</formula>
    </cfRule>
  </conditionalFormatting>
  <conditionalFormatting sqref="F136:G137">
    <cfRule type="expression" dxfId="744" priority="59">
      <formula>kvartal &lt; 4</formula>
    </cfRule>
  </conditionalFormatting>
  <conditionalFormatting sqref="F146">
    <cfRule type="expression" dxfId="743" priority="58">
      <formula>kvartal &lt; 4</formula>
    </cfRule>
  </conditionalFormatting>
  <conditionalFormatting sqref="G146">
    <cfRule type="expression" dxfId="742" priority="57">
      <formula>kvartal &lt; 4</formula>
    </cfRule>
  </conditionalFormatting>
  <conditionalFormatting sqref="F154:G154">
    <cfRule type="expression" dxfId="741" priority="56">
      <formula>kvartal &lt; 4</formula>
    </cfRule>
  </conditionalFormatting>
  <conditionalFormatting sqref="F82:G82">
    <cfRule type="expression" dxfId="740" priority="55">
      <formula>kvartal &lt; 4</formula>
    </cfRule>
  </conditionalFormatting>
  <conditionalFormatting sqref="F85:G85">
    <cfRule type="expression" dxfId="739" priority="54">
      <formula>kvartal &lt; 4</formula>
    </cfRule>
  </conditionalFormatting>
  <conditionalFormatting sqref="F92:G92">
    <cfRule type="expression" dxfId="738" priority="53">
      <formula>kvartal &lt; 4</formula>
    </cfRule>
  </conditionalFormatting>
  <conditionalFormatting sqref="F95:G95">
    <cfRule type="expression" dxfId="737" priority="52">
      <formula>kvartal &lt; 4</formula>
    </cfRule>
  </conditionalFormatting>
  <conditionalFormatting sqref="F102:G102">
    <cfRule type="expression" dxfId="736" priority="51">
      <formula>kvartal &lt; 4</formula>
    </cfRule>
  </conditionalFormatting>
  <conditionalFormatting sqref="F105:G105">
    <cfRule type="expression" dxfId="735" priority="50">
      <formula>kvartal &lt; 4</formula>
    </cfRule>
  </conditionalFormatting>
  <conditionalFormatting sqref="F112:G112">
    <cfRule type="expression" dxfId="734" priority="49">
      <formula>kvartal &lt; 4</formula>
    </cfRule>
  </conditionalFormatting>
  <conditionalFormatting sqref="F115">
    <cfRule type="expression" dxfId="733" priority="48">
      <formula>kvartal &lt; 4</formula>
    </cfRule>
  </conditionalFormatting>
  <conditionalFormatting sqref="G115">
    <cfRule type="expression" dxfId="732" priority="47">
      <formula>kvartal &lt; 4</formula>
    </cfRule>
  </conditionalFormatting>
  <conditionalFormatting sqref="F122:G122">
    <cfRule type="expression" dxfId="731" priority="46">
      <formula>kvartal &lt; 4</formula>
    </cfRule>
  </conditionalFormatting>
  <conditionalFormatting sqref="F125">
    <cfRule type="expression" dxfId="730" priority="45">
      <formula>kvartal &lt; 4</formula>
    </cfRule>
  </conditionalFormatting>
  <conditionalFormatting sqref="G125">
    <cfRule type="expression" dxfId="729" priority="44">
      <formula>kvartal &lt; 4</formula>
    </cfRule>
  </conditionalFormatting>
  <conditionalFormatting sqref="F132">
    <cfRule type="expression" dxfId="728" priority="43">
      <formula>kvartal &lt; 4</formula>
    </cfRule>
  </conditionalFormatting>
  <conditionalFormatting sqref="G132">
    <cfRule type="expression" dxfId="727" priority="42">
      <formula>kvartal &lt; 4</formula>
    </cfRule>
  </conditionalFormatting>
  <conditionalFormatting sqref="G135">
    <cfRule type="expression" dxfId="726" priority="41">
      <formula>kvartal &lt; 4</formula>
    </cfRule>
  </conditionalFormatting>
  <conditionalFormatting sqref="F135">
    <cfRule type="expression" dxfId="725" priority="40">
      <formula>kvartal &lt; 4</formula>
    </cfRule>
  </conditionalFormatting>
  <conditionalFormatting sqref="J82:K86">
    <cfRule type="expression" dxfId="724" priority="39">
      <formula>kvartal &lt; 4</formula>
    </cfRule>
  </conditionalFormatting>
  <conditionalFormatting sqref="J87:K87">
    <cfRule type="expression" dxfId="723" priority="38">
      <formula>kvartal &lt; 4</formula>
    </cfRule>
  </conditionalFormatting>
  <conditionalFormatting sqref="J92:K97">
    <cfRule type="expression" dxfId="722" priority="37">
      <formula>kvartal &lt; 4</formula>
    </cfRule>
  </conditionalFormatting>
  <conditionalFormatting sqref="J102:K107">
    <cfRule type="expression" dxfId="721" priority="36">
      <formula>kvartal &lt; 4</formula>
    </cfRule>
  </conditionalFormatting>
  <conditionalFormatting sqref="J112:K117">
    <cfRule type="expression" dxfId="720" priority="35">
      <formula>kvartal &lt; 4</formula>
    </cfRule>
  </conditionalFormatting>
  <conditionalFormatting sqref="J122:K127">
    <cfRule type="expression" dxfId="719" priority="34">
      <formula>kvartal &lt; 4</formula>
    </cfRule>
  </conditionalFormatting>
  <conditionalFormatting sqref="J132:K137">
    <cfRule type="expression" dxfId="718" priority="33">
      <formula>kvartal &lt; 4</formula>
    </cfRule>
  </conditionalFormatting>
  <conditionalFormatting sqref="J146:K146">
    <cfRule type="expression" dxfId="717" priority="32">
      <formula>kvartal &lt; 4</formula>
    </cfRule>
  </conditionalFormatting>
  <conditionalFormatting sqref="J154:K154">
    <cfRule type="expression" dxfId="716" priority="31">
      <formula>kvartal &lt; 4</formula>
    </cfRule>
  </conditionalFormatting>
  <conditionalFormatting sqref="A26:A28">
    <cfRule type="expression" dxfId="715" priority="15">
      <formula>kvartal &lt; 4</formula>
    </cfRule>
  </conditionalFormatting>
  <conditionalFormatting sqref="A32:A33">
    <cfRule type="expression" dxfId="714" priority="14">
      <formula>kvartal &lt; 4</formula>
    </cfRule>
  </conditionalFormatting>
  <conditionalFormatting sqref="A37:A39">
    <cfRule type="expression" dxfId="713" priority="13">
      <formula>kvartal &lt; 4</formula>
    </cfRule>
  </conditionalFormatting>
  <conditionalFormatting sqref="A57:A59">
    <cfRule type="expression" dxfId="712" priority="12">
      <formula>kvartal &lt; 4</formula>
    </cfRule>
  </conditionalFormatting>
  <conditionalFormatting sqref="A63:A65">
    <cfRule type="expression" dxfId="711" priority="11">
      <formula>kvartal &lt; 4</formula>
    </cfRule>
  </conditionalFormatting>
  <conditionalFormatting sqref="A82:A87">
    <cfRule type="expression" dxfId="710" priority="10">
      <formula>kvartal &lt; 4</formula>
    </cfRule>
  </conditionalFormatting>
  <conditionalFormatting sqref="A92:A97">
    <cfRule type="expression" dxfId="709" priority="9">
      <formula>kvartal &lt; 4</formula>
    </cfRule>
  </conditionalFormatting>
  <conditionalFormatting sqref="A102:A107">
    <cfRule type="expression" dxfId="708" priority="8">
      <formula>kvartal &lt; 4</formula>
    </cfRule>
  </conditionalFormatting>
  <conditionalFormatting sqref="A112:A117">
    <cfRule type="expression" dxfId="707" priority="7">
      <formula>kvartal &lt; 4</formula>
    </cfRule>
  </conditionalFormatting>
  <conditionalFormatting sqref="A122:A127">
    <cfRule type="expression" dxfId="706" priority="6">
      <formula>kvartal &lt; 4</formula>
    </cfRule>
  </conditionalFormatting>
  <conditionalFormatting sqref="A132:A137">
    <cfRule type="expression" dxfId="705" priority="5">
      <formula>kvartal &lt; 4</formula>
    </cfRule>
  </conditionalFormatting>
  <conditionalFormatting sqref="A146">
    <cfRule type="expression" dxfId="704" priority="4">
      <formula>kvartal &lt; 4</formula>
    </cfRule>
  </conditionalFormatting>
  <conditionalFormatting sqref="A154">
    <cfRule type="expression" dxfId="703" priority="3">
      <formula>kvartal &lt; 4</formula>
    </cfRule>
  </conditionalFormatting>
  <conditionalFormatting sqref="A29">
    <cfRule type="expression" dxfId="702" priority="2">
      <formula>kvartal &lt; 4</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160</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310">
        <v>105602</v>
      </c>
      <c r="G7" s="311">
        <v>89622</v>
      </c>
      <c r="H7" s="258">
        <v>-15.1</v>
      </c>
      <c r="I7" s="178">
        <v>1.3328467411988385</v>
      </c>
      <c r="J7" s="312">
        <v>105602</v>
      </c>
      <c r="K7" s="313">
        <v>89622</v>
      </c>
      <c r="L7" s="262">
        <v>-15.1</v>
      </c>
      <c r="M7" s="178">
        <v>0.83822747871141168</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314">
        <v>103256</v>
      </c>
      <c r="G10" s="315">
        <v>90028</v>
      </c>
      <c r="H10" s="166">
        <v>-12.8</v>
      </c>
      <c r="I10" s="178">
        <v>1.5628870346551615</v>
      </c>
      <c r="J10" s="312">
        <v>103256</v>
      </c>
      <c r="K10" s="313">
        <v>90028</v>
      </c>
      <c r="L10" s="263">
        <v>-12.8</v>
      </c>
      <c r="M10" s="178">
        <v>1.4931885151931787</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314">
        <v>461872</v>
      </c>
      <c r="G13" s="315">
        <v>569997</v>
      </c>
      <c r="H13" s="166">
        <v>23.4</v>
      </c>
      <c r="I13" s="178">
        <v>1.8732821679242497</v>
      </c>
      <c r="J13" s="312">
        <v>461872</v>
      </c>
      <c r="K13" s="313">
        <v>569997</v>
      </c>
      <c r="L13" s="263">
        <v>23.4</v>
      </c>
      <c r="M13" s="178">
        <v>1.0342517920394194</v>
      </c>
      <c r="O13" s="607" t="s">
        <v>439</v>
      </c>
    </row>
    <row r="14" spans="1:15" s="44" customFormat="1" ht="15.75" x14ac:dyDescent="0.2">
      <c r="A14" s="13" t="s">
        <v>27</v>
      </c>
      <c r="B14" s="610" t="s">
        <v>439</v>
      </c>
      <c r="C14" s="622" t="s">
        <v>439</v>
      </c>
      <c r="D14" s="638" t="s">
        <v>439</v>
      </c>
      <c r="E14" s="629" t="s">
        <v>439</v>
      </c>
      <c r="F14" s="314">
        <v>2053</v>
      </c>
      <c r="G14" s="315">
        <v>6087</v>
      </c>
      <c r="H14" s="166">
        <v>196.5</v>
      </c>
      <c r="I14" s="178">
        <v>2.0616176115955405</v>
      </c>
      <c r="J14" s="312">
        <v>2053</v>
      </c>
      <c r="K14" s="313">
        <v>6087</v>
      </c>
      <c r="L14" s="263">
        <v>196.5</v>
      </c>
      <c r="M14" s="178">
        <v>1.6989240366866614</v>
      </c>
      <c r="N14" s="144"/>
      <c r="O14" s="607" t="s">
        <v>439</v>
      </c>
    </row>
    <row r="15" spans="1:15" s="44" customFormat="1" ht="15.75" x14ac:dyDescent="0.2">
      <c r="A15" s="42" t="s">
        <v>26</v>
      </c>
      <c r="B15" s="611" t="s">
        <v>439</v>
      </c>
      <c r="C15" s="623" t="s">
        <v>439</v>
      </c>
      <c r="D15" s="630" t="s">
        <v>439</v>
      </c>
      <c r="E15" s="630" t="s">
        <v>439</v>
      </c>
      <c r="F15" s="316">
        <v>2017</v>
      </c>
      <c r="G15" s="317">
        <v>736</v>
      </c>
      <c r="H15" s="167">
        <v>-63.5</v>
      </c>
      <c r="I15" s="167">
        <v>0.63526116076920358</v>
      </c>
      <c r="J15" s="318">
        <v>2017</v>
      </c>
      <c r="K15" s="319">
        <v>736</v>
      </c>
      <c r="L15" s="264">
        <v>-63.5</v>
      </c>
      <c r="M15" s="167">
        <v>0.491815540687569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322">
        <v>839</v>
      </c>
      <c r="G25" s="321">
        <v>1020</v>
      </c>
      <c r="H25" s="258">
        <v>21.6</v>
      </c>
      <c r="I25" s="178">
        <v>0.34050513233777213</v>
      </c>
      <c r="J25" s="320">
        <v>839</v>
      </c>
      <c r="K25" s="320">
        <v>1020</v>
      </c>
      <c r="L25" s="262">
        <v>21.6</v>
      </c>
      <c r="M25" s="166">
        <v>7.5481866973973424E-2</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312">
        <v>871082</v>
      </c>
      <c r="G36" s="313">
        <v>828237</v>
      </c>
      <c r="H36" s="166">
        <v>-4.9000000000000004</v>
      </c>
      <c r="I36" s="178">
        <v>4.4190860456796575</v>
      </c>
      <c r="J36" s="239">
        <v>871082</v>
      </c>
      <c r="K36" s="239">
        <v>828237</v>
      </c>
      <c r="L36" s="263">
        <v>-4.9000000000000004</v>
      </c>
      <c r="M36" s="166">
        <v>1.1706758650099365</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312">
        <v>2487</v>
      </c>
      <c r="G40" s="313">
        <v>4465</v>
      </c>
      <c r="H40" s="166">
        <v>79.5</v>
      </c>
      <c r="I40" s="178">
        <v>25.75400417647581</v>
      </c>
      <c r="J40" s="239">
        <v>2487</v>
      </c>
      <c r="K40" s="239">
        <v>4465</v>
      </c>
      <c r="L40" s="263">
        <v>79.5</v>
      </c>
      <c r="M40" s="166">
        <v>8.7207301899224046</v>
      </c>
      <c r="O40" s="607" t="s">
        <v>439</v>
      </c>
    </row>
    <row r="41" spans="1:15" ht="15.75" x14ac:dyDescent="0.2">
      <c r="A41" s="13" t="s">
        <v>26</v>
      </c>
      <c r="B41" s="614" t="s">
        <v>439</v>
      </c>
      <c r="C41" s="492" t="s">
        <v>439</v>
      </c>
      <c r="D41" s="638" t="s">
        <v>439</v>
      </c>
      <c r="E41" s="629" t="s">
        <v>439</v>
      </c>
      <c r="F41" s="312">
        <v>9212</v>
      </c>
      <c r="G41" s="313">
        <v>2918</v>
      </c>
      <c r="H41" s="166">
        <v>-68.3</v>
      </c>
      <c r="I41" s="178">
        <v>3.7971883698935387</v>
      </c>
      <c r="J41" s="239">
        <v>9212</v>
      </c>
      <c r="K41" s="239">
        <v>2918</v>
      </c>
      <c r="L41" s="263">
        <v>-68.3</v>
      </c>
      <c r="M41" s="166">
        <v>15.326634887258649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622" t="s">
        <v>439</v>
      </c>
      <c r="D54" s="647" t="s">
        <v>439</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363">
        <v>41</v>
      </c>
      <c r="G79" s="363">
        <v>54</v>
      </c>
      <c r="H79" s="258">
        <v>31.7</v>
      </c>
      <c r="I79" s="178">
        <v>3.1722163260132345E-4</v>
      </c>
      <c r="J79" s="313">
        <v>41</v>
      </c>
      <c r="K79" s="320">
        <v>54</v>
      </c>
      <c r="L79" s="263">
        <v>31.7</v>
      </c>
      <c r="M79" s="178">
        <v>1.9785953624559043E-4</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298">
        <v>41</v>
      </c>
      <c r="G81" s="299">
        <v>54</v>
      </c>
      <c r="H81" s="166">
        <v>31.7</v>
      </c>
      <c r="I81" s="178">
        <v>3.201087382859036E-4</v>
      </c>
      <c r="J81" s="295">
        <v>41</v>
      </c>
      <c r="K81" s="45">
        <v>54</v>
      </c>
      <c r="L81" s="263">
        <v>31.7</v>
      </c>
      <c r="M81" s="178">
        <v>3.1732555904144733E-4</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238">
        <v>41</v>
      </c>
      <c r="G98" s="145">
        <v>54</v>
      </c>
      <c r="H98" s="166">
        <v>31.7</v>
      </c>
      <c r="I98" s="178">
        <v>0.5049051039973379</v>
      </c>
      <c r="J98" s="295">
        <v>41</v>
      </c>
      <c r="K98" s="45">
        <v>54</v>
      </c>
      <c r="L98" s="263">
        <v>31.7</v>
      </c>
      <c r="M98" s="178">
        <v>1.8291586729758075E-2</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363">
        <v>157743</v>
      </c>
      <c r="G119" s="363">
        <v>214123</v>
      </c>
      <c r="H119" s="166">
        <v>35.700000000000003</v>
      </c>
      <c r="I119" s="178">
        <v>0.12825307328090146</v>
      </c>
      <c r="J119" s="313">
        <v>157743</v>
      </c>
      <c r="K119" s="239">
        <v>214123</v>
      </c>
      <c r="L119" s="263">
        <v>35.700000000000003</v>
      </c>
      <c r="M119" s="178">
        <v>3.9311657211723035E-2</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238">
        <v>157743</v>
      </c>
      <c r="G121" s="145">
        <v>214123</v>
      </c>
      <c r="H121" s="166">
        <v>35.700000000000003</v>
      </c>
      <c r="I121" s="178">
        <v>0.12837353659262429</v>
      </c>
      <c r="J121" s="295">
        <v>157743</v>
      </c>
      <c r="K121" s="45">
        <v>214123</v>
      </c>
      <c r="L121" s="263">
        <v>35.700000000000003</v>
      </c>
      <c r="M121" s="178">
        <v>0.12668400072427161</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238">
        <v>157743</v>
      </c>
      <c r="G138" s="145">
        <v>214123</v>
      </c>
      <c r="H138" s="166">
        <v>35.700000000000003</v>
      </c>
      <c r="I138" s="178">
        <v>48.827131581814399</v>
      </c>
      <c r="J138" s="295">
        <v>157743</v>
      </c>
      <c r="K138" s="45">
        <v>214123</v>
      </c>
      <c r="L138" s="263">
        <v>35.700000000000003</v>
      </c>
      <c r="M138" s="178">
        <v>4.0488965266801902</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238">
        <v>157743</v>
      </c>
      <c r="G140" s="238">
        <v>214123</v>
      </c>
      <c r="H140" s="166">
        <v>35.700000000000003</v>
      </c>
      <c r="I140" s="178">
        <v>0.41715028484904243</v>
      </c>
      <c r="J140" s="295">
        <v>157743</v>
      </c>
      <c r="K140" s="45">
        <v>214123</v>
      </c>
      <c r="L140" s="263">
        <v>35.700000000000003</v>
      </c>
      <c r="M140" s="178">
        <v>0.41123739013259353</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159">
        <v>55314</v>
      </c>
      <c r="H142" s="638" t="s">
        <v>439</v>
      </c>
      <c r="I142" s="178">
        <v>1.2349767333151951</v>
      </c>
      <c r="J142" s="492" t="s">
        <v>439</v>
      </c>
      <c r="K142" s="239">
        <v>55314</v>
      </c>
      <c r="L142" s="642" t="s">
        <v>439</v>
      </c>
      <c r="M142" s="178">
        <v>1.0644396394020139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145">
        <v>55314</v>
      </c>
      <c r="H144" s="638" t="s">
        <v>439</v>
      </c>
      <c r="I144" s="178">
        <v>1.2349767333151951</v>
      </c>
      <c r="J144" s="414" t="s">
        <v>439</v>
      </c>
      <c r="K144" s="45">
        <v>55314</v>
      </c>
      <c r="L144" s="642" t="s">
        <v>439</v>
      </c>
      <c r="M144" s="178">
        <v>1.2339799669733167</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238">
        <v>55314</v>
      </c>
      <c r="H148" s="638" t="s">
        <v>439</v>
      </c>
      <c r="I148" s="178">
        <v>7.7309583057244762</v>
      </c>
      <c r="J148" s="414" t="s">
        <v>439</v>
      </c>
      <c r="K148" s="45">
        <v>55314</v>
      </c>
      <c r="L148" s="642" t="s">
        <v>439</v>
      </c>
      <c r="M148" s="178">
        <v>7.7308081491960428</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159">
        <v>695</v>
      </c>
      <c r="H150" s="638" t="s">
        <v>439</v>
      </c>
      <c r="I150" s="178">
        <v>1.5215020992035365E-2</v>
      </c>
      <c r="J150" s="492" t="s">
        <v>439</v>
      </c>
      <c r="K150" s="239">
        <v>695</v>
      </c>
      <c r="L150" s="642" t="s">
        <v>439</v>
      </c>
      <c r="M150" s="178">
        <v>1.3095486566878199E-2</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145">
        <v>695</v>
      </c>
      <c r="H152" s="638" t="s">
        <v>439</v>
      </c>
      <c r="I152" s="178">
        <v>1.5215020992035365E-2</v>
      </c>
      <c r="J152" s="414" t="s">
        <v>439</v>
      </c>
      <c r="K152" s="45">
        <v>695</v>
      </c>
      <c r="L152" s="642" t="s">
        <v>439</v>
      </c>
      <c r="M152" s="178">
        <v>1.5107072996274432E-2</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701" priority="132">
      <formula>kvartal &lt; 4</formula>
    </cfRule>
  </conditionalFormatting>
  <conditionalFormatting sqref="B63:C65">
    <cfRule type="expression" dxfId="700" priority="131">
      <formula>kvartal &lt; 4</formula>
    </cfRule>
  </conditionalFormatting>
  <conditionalFormatting sqref="B37">
    <cfRule type="expression" dxfId="699" priority="130">
      <formula>kvartal &lt; 4</formula>
    </cfRule>
  </conditionalFormatting>
  <conditionalFormatting sqref="B38">
    <cfRule type="expression" dxfId="698" priority="129">
      <formula>kvartal &lt; 4</formula>
    </cfRule>
  </conditionalFormatting>
  <conditionalFormatting sqref="B39">
    <cfRule type="expression" dxfId="697" priority="128">
      <formula>kvartal &lt; 4</formula>
    </cfRule>
  </conditionalFormatting>
  <conditionalFormatting sqref="A34">
    <cfRule type="expression" dxfId="696" priority="1">
      <formula>kvartal &lt; 4</formula>
    </cfRule>
  </conditionalFormatting>
  <conditionalFormatting sqref="C37">
    <cfRule type="expression" dxfId="695" priority="127">
      <formula>kvartal &lt; 4</formula>
    </cfRule>
  </conditionalFormatting>
  <conditionalFormatting sqref="C38">
    <cfRule type="expression" dxfId="694" priority="126">
      <formula>kvartal &lt; 4</formula>
    </cfRule>
  </conditionalFormatting>
  <conditionalFormatting sqref="C39">
    <cfRule type="expression" dxfId="693" priority="125">
      <formula>kvartal &lt; 4</formula>
    </cfRule>
  </conditionalFormatting>
  <conditionalFormatting sqref="B26:C28">
    <cfRule type="expression" dxfId="692" priority="124">
      <formula>kvartal &lt; 4</formula>
    </cfRule>
  </conditionalFormatting>
  <conditionalFormatting sqref="B32:C33">
    <cfRule type="expression" dxfId="691" priority="123">
      <formula>kvartal &lt; 4</formula>
    </cfRule>
  </conditionalFormatting>
  <conditionalFormatting sqref="B34">
    <cfRule type="expression" dxfId="690" priority="122">
      <formula>kvartal &lt; 4</formula>
    </cfRule>
  </conditionalFormatting>
  <conditionalFormatting sqref="C34">
    <cfRule type="expression" dxfId="689" priority="121">
      <formula>kvartal &lt; 4</formula>
    </cfRule>
  </conditionalFormatting>
  <conditionalFormatting sqref="F26:G28">
    <cfRule type="expression" dxfId="688" priority="120">
      <formula>kvartal &lt; 4</formula>
    </cfRule>
  </conditionalFormatting>
  <conditionalFormatting sqref="F32">
    <cfRule type="expression" dxfId="687" priority="119">
      <formula>kvartal &lt; 4</formula>
    </cfRule>
  </conditionalFormatting>
  <conditionalFormatting sqref="G32">
    <cfRule type="expression" dxfId="686" priority="118">
      <formula>kvartal &lt; 4</formula>
    </cfRule>
  </conditionalFormatting>
  <conditionalFormatting sqref="F33">
    <cfRule type="expression" dxfId="685" priority="117">
      <formula>kvartal &lt; 4</formula>
    </cfRule>
  </conditionalFormatting>
  <conditionalFormatting sqref="G33">
    <cfRule type="expression" dxfId="684" priority="116">
      <formula>kvartal &lt; 4</formula>
    </cfRule>
  </conditionalFormatting>
  <conditionalFormatting sqref="F34">
    <cfRule type="expression" dxfId="683" priority="115">
      <formula>kvartal &lt; 4</formula>
    </cfRule>
  </conditionalFormatting>
  <conditionalFormatting sqref="G34">
    <cfRule type="expression" dxfId="682" priority="114">
      <formula>kvartal &lt; 4</formula>
    </cfRule>
  </conditionalFormatting>
  <conditionalFormatting sqref="F37">
    <cfRule type="expression" dxfId="681" priority="113">
      <formula>kvartal &lt; 4</formula>
    </cfRule>
  </conditionalFormatting>
  <conditionalFormatting sqref="F38">
    <cfRule type="expression" dxfId="680" priority="112">
      <formula>kvartal &lt; 4</formula>
    </cfRule>
  </conditionalFormatting>
  <conditionalFormatting sqref="F39">
    <cfRule type="expression" dxfId="679" priority="111">
      <formula>kvartal &lt; 4</formula>
    </cfRule>
  </conditionalFormatting>
  <conditionalFormatting sqref="G37">
    <cfRule type="expression" dxfId="678" priority="110">
      <formula>kvartal &lt; 4</formula>
    </cfRule>
  </conditionalFormatting>
  <conditionalFormatting sqref="G38">
    <cfRule type="expression" dxfId="677" priority="109">
      <formula>kvartal &lt; 4</formula>
    </cfRule>
  </conditionalFormatting>
  <conditionalFormatting sqref="G39">
    <cfRule type="expression" dxfId="676" priority="108">
      <formula>kvartal &lt; 4</formula>
    </cfRule>
  </conditionalFormatting>
  <conditionalFormatting sqref="B29">
    <cfRule type="expression" dxfId="675" priority="107">
      <formula>kvartal &lt; 4</formula>
    </cfRule>
  </conditionalFormatting>
  <conditionalFormatting sqref="C29">
    <cfRule type="expression" dxfId="674" priority="106">
      <formula>kvartal &lt; 4</formula>
    </cfRule>
  </conditionalFormatting>
  <conditionalFormatting sqref="F29">
    <cfRule type="expression" dxfId="673" priority="105">
      <formula>kvartal &lt; 4</formula>
    </cfRule>
  </conditionalFormatting>
  <conditionalFormatting sqref="G29">
    <cfRule type="expression" dxfId="672" priority="104">
      <formula>kvartal &lt; 4</formula>
    </cfRule>
  </conditionalFormatting>
  <conditionalFormatting sqref="J26:K29">
    <cfRule type="expression" dxfId="671" priority="103">
      <formula>kvartal &lt; 4</formula>
    </cfRule>
  </conditionalFormatting>
  <conditionalFormatting sqref="J32:K34">
    <cfRule type="expression" dxfId="670" priority="102">
      <formula>kvartal &lt; 4</formula>
    </cfRule>
  </conditionalFormatting>
  <conditionalFormatting sqref="J37:K39">
    <cfRule type="expression" dxfId="669" priority="101">
      <formula>kvartal &lt; 4</formula>
    </cfRule>
  </conditionalFormatting>
  <conditionalFormatting sqref="B82">
    <cfRule type="expression" dxfId="668" priority="100">
      <formula>kvartal &lt; 4</formula>
    </cfRule>
  </conditionalFormatting>
  <conditionalFormatting sqref="C82">
    <cfRule type="expression" dxfId="667" priority="99">
      <formula>kvartal &lt; 4</formula>
    </cfRule>
  </conditionalFormatting>
  <conditionalFormatting sqref="B85">
    <cfRule type="expression" dxfId="666" priority="98">
      <formula>kvartal &lt; 4</formula>
    </cfRule>
  </conditionalFormatting>
  <conditionalFormatting sqref="C85">
    <cfRule type="expression" dxfId="665" priority="97">
      <formula>kvartal &lt; 4</formula>
    </cfRule>
  </conditionalFormatting>
  <conditionalFormatting sqref="B92">
    <cfRule type="expression" dxfId="664" priority="96">
      <formula>kvartal &lt; 4</formula>
    </cfRule>
  </conditionalFormatting>
  <conditionalFormatting sqref="C92">
    <cfRule type="expression" dxfId="663" priority="95">
      <formula>kvartal &lt; 4</formula>
    </cfRule>
  </conditionalFormatting>
  <conditionalFormatting sqref="B95">
    <cfRule type="expression" dxfId="662" priority="94">
      <formula>kvartal &lt; 4</formula>
    </cfRule>
  </conditionalFormatting>
  <conditionalFormatting sqref="C95">
    <cfRule type="expression" dxfId="661" priority="93">
      <formula>kvartal &lt; 4</formula>
    </cfRule>
  </conditionalFormatting>
  <conditionalFormatting sqref="B102">
    <cfRule type="expression" dxfId="660" priority="92">
      <formula>kvartal &lt; 4</formula>
    </cfRule>
  </conditionalFormatting>
  <conditionalFormatting sqref="C102">
    <cfRule type="expression" dxfId="659" priority="91">
      <formula>kvartal &lt; 4</formula>
    </cfRule>
  </conditionalFormatting>
  <conditionalFormatting sqref="B105">
    <cfRule type="expression" dxfId="658" priority="90">
      <formula>kvartal &lt; 4</formula>
    </cfRule>
  </conditionalFormatting>
  <conditionalFormatting sqref="C105">
    <cfRule type="expression" dxfId="657" priority="89">
      <formula>kvartal &lt; 4</formula>
    </cfRule>
  </conditionalFormatting>
  <conditionalFormatting sqref="B112">
    <cfRule type="expression" dxfId="656" priority="88">
      <formula>kvartal &lt; 4</formula>
    </cfRule>
  </conditionalFormatting>
  <conditionalFormatting sqref="C112">
    <cfRule type="expression" dxfId="655" priority="87">
      <formula>kvartal &lt; 4</formula>
    </cfRule>
  </conditionalFormatting>
  <conditionalFormatting sqref="B115">
    <cfRule type="expression" dxfId="654" priority="86">
      <formula>kvartal &lt; 4</formula>
    </cfRule>
  </conditionalFormatting>
  <conditionalFormatting sqref="C115">
    <cfRule type="expression" dxfId="653" priority="85">
      <formula>kvartal &lt; 4</formula>
    </cfRule>
  </conditionalFormatting>
  <conditionalFormatting sqref="B122">
    <cfRule type="expression" dxfId="652" priority="84">
      <formula>kvartal &lt; 4</formula>
    </cfRule>
  </conditionalFormatting>
  <conditionalFormatting sqref="C122">
    <cfRule type="expression" dxfId="651" priority="83">
      <formula>kvartal &lt; 4</formula>
    </cfRule>
  </conditionalFormatting>
  <conditionalFormatting sqref="B125">
    <cfRule type="expression" dxfId="650" priority="82">
      <formula>kvartal &lt; 4</formula>
    </cfRule>
  </conditionalFormatting>
  <conditionalFormatting sqref="C125">
    <cfRule type="expression" dxfId="649" priority="81">
      <formula>kvartal &lt; 4</formula>
    </cfRule>
  </conditionalFormatting>
  <conditionalFormatting sqref="B132">
    <cfRule type="expression" dxfId="648" priority="80">
      <formula>kvartal &lt; 4</formula>
    </cfRule>
  </conditionalFormatting>
  <conditionalFormatting sqref="C132">
    <cfRule type="expression" dxfId="647" priority="79">
      <formula>kvartal &lt; 4</formula>
    </cfRule>
  </conditionalFormatting>
  <conditionalFormatting sqref="B135">
    <cfRule type="expression" dxfId="646" priority="78">
      <formula>kvartal &lt; 4</formula>
    </cfRule>
  </conditionalFormatting>
  <conditionalFormatting sqref="C135">
    <cfRule type="expression" dxfId="645" priority="77">
      <formula>kvartal &lt; 4</formula>
    </cfRule>
  </conditionalFormatting>
  <conditionalFormatting sqref="B146">
    <cfRule type="expression" dxfId="644" priority="76">
      <formula>kvartal &lt; 4</formula>
    </cfRule>
  </conditionalFormatting>
  <conditionalFormatting sqref="C146">
    <cfRule type="expression" dxfId="643" priority="75">
      <formula>kvartal &lt; 4</formula>
    </cfRule>
  </conditionalFormatting>
  <conditionalFormatting sqref="B154">
    <cfRule type="expression" dxfId="642" priority="74">
      <formula>kvartal &lt; 4</formula>
    </cfRule>
  </conditionalFormatting>
  <conditionalFormatting sqref="C154">
    <cfRule type="expression" dxfId="641" priority="73">
      <formula>kvartal &lt; 4</formula>
    </cfRule>
  </conditionalFormatting>
  <conditionalFormatting sqref="F83">
    <cfRule type="expression" dxfId="640" priority="72">
      <formula>kvartal &lt; 4</formula>
    </cfRule>
  </conditionalFormatting>
  <conditionalFormatting sqref="G83">
    <cfRule type="expression" dxfId="639" priority="71">
      <formula>kvartal &lt; 4</formula>
    </cfRule>
  </conditionalFormatting>
  <conditionalFormatting sqref="F84:G84">
    <cfRule type="expression" dxfId="638" priority="70">
      <formula>kvartal &lt; 4</formula>
    </cfRule>
  </conditionalFormatting>
  <conditionalFormatting sqref="F86:G87">
    <cfRule type="expression" dxfId="637" priority="69">
      <formula>kvartal &lt; 4</formula>
    </cfRule>
  </conditionalFormatting>
  <conditionalFormatting sqref="F93:G94">
    <cfRule type="expression" dxfId="636" priority="68">
      <formula>kvartal &lt; 4</formula>
    </cfRule>
  </conditionalFormatting>
  <conditionalFormatting sqref="F96:G97">
    <cfRule type="expression" dxfId="635" priority="67">
      <formula>kvartal &lt; 4</formula>
    </cfRule>
  </conditionalFormatting>
  <conditionalFormatting sqref="F103:G104">
    <cfRule type="expression" dxfId="634" priority="66">
      <formula>kvartal &lt; 4</formula>
    </cfRule>
  </conditionalFormatting>
  <conditionalFormatting sqref="F106:G107">
    <cfRule type="expression" dxfId="633" priority="65">
      <formula>kvartal &lt; 4</formula>
    </cfRule>
  </conditionalFormatting>
  <conditionalFormatting sqref="F113:G114">
    <cfRule type="expression" dxfId="632" priority="64">
      <formula>kvartal &lt; 4</formula>
    </cfRule>
  </conditionalFormatting>
  <conditionalFormatting sqref="F116:G117">
    <cfRule type="expression" dxfId="631" priority="63">
      <formula>kvartal &lt; 4</formula>
    </cfRule>
  </conditionalFormatting>
  <conditionalFormatting sqref="F123:G124">
    <cfRule type="expression" dxfId="630" priority="62">
      <formula>kvartal &lt; 4</formula>
    </cfRule>
  </conditionalFormatting>
  <conditionalFormatting sqref="F126:G127">
    <cfRule type="expression" dxfId="629" priority="61">
      <formula>kvartal &lt; 4</formula>
    </cfRule>
  </conditionalFormatting>
  <conditionalFormatting sqref="F133:G134">
    <cfRule type="expression" dxfId="628" priority="60">
      <formula>kvartal &lt; 4</formula>
    </cfRule>
  </conditionalFormatting>
  <conditionalFormatting sqref="F136:G137">
    <cfRule type="expression" dxfId="627" priority="59">
      <formula>kvartal &lt; 4</formula>
    </cfRule>
  </conditionalFormatting>
  <conditionalFormatting sqref="F146">
    <cfRule type="expression" dxfId="626" priority="58">
      <formula>kvartal &lt; 4</formula>
    </cfRule>
  </conditionalFormatting>
  <conditionalFormatting sqref="G146">
    <cfRule type="expression" dxfId="625" priority="57">
      <formula>kvartal &lt; 4</formula>
    </cfRule>
  </conditionalFormatting>
  <conditionalFormatting sqref="F154:G154">
    <cfRule type="expression" dxfId="624" priority="56">
      <formula>kvartal &lt; 4</formula>
    </cfRule>
  </conditionalFormatting>
  <conditionalFormatting sqref="F82:G82">
    <cfRule type="expression" dxfId="623" priority="55">
      <formula>kvartal &lt; 4</formula>
    </cfRule>
  </conditionalFormatting>
  <conditionalFormatting sqref="F85:G85">
    <cfRule type="expression" dxfId="622" priority="54">
      <formula>kvartal &lt; 4</formula>
    </cfRule>
  </conditionalFormatting>
  <conditionalFormatting sqref="F92:G92">
    <cfRule type="expression" dxfId="621" priority="53">
      <formula>kvartal &lt; 4</formula>
    </cfRule>
  </conditionalFormatting>
  <conditionalFormatting sqref="F95:G95">
    <cfRule type="expression" dxfId="620" priority="52">
      <formula>kvartal &lt; 4</formula>
    </cfRule>
  </conditionalFormatting>
  <conditionalFormatting sqref="F102:G102">
    <cfRule type="expression" dxfId="619" priority="51">
      <formula>kvartal &lt; 4</formula>
    </cfRule>
  </conditionalFormatting>
  <conditionalFormatting sqref="F105:G105">
    <cfRule type="expression" dxfId="618" priority="50">
      <formula>kvartal &lt; 4</formula>
    </cfRule>
  </conditionalFormatting>
  <conditionalFormatting sqref="F112:G112">
    <cfRule type="expression" dxfId="617" priority="49">
      <formula>kvartal &lt; 4</formula>
    </cfRule>
  </conditionalFormatting>
  <conditionalFormatting sqref="F115">
    <cfRule type="expression" dxfId="616" priority="48">
      <formula>kvartal &lt; 4</formula>
    </cfRule>
  </conditionalFormatting>
  <conditionalFormatting sqref="G115">
    <cfRule type="expression" dxfId="615" priority="47">
      <formula>kvartal &lt; 4</formula>
    </cfRule>
  </conditionalFormatting>
  <conditionalFormatting sqref="F122:G122">
    <cfRule type="expression" dxfId="614" priority="46">
      <formula>kvartal &lt; 4</formula>
    </cfRule>
  </conditionalFormatting>
  <conditionalFormatting sqref="F125">
    <cfRule type="expression" dxfId="613" priority="45">
      <formula>kvartal &lt; 4</formula>
    </cfRule>
  </conditionalFormatting>
  <conditionalFormatting sqref="G125">
    <cfRule type="expression" dxfId="612" priority="44">
      <formula>kvartal &lt; 4</formula>
    </cfRule>
  </conditionalFormatting>
  <conditionalFormatting sqref="F132">
    <cfRule type="expression" dxfId="611" priority="43">
      <formula>kvartal &lt; 4</formula>
    </cfRule>
  </conditionalFormatting>
  <conditionalFormatting sqref="G132">
    <cfRule type="expression" dxfId="610" priority="42">
      <formula>kvartal &lt; 4</formula>
    </cfRule>
  </conditionalFormatting>
  <conditionalFormatting sqref="G135">
    <cfRule type="expression" dxfId="609" priority="41">
      <formula>kvartal &lt; 4</formula>
    </cfRule>
  </conditionalFormatting>
  <conditionalFormatting sqref="F135">
    <cfRule type="expression" dxfId="608" priority="40">
      <formula>kvartal &lt; 4</formula>
    </cfRule>
  </conditionalFormatting>
  <conditionalFormatting sqref="J82:K86">
    <cfRule type="expression" dxfId="607" priority="39">
      <formula>kvartal &lt; 4</formula>
    </cfRule>
  </conditionalFormatting>
  <conditionalFormatting sqref="J87:K87">
    <cfRule type="expression" dxfId="606" priority="38">
      <formula>kvartal &lt; 4</formula>
    </cfRule>
  </conditionalFormatting>
  <conditionalFormatting sqref="J92:K97">
    <cfRule type="expression" dxfId="605" priority="37">
      <formula>kvartal &lt; 4</formula>
    </cfRule>
  </conditionalFormatting>
  <conditionalFormatting sqref="J102:K107">
    <cfRule type="expression" dxfId="604" priority="36">
      <formula>kvartal &lt; 4</formula>
    </cfRule>
  </conditionalFormatting>
  <conditionalFormatting sqref="J112:K117">
    <cfRule type="expression" dxfId="603" priority="35">
      <formula>kvartal &lt; 4</formula>
    </cfRule>
  </conditionalFormatting>
  <conditionalFormatting sqref="J122:K127">
    <cfRule type="expression" dxfId="602" priority="34">
      <formula>kvartal &lt; 4</formula>
    </cfRule>
  </conditionalFormatting>
  <conditionalFormatting sqref="J132:K137">
    <cfRule type="expression" dxfId="601" priority="33">
      <formula>kvartal &lt; 4</formula>
    </cfRule>
  </conditionalFormatting>
  <conditionalFormatting sqref="J146:K146">
    <cfRule type="expression" dxfId="600" priority="32">
      <formula>kvartal &lt; 4</formula>
    </cfRule>
  </conditionalFormatting>
  <conditionalFormatting sqref="J154:K154">
    <cfRule type="expression" dxfId="599" priority="31">
      <formula>kvartal &lt; 4</formula>
    </cfRule>
  </conditionalFormatting>
  <conditionalFormatting sqref="A26:A28">
    <cfRule type="expression" dxfId="598" priority="15">
      <formula>kvartal &lt; 4</formula>
    </cfRule>
  </conditionalFormatting>
  <conditionalFormatting sqref="A32:A33">
    <cfRule type="expression" dxfId="597" priority="14">
      <formula>kvartal &lt; 4</formula>
    </cfRule>
  </conditionalFormatting>
  <conditionalFormatting sqref="A37:A39">
    <cfRule type="expression" dxfId="596" priority="13">
      <formula>kvartal &lt; 4</formula>
    </cfRule>
  </conditionalFormatting>
  <conditionalFormatting sqref="A57:A59">
    <cfRule type="expression" dxfId="595" priority="12">
      <formula>kvartal &lt; 4</formula>
    </cfRule>
  </conditionalFormatting>
  <conditionalFormatting sqref="A63:A65">
    <cfRule type="expression" dxfId="594" priority="11">
      <formula>kvartal &lt; 4</formula>
    </cfRule>
  </conditionalFormatting>
  <conditionalFormatting sqref="A82:A87">
    <cfRule type="expression" dxfId="593" priority="10">
      <formula>kvartal &lt; 4</formula>
    </cfRule>
  </conditionalFormatting>
  <conditionalFormatting sqref="A92:A97">
    <cfRule type="expression" dxfId="592" priority="9">
      <formula>kvartal &lt; 4</formula>
    </cfRule>
  </conditionalFormatting>
  <conditionalFormatting sqref="A102:A107">
    <cfRule type="expression" dxfId="591" priority="8">
      <formula>kvartal &lt; 4</formula>
    </cfRule>
  </conditionalFormatting>
  <conditionalFormatting sqref="A112:A117">
    <cfRule type="expression" dxfId="590" priority="7">
      <formula>kvartal &lt; 4</formula>
    </cfRule>
  </conditionalFormatting>
  <conditionalFormatting sqref="A122:A127">
    <cfRule type="expression" dxfId="589" priority="6">
      <formula>kvartal &lt; 4</formula>
    </cfRule>
  </conditionalFormatting>
  <conditionalFormatting sqref="A132:A137">
    <cfRule type="expression" dxfId="588" priority="5">
      <formula>kvartal &lt; 4</formula>
    </cfRule>
  </conditionalFormatting>
  <conditionalFormatting sqref="A146">
    <cfRule type="expression" dxfId="587" priority="4">
      <formula>kvartal &lt; 4</formula>
    </cfRule>
  </conditionalFormatting>
  <conditionalFormatting sqref="A154">
    <cfRule type="expression" dxfId="586" priority="3">
      <formula>kvartal &lt; 4</formula>
    </cfRule>
  </conditionalFormatting>
  <conditionalFormatting sqref="A29">
    <cfRule type="expression" dxfId="585" priority="2">
      <formula>kvartal &lt; 4</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119</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322">
        <v>15.515637419999999</v>
      </c>
      <c r="G25" s="321">
        <v>-0.69540974</v>
      </c>
      <c r="H25" s="258">
        <v>-104.5</v>
      </c>
      <c r="I25" s="178">
        <v>-2.3214763288987816E-4</v>
      </c>
      <c r="J25" s="320">
        <v>15.515637419999999</v>
      </c>
      <c r="K25" s="320">
        <v>-0.69540974</v>
      </c>
      <c r="L25" s="262">
        <v>-104.5</v>
      </c>
      <c r="M25" s="166">
        <v>-5.1461593614789655E-5</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312">
        <v>202934.22484000001</v>
      </c>
      <c r="G36" s="313">
        <v>175480.55665000001</v>
      </c>
      <c r="H36" s="166">
        <v>-13.5</v>
      </c>
      <c r="I36" s="178">
        <v>0.93628234331491322</v>
      </c>
      <c r="J36" s="239">
        <v>202934.22484000001</v>
      </c>
      <c r="K36" s="239">
        <v>175480.55665000001</v>
      </c>
      <c r="L36" s="263">
        <v>-13.5</v>
      </c>
      <c r="M36" s="166">
        <v>0.24803389905143566</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312">
        <v>7812.3490000000002</v>
      </c>
      <c r="G40" s="492" t="s">
        <v>439</v>
      </c>
      <c r="H40" s="166">
        <v>-100</v>
      </c>
      <c r="I40" s="629" t="s">
        <v>439</v>
      </c>
      <c r="J40" s="239">
        <v>7812.3490000000002</v>
      </c>
      <c r="K40" s="614" t="s">
        <v>439</v>
      </c>
      <c r="L40" s="263">
        <v>-100</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610" t="s">
        <v>439</v>
      </c>
      <c r="C54" s="622" t="s">
        <v>439</v>
      </c>
      <c r="D54" s="647" t="s">
        <v>439</v>
      </c>
      <c r="E54" s="629" t="s">
        <v>439</v>
      </c>
      <c r="F54" s="145"/>
      <c r="G54" s="34"/>
      <c r="H54" s="159"/>
      <c r="I54" s="159"/>
      <c r="J54" s="38"/>
      <c r="K54" s="38"/>
      <c r="L54" s="159"/>
      <c r="M54" s="159"/>
      <c r="N54" s="148"/>
      <c r="O54" s="607" t="s">
        <v>439</v>
      </c>
    </row>
    <row r="55" spans="1:15" s="3" customFormat="1" ht="15.75" x14ac:dyDescent="0.2">
      <c r="A55" s="39" t="s">
        <v>340</v>
      </c>
      <c r="B55" s="609" t="s">
        <v>439</v>
      </c>
      <c r="C55" s="621" t="s">
        <v>439</v>
      </c>
      <c r="D55" s="642" t="s">
        <v>439</v>
      </c>
      <c r="E55" s="629" t="s">
        <v>439</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8449012.3300000001</v>
      </c>
      <c r="C119" s="364">
        <v>8663691.5365299992</v>
      </c>
      <c r="D119" s="166">
        <v>2.5</v>
      </c>
      <c r="E119" s="178">
        <v>2.2936373648053645</v>
      </c>
      <c r="F119" s="363">
        <v>346895.05129999999</v>
      </c>
      <c r="G119" s="363">
        <v>256767.70606999999</v>
      </c>
      <c r="H119" s="166">
        <v>-26</v>
      </c>
      <c r="I119" s="178">
        <v>0.15379593702107985</v>
      </c>
      <c r="J119" s="313">
        <v>8795907.3813000005</v>
      </c>
      <c r="K119" s="239">
        <v>8920459.2425999995</v>
      </c>
      <c r="L119" s="263">
        <v>1.4</v>
      </c>
      <c r="M119" s="178">
        <v>1.6377410923452298</v>
      </c>
      <c r="O119" s="607" t="s">
        <v>439</v>
      </c>
    </row>
    <row r="120" spans="1:15" x14ac:dyDescent="0.2">
      <c r="A120" s="21" t="s">
        <v>9</v>
      </c>
      <c r="B120" s="238">
        <v>8449012.3300000001</v>
      </c>
      <c r="C120" s="145">
        <v>8663691.5365299992</v>
      </c>
      <c r="D120" s="166">
        <v>2.5</v>
      </c>
      <c r="E120" s="178">
        <v>2.307727776865347</v>
      </c>
      <c r="F120" s="420" t="s">
        <v>439</v>
      </c>
      <c r="G120" s="618" t="s">
        <v>439</v>
      </c>
      <c r="H120" s="638" t="s">
        <v>439</v>
      </c>
      <c r="I120" s="629" t="s">
        <v>439</v>
      </c>
      <c r="J120" s="295">
        <v>8449012.3300000001</v>
      </c>
      <c r="K120" s="45">
        <v>8663691.5365299992</v>
      </c>
      <c r="L120" s="263">
        <v>2.5</v>
      </c>
      <c r="M120" s="178">
        <v>2.307727776865347</v>
      </c>
      <c r="O120" s="607" t="s">
        <v>439</v>
      </c>
    </row>
    <row r="121" spans="1:15" x14ac:dyDescent="0.2">
      <c r="A121" s="21" t="s">
        <v>10</v>
      </c>
      <c r="B121" s="420" t="s">
        <v>439</v>
      </c>
      <c r="C121" s="618" t="s">
        <v>439</v>
      </c>
      <c r="D121" s="638" t="s">
        <v>439</v>
      </c>
      <c r="E121" s="629" t="s">
        <v>439</v>
      </c>
      <c r="F121" s="238">
        <v>346895.05129999999</v>
      </c>
      <c r="G121" s="145">
        <v>256767.70606999999</v>
      </c>
      <c r="H121" s="166">
        <v>-26</v>
      </c>
      <c r="I121" s="178">
        <v>0.15394039178874452</v>
      </c>
      <c r="J121" s="295">
        <v>346895.05129999999</v>
      </c>
      <c r="K121" s="45">
        <v>256767.70606999999</v>
      </c>
      <c r="L121" s="263">
        <v>-26</v>
      </c>
      <c r="M121" s="178">
        <v>0.15191436819837867</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8449012.3300000001</v>
      </c>
      <c r="C129" s="238">
        <v>8663691.5365299992</v>
      </c>
      <c r="D129" s="166">
        <v>2.5</v>
      </c>
      <c r="E129" s="178">
        <v>2.3239798149967181</v>
      </c>
      <c r="F129" s="298">
        <v>346895.05129999999</v>
      </c>
      <c r="G129" s="298">
        <v>256767.70606999999</v>
      </c>
      <c r="H129" s="166">
        <v>-26</v>
      </c>
      <c r="I129" s="178">
        <v>0.1543461900741962</v>
      </c>
      <c r="J129" s="295">
        <v>8795907.3813000005</v>
      </c>
      <c r="K129" s="45">
        <v>8920459.2425999995</v>
      </c>
      <c r="L129" s="263">
        <v>1.4</v>
      </c>
      <c r="M129" s="178">
        <v>1.6545296735580886</v>
      </c>
      <c r="O129" s="607" t="s">
        <v>439</v>
      </c>
    </row>
    <row r="130" spans="1:15" x14ac:dyDescent="0.2">
      <c r="A130" s="21" t="s">
        <v>9</v>
      </c>
      <c r="B130" s="298">
        <v>8449012.3300000001</v>
      </c>
      <c r="C130" s="299">
        <v>8663691.5365299992</v>
      </c>
      <c r="D130" s="166">
        <v>2.5</v>
      </c>
      <c r="E130" s="178">
        <v>2.3379304642621559</v>
      </c>
      <c r="F130" s="420" t="s">
        <v>439</v>
      </c>
      <c r="G130" s="618" t="s">
        <v>439</v>
      </c>
      <c r="H130" s="638" t="s">
        <v>439</v>
      </c>
      <c r="I130" s="629" t="s">
        <v>439</v>
      </c>
      <c r="J130" s="295">
        <v>8449012.3300000001</v>
      </c>
      <c r="K130" s="45">
        <v>8663691.5365299992</v>
      </c>
      <c r="L130" s="263">
        <v>2.5</v>
      </c>
      <c r="M130" s="178">
        <v>2.3379304642621559</v>
      </c>
      <c r="O130" s="607" t="s">
        <v>439</v>
      </c>
    </row>
    <row r="131" spans="1:15" x14ac:dyDescent="0.2">
      <c r="A131" s="21" t="s">
        <v>10</v>
      </c>
      <c r="B131" s="619" t="s">
        <v>439</v>
      </c>
      <c r="C131" s="627" t="s">
        <v>439</v>
      </c>
      <c r="D131" s="638" t="s">
        <v>439</v>
      </c>
      <c r="E131" s="629" t="s">
        <v>439</v>
      </c>
      <c r="F131" s="238">
        <v>346895.05129999999</v>
      </c>
      <c r="G131" s="238">
        <v>256767.70606999999</v>
      </c>
      <c r="H131" s="166">
        <v>-26</v>
      </c>
      <c r="I131" s="178">
        <v>0.1543461900741962</v>
      </c>
      <c r="J131" s="295">
        <v>346895.05129999999</v>
      </c>
      <c r="K131" s="45">
        <v>256767.70606999999</v>
      </c>
      <c r="L131" s="263">
        <v>-26</v>
      </c>
      <c r="M131" s="178">
        <v>0.15230954156714138</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238">
        <v>8449012.3300000001</v>
      </c>
      <c r="C139" s="238">
        <v>8663691.5365299992</v>
      </c>
      <c r="D139" s="166">
        <v>2.5</v>
      </c>
      <c r="E139" s="178">
        <v>3.2219893161722912</v>
      </c>
      <c r="F139" s="420" t="s">
        <v>439</v>
      </c>
      <c r="G139" s="420" t="s">
        <v>439</v>
      </c>
      <c r="H139" s="638" t="s">
        <v>439</v>
      </c>
      <c r="I139" s="629" t="s">
        <v>439</v>
      </c>
      <c r="J139" s="295">
        <v>8449012.3300000001</v>
      </c>
      <c r="K139" s="45">
        <v>8663691.5365299992</v>
      </c>
      <c r="L139" s="263">
        <v>2.5</v>
      </c>
      <c r="M139" s="178">
        <v>3.1577633593172365</v>
      </c>
      <c r="O139" s="607" t="s">
        <v>439</v>
      </c>
    </row>
    <row r="140" spans="1:15" ht="15.75" x14ac:dyDescent="0.2">
      <c r="A140" s="21" t="s">
        <v>348</v>
      </c>
      <c r="B140" s="420" t="s">
        <v>439</v>
      </c>
      <c r="C140" s="420" t="s">
        <v>439</v>
      </c>
      <c r="D140" s="638" t="s">
        <v>439</v>
      </c>
      <c r="E140" s="629" t="s">
        <v>439</v>
      </c>
      <c r="F140" s="238">
        <v>346895.05129999999</v>
      </c>
      <c r="G140" s="238">
        <v>256767.70606999999</v>
      </c>
      <c r="H140" s="166">
        <v>-26</v>
      </c>
      <c r="I140" s="178">
        <v>0.50022987594576807</v>
      </c>
      <c r="J140" s="295">
        <v>346895.05129999999</v>
      </c>
      <c r="K140" s="45">
        <v>256767.70606999999</v>
      </c>
      <c r="L140" s="263">
        <v>-26</v>
      </c>
      <c r="M140" s="178">
        <v>0.49313936996287039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13575.017529999999</v>
      </c>
      <c r="C142" s="628" t="s">
        <v>439</v>
      </c>
      <c r="D142" s="166">
        <v>-100</v>
      </c>
      <c r="E142" s="629" t="s">
        <v>439</v>
      </c>
      <c r="F142" s="312">
        <v>15515.637419999999</v>
      </c>
      <c r="G142" s="628" t="s">
        <v>439</v>
      </c>
      <c r="H142" s="166">
        <v>-100</v>
      </c>
      <c r="I142" s="629" t="s">
        <v>439</v>
      </c>
      <c r="J142" s="313">
        <v>29090.654949999996</v>
      </c>
      <c r="K142" s="614" t="s">
        <v>439</v>
      </c>
      <c r="L142" s="263">
        <v>-100</v>
      </c>
      <c r="M142" s="629" t="s">
        <v>439</v>
      </c>
      <c r="O142" s="607" t="s">
        <v>439</v>
      </c>
    </row>
    <row r="143" spans="1:15" x14ac:dyDescent="0.2">
      <c r="A143" s="21" t="s">
        <v>9</v>
      </c>
      <c r="B143" s="238">
        <v>13575.017529999999</v>
      </c>
      <c r="C143" s="618" t="s">
        <v>439</v>
      </c>
      <c r="D143" s="166">
        <v>-100</v>
      </c>
      <c r="E143" s="629" t="s">
        <v>439</v>
      </c>
      <c r="F143" s="420" t="s">
        <v>439</v>
      </c>
      <c r="G143" s="618" t="s">
        <v>439</v>
      </c>
      <c r="H143" s="638" t="s">
        <v>439</v>
      </c>
      <c r="I143" s="629" t="s">
        <v>439</v>
      </c>
      <c r="J143" s="295">
        <v>13575.017529999999</v>
      </c>
      <c r="K143" s="613" t="s">
        <v>439</v>
      </c>
      <c r="L143" s="263">
        <v>-100</v>
      </c>
      <c r="M143" s="629" t="s">
        <v>439</v>
      </c>
      <c r="O143" s="607" t="s">
        <v>439</v>
      </c>
    </row>
    <row r="144" spans="1:15" x14ac:dyDescent="0.2">
      <c r="A144" s="21" t="s">
        <v>10</v>
      </c>
      <c r="B144" s="420" t="s">
        <v>439</v>
      </c>
      <c r="C144" s="618" t="s">
        <v>439</v>
      </c>
      <c r="D144" s="638" t="s">
        <v>439</v>
      </c>
      <c r="E144" s="629" t="s">
        <v>439</v>
      </c>
      <c r="F144" s="238">
        <v>15515.637419999999</v>
      </c>
      <c r="G144" s="618" t="s">
        <v>439</v>
      </c>
      <c r="H144" s="166">
        <v>-100</v>
      </c>
      <c r="I144" s="629" t="s">
        <v>439</v>
      </c>
      <c r="J144" s="295">
        <v>15515.637419999999</v>
      </c>
      <c r="K144" s="613" t="s">
        <v>439</v>
      </c>
      <c r="L144" s="263">
        <v>-100</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238">
        <v>13575.017529999999</v>
      </c>
      <c r="C147" s="420" t="s">
        <v>439</v>
      </c>
      <c r="D147" s="166">
        <v>-100</v>
      </c>
      <c r="E147" s="629" t="s">
        <v>439</v>
      </c>
      <c r="F147" s="420" t="s">
        <v>439</v>
      </c>
      <c r="G147" s="420" t="s">
        <v>439</v>
      </c>
      <c r="H147" s="638" t="s">
        <v>439</v>
      </c>
      <c r="I147" s="629" t="s">
        <v>439</v>
      </c>
      <c r="J147" s="295">
        <v>13575.017529999999</v>
      </c>
      <c r="K147" s="613" t="s">
        <v>439</v>
      </c>
      <c r="L147" s="263">
        <v>-100</v>
      </c>
      <c r="M147" s="629" t="s">
        <v>439</v>
      </c>
      <c r="O147" s="607" t="s">
        <v>439</v>
      </c>
    </row>
    <row r="148" spans="1:15" ht="15.75" x14ac:dyDescent="0.2">
      <c r="A148" s="21" t="s">
        <v>350</v>
      </c>
      <c r="B148" s="420" t="s">
        <v>439</v>
      </c>
      <c r="C148" s="420" t="s">
        <v>439</v>
      </c>
      <c r="D148" s="638" t="s">
        <v>439</v>
      </c>
      <c r="E148" s="629" t="s">
        <v>439</v>
      </c>
      <c r="F148" s="238">
        <v>15515.637419999999</v>
      </c>
      <c r="G148" s="420" t="s">
        <v>439</v>
      </c>
      <c r="H148" s="166">
        <v>-100</v>
      </c>
      <c r="I148" s="629" t="s">
        <v>439</v>
      </c>
      <c r="J148" s="295">
        <v>15515.637419999999</v>
      </c>
      <c r="K148" s="613" t="s">
        <v>439</v>
      </c>
      <c r="L148" s="263">
        <v>-100</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23246.393690000001</v>
      </c>
      <c r="C150" s="159">
        <v>7054.66392</v>
      </c>
      <c r="D150" s="166">
        <v>-69.7</v>
      </c>
      <c r="E150" s="178">
        <v>0.95421281554562942</v>
      </c>
      <c r="F150" s="493" t="s">
        <v>439</v>
      </c>
      <c r="G150" s="159">
        <v>103175</v>
      </c>
      <c r="H150" s="638" t="s">
        <v>439</v>
      </c>
      <c r="I150" s="178">
        <v>2.258719123529854</v>
      </c>
      <c r="J150" s="313">
        <v>23246.393690000001</v>
      </c>
      <c r="K150" s="239">
        <v>110229.66392000001</v>
      </c>
      <c r="L150" s="263">
        <v>374.2</v>
      </c>
      <c r="M150" s="178">
        <v>2.076994364224257</v>
      </c>
      <c r="O150" s="607" t="s">
        <v>439</v>
      </c>
    </row>
    <row r="151" spans="1:15" x14ac:dyDescent="0.2">
      <c r="A151" s="21" t="s">
        <v>9</v>
      </c>
      <c r="B151" s="238">
        <v>23246.393690000001</v>
      </c>
      <c r="C151" s="145">
        <v>7054.66392</v>
      </c>
      <c r="D151" s="166">
        <v>-69.7</v>
      </c>
      <c r="E151" s="178">
        <v>0.99828557212443514</v>
      </c>
      <c r="F151" s="420" t="s">
        <v>439</v>
      </c>
      <c r="G151" s="618" t="s">
        <v>439</v>
      </c>
      <c r="H151" s="638" t="s">
        <v>439</v>
      </c>
      <c r="I151" s="629" t="s">
        <v>439</v>
      </c>
      <c r="J151" s="295">
        <v>23246.393690000001</v>
      </c>
      <c r="K151" s="45">
        <v>7054.66392</v>
      </c>
      <c r="L151" s="263">
        <v>-69.7</v>
      </c>
      <c r="M151" s="178">
        <v>0.99828557212443514</v>
      </c>
      <c r="O151" s="607" t="s">
        <v>439</v>
      </c>
    </row>
    <row r="152" spans="1:15" x14ac:dyDescent="0.2">
      <c r="A152" s="21" t="s">
        <v>10</v>
      </c>
      <c r="B152" s="420" t="s">
        <v>439</v>
      </c>
      <c r="C152" s="618" t="s">
        <v>439</v>
      </c>
      <c r="D152" s="638" t="s">
        <v>439</v>
      </c>
      <c r="E152" s="629" t="s">
        <v>439</v>
      </c>
      <c r="F152" s="420" t="s">
        <v>439</v>
      </c>
      <c r="G152" s="145">
        <v>103175</v>
      </c>
      <c r="H152" s="638" t="s">
        <v>439</v>
      </c>
      <c r="I152" s="178">
        <v>2.258719123529854</v>
      </c>
      <c r="J152" s="414" t="s">
        <v>439</v>
      </c>
      <c r="K152" s="45">
        <v>103175</v>
      </c>
      <c r="L152" s="642" t="s">
        <v>439</v>
      </c>
      <c r="M152" s="178">
        <v>2.242693894087215</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238">
        <v>23246.393690000001</v>
      </c>
      <c r="C155" s="238">
        <v>7054.66392</v>
      </c>
      <c r="D155" s="166">
        <v>-69.7</v>
      </c>
      <c r="E155" s="178">
        <v>13.557366006045685</v>
      </c>
      <c r="F155" s="420" t="s">
        <v>439</v>
      </c>
      <c r="G155" s="420" t="s">
        <v>439</v>
      </c>
      <c r="H155" s="638" t="s">
        <v>439</v>
      </c>
      <c r="I155" s="629" t="s">
        <v>439</v>
      </c>
      <c r="J155" s="295">
        <v>23246.393690000001</v>
      </c>
      <c r="K155" s="45">
        <v>7054.66392</v>
      </c>
      <c r="L155" s="263">
        <v>-69.7</v>
      </c>
      <c r="M155" s="178">
        <v>8.5547071961281027</v>
      </c>
      <c r="O155" s="607" t="s">
        <v>439</v>
      </c>
    </row>
    <row r="156" spans="1:15" ht="15.75" x14ac:dyDescent="0.2">
      <c r="A156" s="21" t="s">
        <v>348</v>
      </c>
      <c r="B156" s="420" t="s">
        <v>439</v>
      </c>
      <c r="C156" s="420" t="s">
        <v>439</v>
      </c>
      <c r="D156" s="638" t="s">
        <v>439</v>
      </c>
      <c r="E156" s="629" t="s">
        <v>439</v>
      </c>
      <c r="F156" s="420" t="s">
        <v>439</v>
      </c>
      <c r="G156" s="238">
        <v>103175.25993</v>
      </c>
      <c r="H156" s="638" t="s">
        <v>439</v>
      </c>
      <c r="I156" s="178">
        <v>14.889922914747363</v>
      </c>
      <c r="J156" s="414" t="s">
        <v>439</v>
      </c>
      <c r="K156" s="45">
        <v>103175.25993</v>
      </c>
      <c r="L156" s="642" t="s">
        <v>439</v>
      </c>
      <c r="M156" s="178">
        <v>14.82984644819582</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584" priority="132">
      <formula>kvartal &lt; 4</formula>
    </cfRule>
  </conditionalFormatting>
  <conditionalFormatting sqref="B63:C65">
    <cfRule type="expression" dxfId="583" priority="131">
      <formula>kvartal &lt; 4</formula>
    </cfRule>
  </conditionalFormatting>
  <conditionalFormatting sqref="B37">
    <cfRule type="expression" dxfId="582" priority="130">
      <formula>kvartal &lt; 4</formula>
    </cfRule>
  </conditionalFormatting>
  <conditionalFormatting sqref="B38">
    <cfRule type="expression" dxfId="581" priority="129">
      <formula>kvartal &lt; 4</formula>
    </cfRule>
  </conditionalFormatting>
  <conditionalFormatting sqref="B39">
    <cfRule type="expression" dxfId="580" priority="128">
      <formula>kvartal &lt; 4</formula>
    </cfRule>
  </conditionalFormatting>
  <conditionalFormatting sqref="A34">
    <cfRule type="expression" dxfId="579" priority="1">
      <formula>kvartal &lt; 4</formula>
    </cfRule>
  </conditionalFormatting>
  <conditionalFormatting sqref="C37">
    <cfRule type="expression" dxfId="578" priority="127">
      <formula>kvartal &lt; 4</formula>
    </cfRule>
  </conditionalFormatting>
  <conditionalFormatting sqref="C38">
    <cfRule type="expression" dxfId="577" priority="126">
      <formula>kvartal &lt; 4</formula>
    </cfRule>
  </conditionalFormatting>
  <conditionalFormatting sqref="C39">
    <cfRule type="expression" dxfId="576" priority="125">
      <formula>kvartal &lt; 4</formula>
    </cfRule>
  </conditionalFormatting>
  <conditionalFormatting sqref="B26:C28">
    <cfRule type="expression" dxfId="575" priority="124">
      <formula>kvartal &lt; 4</formula>
    </cfRule>
  </conditionalFormatting>
  <conditionalFormatting sqref="B32:C33">
    <cfRule type="expression" dxfId="574" priority="123">
      <formula>kvartal &lt; 4</formula>
    </cfRule>
  </conditionalFormatting>
  <conditionalFormatting sqref="B34">
    <cfRule type="expression" dxfId="573" priority="122">
      <formula>kvartal &lt; 4</formula>
    </cfRule>
  </conditionalFormatting>
  <conditionalFormatting sqref="C34">
    <cfRule type="expression" dxfId="572" priority="121">
      <formula>kvartal &lt; 4</formula>
    </cfRule>
  </conditionalFormatting>
  <conditionalFormatting sqref="F26:G28">
    <cfRule type="expression" dxfId="571" priority="120">
      <formula>kvartal &lt; 4</formula>
    </cfRule>
  </conditionalFormatting>
  <conditionalFormatting sqref="F32">
    <cfRule type="expression" dxfId="570" priority="119">
      <formula>kvartal &lt; 4</formula>
    </cfRule>
  </conditionalFormatting>
  <conditionalFormatting sqref="G32">
    <cfRule type="expression" dxfId="569" priority="118">
      <formula>kvartal &lt; 4</formula>
    </cfRule>
  </conditionalFormatting>
  <conditionalFormatting sqref="F33">
    <cfRule type="expression" dxfId="568" priority="117">
      <formula>kvartal &lt; 4</formula>
    </cfRule>
  </conditionalFormatting>
  <conditionalFormatting sqref="G33">
    <cfRule type="expression" dxfId="567" priority="116">
      <formula>kvartal &lt; 4</formula>
    </cfRule>
  </conditionalFormatting>
  <conditionalFormatting sqref="F34">
    <cfRule type="expression" dxfId="566" priority="115">
      <formula>kvartal &lt; 4</formula>
    </cfRule>
  </conditionalFormatting>
  <conditionalFormatting sqref="G34">
    <cfRule type="expression" dxfId="565" priority="114">
      <formula>kvartal &lt; 4</formula>
    </cfRule>
  </conditionalFormatting>
  <conditionalFormatting sqref="F37">
    <cfRule type="expression" dxfId="564" priority="113">
      <formula>kvartal &lt; 4</formula>
    </cfRule>
  </conditionalFormatting>
  <conditionalFormatting sqref="F38">
    <cfRule type="expression" dxfId="563" priority="112">
      <formula>kvartal &lt; 4</formula>
    </cfRule>
  </conditionalFormatting>
  <conditionalFormatting sqref="F39">
    <cfRule type="expression" dxfId="562" priority="111">
      <formula>kvartal &lt; 4</formula>
    </cfRule>
  </conditionalFormatting>
  <conditionalFormatting sqref="G37">
    <cfRule type="expression" dxfId="561" priority="110">
      <formula>kvartal &lt; 4</formula>
    </cfRule>
  </conditionalFormatting>
  <conditionalFormatting sqref="G38">
    <cfRule type="expression" dxfId="560" priority="109">
      <formula>kvartal &lt; 4</formula>
    </cfRule>
  </conditionalFormatting>
  <conditionalFormatting sqref="G39">
    <cfRule type="expression" dxfId="559" priority="108">
      <formula>kvartal &lt; 4</formula>
    </cfRule>
  </conditionalFormatting>
  <conditionalFormatting sqref="B29">
    <cfRule type="expression" dxfId="558" priority="107">
      <formula>kvartal &lt; 4</formula>
    </cfRule>
  </conditionalFormatting>
  <conditionalFormatting sqref="C29">
    <cfRule type="expression" dxfId="557" priority="106">
      <formula>kvartal &lt; 4</formula>
    </cfRule>
  </conditionalFormatting>
  <conditionalFormatting sqref="F29">
    <cfRule type="expression" dxfId="556" priority="105">
      <formula>kvartal &lt; 4</formula>
    </cfRule>
  </conditionalFormatting>
  <conditionalFormatting sqref="G29">
    <cfRule type="expression" dxfId="555" priority="104">
      <formula>kvartal &lt; 4</formula>
    </cfRule>
  </conditionalFormatting>
  <conditionalFormatting sqref="J26:K29">
    <cfRule type="expression" dxfId="554" priority="103">
      <formula>kvartal &lt; 4</formula>
    </cfRule>
  </conditionalFormatting>
  <conditionalFormatting sqref="J32:K34">
    <cfRule type="expression" dxfId="553" priority="102">
      <formula>kvartal &lt; 4</formula>
    </cfRule>
  </conditionalFormatting>
  <conditionalFormatting sqref="J37:K39">
    <cfRule type="expression" dxfId="552" priority="101">
      <formula>kvartal &lt; 4</formula>
    </cfRule>
  </conditionalFormatting>
  <conditionalFormatting sqref="B82">
    <cfRule type="expression" dxfId="551" priority="100">
      <formula>kvartal &lt; 4</formula>
    </cfRule>
  </conditionalFormatting>
  <conditionalFormatting sqref="C82">
    <cfRule type="expression" dxfId="550" priority="99">
      <formula>kvartal &lt; 4</formula>
    </cfRule>
  </conditionalFormatting>
  <conditionalFormatting sqref="B85">
    <cfRule type="expression" dxfId="549" priority="98">
      <formula>kvartal &lt; 4</formula>
    </cfRule>
  </conditionalFormatting>
  <conditionalFormatting sqref="C85">
    <cfRule type="expression" dxfId="548" priority="97">
      <formula>kvartal &lt; 4</formula>
    </cfRule>
  </conditionalFormatting>
  <conditionalFormatting sqref="B92">
    <cfRule type="expression" dxfId="547" priority="96">
      <formula>kvartal &lt; 4</formula>
    </cfRule>
  </conditionalFormatting>
  <conditionalFormatting sqref="C92">
    <cfRule type="expression" dxfId="546" priority="95">
      <formula>kvartal &lt; 4</formula>
    </cfRule>
  </conditionalFormatting>
  <conditionalFormatting sqref="B95">
    <cfRule type="expression" dxfId="545" priority="94">
      <formula>kvartal &lt; 4</formula>
    </cfRule>
  </conditionalFormatting>
  <conditionalFormatting sqref="C95">
    <cfRule type="expression" dxfId="544" priority="93">
      <formula>kvartal &lt; 4</formula>
    </cfRule>
  </conditionalFormatting>
  <conditionalFormatting sqref="B102">
    <cfRule type="expression" dxfId="543" priority="92">
      <formula>kvartal &lt; 4</formula>
    </cfRule>
  </conditionalFormatting>
  <conditionalFormatting sqref="C102">
    <cfRule type="expression" dxfId="542" priority="91">
      <formula>kvartal &lt; 4</formula>
    </cfRule>
  </conditionalFormatting>
  <conditionalFormatting sqref="B105">
    <cfRule type="expression" dxfId="541" priority="90">
      <formula>kvartal &lt; 4</formula>
    </cfRule>
  </conditionalFormatting>
  <conditionalFormatting sqref="C105">
    <cfRule type="expression" dxfId="540" priority="89">
      <formula>kvartal &lt; 4</formula>
    </cfRule>
  </conditionalFormatting>
  <conditionalFormatting sqref="B112">
    <cfRule type="expression" dxfId="539" priority="88">
      <formula>kvartal &lt; 4</formula>
    </cfRule>
  </conditionalFormatting>
  <conditionalFormatting sqref="C112">
    <cfRule type="expression" dxfId="538" priority="87">
      <formula>kvartal &lt; 4</formula>
    </cfRule>
  </conditionalFormatting>
  <conditionalFormatting sqref="B115">
    <cfRule type="expression" dxfId="537" priority="86">
      <formula>kvartal &lt; 4</formula>
    </cfRule>
  </conditionalFormatting>
  <conditionalFormatting sqref="C115">
    <cfRule type="expression" dxfId="536" priority="85">
      <formula>kvartal &lt; 4</formula>
    </cfRule>
  </conditionalFormatting>
  <conditionalFormatting sqref="B122">
    <cfRule type="expression" dxfId="535" priority="84">
      <formula>kvartal &lt; 4</formula>
    </cfRule>
  </conditionalFormatting>
  <conditionalFormatting sqref="C122">
    <cfRule type="expression" dxfId="534" priority="83">
      <formula>kvartal &lt; 4</formula>
    </cfRule>
  </conditionalFormatting>
  <conditionalFormatting sqref="B125">
    <cfRule type="expression" dxfId="533" priority="82">
      <formula>kvartal &lt; 4</formula>
    </cfRule>
  </conditionalFormatting>
  <conditionalFormatting sqref="C125">
    <cfRule type="expression" dxfId="532" priority="81">
      <formula>kvartal &lt; 4</formula>
    </cfRule>
  </conditionalFormatting>
  <conditionalFormatting sqref="B132">
    <cfRule type="expression" dxfId="531" priority="80">
      <formula>kvartal &lt; 4</formula>
    </cfRule>
  </conditionalFormatting>
  <conditionalFormatting sqref="C132">
    <cfRule type="expression" dxfId="530" priority="79">
      <formula>kvartal &lt; 4</formula>
    </cfRule>
  </conditionalFormatting>
  <conditionalFormatting sqref="B135">
    <cfRule type="expression" dxfId="529" priority="78">
      <formula>kvartal &lt; 4</formula>
    </cfRule>
  </conditionalFormatting>
  <conditionalFormatting sqref="C135">
    <cfRule type="expression" dxfId="528" priority="77">
      <formula>kvartal &lt; 4</formula>
    </cfRule>
  </conditionalFormatting>
  <conditionalFormatting sqref="B146">
    <cfRule type="expression" dxfId="527" priority="76">
      <formula>kvartal &lt; 4</formula>
    </cfRule>
  </conditionalFormatting>
  <conditionalFormatting sqref="C146">
    <cfRule type="expression" dxfId="526" priority="75">
      <formula>kvartal &lt; 4</formula>
    </cfRule>
  </conditionalFormatting>
  <conditionalFormatting sqref="B154">
    <cfRule type="expression" dxfId="525" priority="74">
      <formula>kvartal &lt; 4</formula>
    </cfRule>
  </conditionalFormatting>
  <conditionalFormatting sqref="C154">
    <cfRule type="expression" dxfId="524" priority="73">
      <formula>kvartal &lt; 4</formula>
    </cfRule>
  </conditionalFormatting>
  <conditionalFormatting sqref="F83">
    <cfRule type="expression" dxfId="523" priority="72">
      <formula>kvartal &lt; 4</formula>
    </cfRule>
  </conditionalFormatting>
  <conditionalFormatting sqref="G83">
    <cfRule type="expression" dxfId="522" priority="71">
      <formula>kvartal &lt; 4</formula>
    </cfRule>
  </conditionalFormatting>
  <conditionalFormatting sqref="F84:G84">
    <cfRule type="expression" dxfId="521" priority="70">
      <formula>kvartal &lt; 4</formula>
    </cfRule>
  </conditionalFormatting>
  <conditionalFormatting sqref="F86:G87">
    <cfRule type="expression" dxfId="520" priority="69">
      <formula>kvartal &lt; 4</formula>
    </cfRule>
  </conditionalFormatting>
  <conditionalFormatting sqref="F93:G94">
    <cfRule type="expression" dxfId="519" priority="68">
      <formula>kvartal &lt; 4</formula>
    </cfRule>
  </conditionalFormatting>
  <conditionalFormatting sqref="F96:G97">
    <cfRule type="expression" dxfId="518" priority="67">
      <formula>kvartal &lt; 4</formula>
    </cfRule>
  </conditionalFormatting>
  <conditionalFormatting sqref="F103:G104">
    <cfRule type="expression" dxfId="517" priority="66">
      <formula>kvartal &lt; 4</formula>
    </cfRule>
  </conditionalFormatting>
  <conditionalFormatting sqref="F106:G107">
    <cfRule type="expression" dxfId="516" priority="65">
      <formula>kvartal &lt; 4</formula>
    </cfRule>
  </conditionalFormatting>
  <conditionalFormatting sqref="F113:G114">
    <cfRule type="expression" dxfId="515" priority="64">
      <formula>kvartal &lt; 4</formula>
    </cfRule>
  </conditionalFormatting>
  <conditionalFormatting sqref="F116:G117">
    <cfRule type="expression" dxfId="514" priority="63">
      <formula>kvartal &lt; 4</formula>
    </cfRule>
  </conditionalFormatting>
  <conditionalFormatting sqref="F123:G124">
    <cfRule type="expression" dxfId="513" priority="62">
      <formula>kvartal &lt; 4</formula>
    </cfRule>
  </conditionalFormatting>
  <conditionalFormatting sqref="F126:G127">
    <cfRule type="expression" dxfId="512" priority="61">
      <formula>kvartal &lt; 4</formula>
    </cfRule>
  </conditionalFormatting>
  <conditionalFormatting sqref="F133:G134">
    <cfRule type="expression" dxfId="511" priority="60">
      <formula>kvartal &lt; 4</formula>
    </cfRule>
  </conditionalFormatting>
  <conditionalFormatting sqref="F136:G137">
    <cfRule type="expression" dxfId="510" priority="59">
      <formula>kvartal &lt; 4</formula>
    </cfRule>
  </conditionalFormatting>
  <conditionalFormatting sqref="F146">
    <cfRule type="expression" dxfId="509" priority="58">
      <formula>kvartal &lt; 4</formula>
    </cfRule>
  </conditionalFormatting>
  <conditionalFormatting sqref="G146">
    <cfRule type="expression" dxfId="508" priority="57">
      <formula>kvartal &lt; 4</formula>
    </cfRule>
  </conditionalFormatting>
  <conditionalFormatting sqref="F154:G154">
    <cfRule type="expression" dxfId="507" priority="56">
      <formula>kvartal &lt; 4</formula>
    </cfRule>
  </conditionalFormatting>
  <conditionalFormatting sqref="F82:G82">
    <cfRule type="expression" dxfId="506" priority="55">
      <formula>kvartal &lt; 4</formula>
    </cfRule>
  </conditionalFormatting>
  <conditionalFormatting sqref="F85:G85">
    <cfRule type="expression" dxfId="505" priority="54">
      <formula>kvartal &lt; 4</formula>
    </cfRule>
  </conditionalFormatting>
  <conditionalFormatting sqref="F92:G92">
    <cfRule type="expression" dxfId="504" priority="53">
      <formula>kvartal &lt; 4</formula>
    </cfRule>
  </conditionalFormatting>
  <conditionalFormatting sqref="F95:G95">
    <cfRule type="expression" dxfId="503" priority="52">
      <formula>kvartal &lt; 4</formula>
    </cfRule>
  </conditionalFormatting>
  <conditionalFormatting sqref="F102:G102">
    <cfRule type="expression" dxfId="502" priority="51">
      <formula>kvartal &lt; 4</formula>
    </cfRule>
  </conditionalFormatting>
  <conditionalFormatting sqref="F105:G105">
    <cfRule type="expression" dxfId="501" priority="50">
      <formula>kvartal &lt; 4</formula>
    </cfRule>
  </conditionalFormatting>
  <conditionalFormatting sqref="F112:G112">
    <cfRule type="expression" dxfId="500" priority="49">
      <formula>kvartal &lt; 4</formula>
    </cfRule>
  </conditionalFormatting>
  <conditionalFormatting sqref="F115">
    <cfRule type="expression" dxfId="499" priority="48">
      <formula>kvartal &lt; 4</formula>
    </cfRule>
  </conditionalFormatting>
  <conditionalFormatting sqref="G115">
    <cfRule type="expression" dxfId="498" priority="47">
      <formula>kvartal &lt; 4</formula>
    </cfRule>
  </conditionalFormatting>
  <conditionalFormatting sqref="F122:G122">
    <cfRule type="expression" dxfId="497" priority="46">
      <formula>kvartal &lt; 4</formula>
    </cfRule>
  </conditionalFormatting>
  <conditionalFormatting sqref="F125">
    <cfRule type="expression" dxfId="496" priority="45">
      <formula>kvartal &lt; 4</formula>
    </cfRule>
  </conditionalFormatting>
  <conditionalFormatting sqref="G125">
    <cfRule type="expression" dxfId="495" priority="44">
      <formula>kvartal &lt; 4</formula>
    </cfRule>
  </conditionalFormatting>
  <conditionalFormatting sqref="F132">
    <cfRule type="expression" dxfId="494" priority="43">
      <formula>kvartal &lt; 4</formula>
    </cfRule>
  </conditionalFormatting>
  <conditionalFormatting sqref="G132">
    <cfRule type="expression" dxfId="493" priority="42">
      <formula>kvartal &lt; 4</formula>
    </cfRule>
  </conditionalFormatting>
  <conditionalFormatting sqref="G135">
    <cfRule type="expression" dxfId="492" priority="41">
      <formula>kvartal &lt; 4</formula>
    </cfRule>
  </conditionalFormatting>
  <conditionalFormatting sqref="F135">
    <cfRule type="expression" dxfId="491" priority="40">
      <formula>kvartal &lt; 4</formula>
    </cfRule>
  </conditionalFormatting>
  <conditionalFormatting sqref="J82:K86">
    <cfRule type="expression" dxfId="490" priority="39">
      <formula>kvartal &lt; 4</formula>
    </cfRule>
  </conditionalFormatting>
  <conditionalFormatting sqref="J87:K87">
    <cfRule type="expression" dxfId="489" priority="38">
      <formula>kvartal &lt; 4</formula>
    </cfRule>
  </conditionalFormatting>
  <conditionalFormatting sqref="J92:K97">
    <cfRule type="expression" dxfId="488" priority="37">
      <formula>kvartal &lt; 4</formula>
    </cfRule>
  </conditionalFormatting>
  <conditionalFormatting sqref="J102:K107">
    <cfRule type="expression" dxfId="487" priority="36">
      <formula>kvartal &lt; 4</formula>
    </cfRule>
  </conditionalFormatting>
  <conditionalFormatting sqref="J112:K117">
    <cfRule type="expression" dxfId="486" priority="35">
      <formula>kvartal &lt; 4</formula>
    </cfRule>
  </conditionalFormatting>
  <conditionalFormatting sqref="J122:K127">
    <cfRule type="expression" dxfId="485" priority="34">
      <formula>kvartal &lt; 4</formula>
    </cfRule>
  </conditionalFormatting>
  <conditionalFormatting sqref="J132:K137">
    <cfRule type="expression" dxfId="484" priority="33">
      <formula>kvartal &lt; 4</formula>
    </cfRule>
  </conditionalFormatting>
  <conditionalFormatting sqref="J146:K146">
    <cfRule type="expression" dxfId="483" priority="32">
      <formula>kvartal &lt; 4</formula>
    </cfRule>
  </conditionalFormatting>
  <conditionalFormatting sqref="J154:K154">
    <cfRule type="expression" dxfId="482" priority="31">
      <formula>kvartal &lt; 4</formula>
    </cfRule>
  </conditionalFormatting>
  <conditionalFormatting sqref="A26:A28">
    <cfRule type="expression" dxfId="481" priority="15">
      <formula>kvartal &lt; 4</formula>
    </cfRule>
  </conditionalFormatting>
  <conditionalFormatting sqref="A32:A33">
    <cfRule type="expression" dxfId="480" priority="14">
      <formula>kvartal &lt; 4</formula>
    </cfRule>
  </conditionalFormatting>
  <conditionalFormatting sqref="A37:A39">
    <cfRule type="expression" dxfId="479" priority="13">
      <formula>kvartal &lt; 4</formula>
    </cfRule>
  </conditionalFormatting>
  <conditionalFormatting sqref="A57:A59">
    <cfRule type="expression" dxfId="478" priority="12">
      <formula>kvartal &lt; 4</formula>
    </cfRule>
  </conditionalFormatting>
  <conditionalFormatting sqref="A63:A65">
    <cfRule type="expression" dxfId="477" priority="11">
      <formula>kvartal &lt; 4</formula>
    </cfRule>
  </conditionalFormatting>
  <conditionalFormatting sqref="A82:A87">
    <cfRule type="expression" dxfId="476" priority="10">
      <formula>kvartal &lt; 4</formula>
    </cfRule>
  </conditionalFormatting>
  <conditionalFormatting sqref="A92:A97">
    <cfRule type="expression" dxfId="475" priority="9">
      <formula>kvartal &lt; 4</formula>
    </cfRule>
  </conditionalFormatting>
  <conditionalFormatting sqref="A102:A107">
    <cfRule type="expression" dxfId="474" priority="8">
      <formula>kvartal &lt; 4</formula>
    </cfRule>
  </conditionalFormatting>
  <conditionalFormatting sqref="A112:A117">
    <cfRule type="expression" dxfId="473" priority="7">
      <formula>kvartal &lt; 4</formula>
    </cfRule>
  </conditionalFormatting>
  <conditionalFormatting sqref="A122:A127">
    <cfRule type="expression" dxfId="472" priority="6">
      <formula>kvartal &lt; 4</formula>
    </cfRule>
  </conditionalFormatting>
  <conditionalFormatting sqref="A132:A137">
    <cfRule type="expression" dxfId="471" priority="5">
      <formula>kvartal &lt; 4</formula>
    </cfRule>
  </conditionalFormatting>
  <conditionalFormatting sqref="A146">
    <cfRule type="expression" dxfId="470" priority="4">
      <formula>kvartal &lt; 4</formula>
    </cfRule>
  </conditionalFormatting>
  <conditionalFormatting sqref="A154">
    <cfRule type="expression" dxfId="469" priority="3">
      <formula>kvartal &lt; 4</formula>
    </cfRule>
  </conditionalFormatting>
  <conditionalFormatting sqref="A29">
    <cfRule type="expression" dxfId="468" priority="2">
      <formula>kvartal &lt; 4</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9"/>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158</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537804.21701999998</v>
      </c>
      <c r="C7" s="311">
        <v>561383.68863999995</v>
      </c>
      <c r="D7" s="258">
        <v>4.4000000000000004</v>
      </c>
      <c r="E7" s="178">
        <v>14.148690320336588</v>
      </c>
      <c r="F7" s="310">
        <v>125284.15513</v>
      </c>
      <c r="G7" s="311">
        <v>113362.21180999999</v>
      </c>
      <c r="H7" s="258">
        <v>-9.5</v>
      </c>
      <c r="I7" s="178">
        <v>1.6859080871443504</v>
      </c>
      <c r="J7" s="312">
        <v>663088.37214999995</v>
      </c>
      <c r="K7" s="313">
        <v>674745.90044999996</v>
      </c>
      <c r="L7" s="262">
        <v>1.8</v>
      </c>
      <c r="M7" s="178">
        <v>6.3108450481473817</v>
      </c>
      <c r="O7" s="607" t="s">
        <v>439</v>
      </c>
    </row>
    <row r="8" spans="1:15" ht="15.75" x14ac:dyDescent="0.2">
      <c r="A8" s="21" t="s">
        <v>32</v>
      </c>
      <c r="B8" s="290">
        <v>466603.18599999999</v>
      </c>
      <c r="C8" s="291">
        <v>491919</v>
      </c>
      <c r="D8" s="166">
        <v>5.4</v>
      </c>
      <c r="E8" s="178">
        <v>24.909713870407856</v>
      </c>
      <c r="F8" s="293"/>
      <c r="G8" s="294"/>
      <c r="H8" s="166"/>
      <c r="I8" s="629" t="s">
        <v>439</v>
      </c>
      <c r="J8" s="238">
        <v>466603.18599999999</v>
      </c>
      <c r="K8" s="295">
        <v>491919</v>
      </c>
      <c r="L8" s="263"/>
      <c r="M8" s="178">
        <v>24.909713870407856</v>
      </c>
      <c r="O8" s="607" t="s">
        <v>439</v>
      </c>
    </row>
    <row r="9" spans="1:15" ht="15.75" x14ac:dyDescent="0.2">
      <c r="A9" s="21" t="s">
        <v>31</v>
      </c>
      <c r="B9" s="290">
        <v>68577.827000000005</v>
      </c>
      <c r="C9" s="291">
        <v>67504</v>
      </c>
      <c r="D9" s="166">
        <v>-1.6</v>
      </c>
      <c r="E9" s="178">
        <v>6.9557779771445576</v>
      </c>
      <c r="F9" s="293"/>
      <c r="G9" s="294"/>
      <c r="H9" s="166"/>
      <c r="I9" s="629" t="s">
        <v>439</v>
      </c>
      <c r="J9" s="238">
        <v>68577.827000000005</v>
      </c>
      <c r="K9" s="295">
        <v>67504</v>
      </c>
      <c r="L9" s="263"/>
      <c r="M9" s="178">
        <v>6.9557779771445576</v>
      </c>
      <c r="O9" s="607" t="s">
        <v>439</v>
      </c>
    </row>
    <row r="10" spans="1:15" ht="15.75" x14ac:dyDescent="0.2">
      <c r="A10" s="13" t="s">
        <v>29</v>
      </c>
      <c r="B10" s="314">
        <v>44681.508999999998</v>
      </c>
      <c r="C10" s="315">
        <v>46566</v>
      </c>
      <c r="D10" s="166">
        <v>4.2</v>
      </c>
      <c r="E10" s="178">
        <v>17.318489392735795</v>
      </c>
      <c r="F10" s="314">
        <v>41867.201999999997</v>
      </c>
      <c r="G10" s="315">
        <v>57492</v>
      </c>
      <c r="H10" s="166">
        <v>37.299999999999997</v>
      </c>
      <c r="I10" s="178">
        <v>0.99806172964405016</v>
      </c>
      <c r="J10" s="312">
        <v>86548.710999999996</v>
      </c>
      <c r="K10" s="313">
        <v>104058</v>
      </c>
      <c r="L10" s="263">
        <v>20.2</v>
      </c>
      <c r="M10" s="178">
        <v>1.7258876184517238</v>
      </c>
      <c r="O10" s="607" t="s">
        <v>439</v>
      </c>
    </row>
    <row r="11" spans="1:15" ht="15.75" x14ac:dyDescent="0.2">
      <c r="A11" s="21" t="s">
        <v>32</v>
      </c>
      <c r="B11" s="290">
        <v>40942.298000000003</v>
      </c>
      <c r="C11" s="291">
        <v>42963</v>
      </c>
      <c r="D11" s="166">
        <v>4.9000000000000004</v>
      </c>
      <c r="E11" s="178">
        <v>29.493730774005964</v>
      </c>
      <c r="F11" s="293"/>
      <c r="G11" s="294"/>
      <c r="H11" s="166"/>
      <c r="I11" s="629" t="s">
        <v>439</v>
      </c>
      <c r="J11" s="238">
        <v>40942.298000000003</v>
      </c>
      <c r="K11" s="295">
        <v>42963</v>
      </c>
      <c r="L11" s="263"/>
      <c r="M11" s="178">
        <v>29.493730774005964</v>
      </c>
      <c r="O11" s="607" t="s">
        <v>439</v>
      </c>
    </row>
    <row r="12" spans="1:15" ht="15.75" x14ac:dyDescent="0.2">
      <c r="A12" s="21" t="s">
        <v>31</v>
      </c>
      <c r="B12" s="290">
        <v>3739.2109999999998</v>
      </c>
      <c r="C12" s="291">
        <v>3603</v>
      </c>
      <c r="D12" s="166">
        <v>-3.6</v>
      </c>
      <c r="E12" s="178">
        <v>6.8675827724495697</v>
      </c>
      <c r="F12" s="293"/>
      <c r="G12" s="294"/>
      <c r="H12" s="166"/>
      <c r="I12" s="629" t="s">
        <v>439</v>
      </c>
      <c r="J12" s="238">
        <v>3739.2109999999998</v>
      </c>
      <c r="K12" s="295">
        <v>3603</v>
      </c>
      <c r="L12" s="263"/>
      <c r="M12" s="178">
        <v>6.8675827724495697</v>
      </c>
      <c r="O12" s="607" t="s">
        <v>439</v>
      </c>
    </row>
    <row r="13" spans="1:15" ht="15.75" x14ac:dyDescent="0.2">
      <c r="A13" s="13" t="s">
        <v>28</v>
      </c>
      <c r="B13" s="314">
        <v>971928.76063000003</v>
      </c>
      <c r="C13" s="315">
        <v>942687.18053000001</v>
      </c>
      <c r="D13" s="166">
        <v>-3</v>
      </c>
      <c r="E13" s="178">
        <v>3.818975113407451</v>
      </c>
      <c r="F13" s="314">
        <v>1585831.55045</v>
      </c>
      <c r="G13" s="315">
        <v>1703306.5423399999</v>
      </c>
      <c r="H13" s="166">
        <v>7.4</v>
      </c>
      <c r="I13" s="178">
        <v>5.5978781858048947</v>
      </c>
      <c r="J13" s="312">
        <v>2557760.3110799999</v>
      </c>
      <c r="K13" s="313">
        <v>2645993.7228699997</v>
      </c>
      <c r="L13" s="263">
        <v>3.4</v>
      </c>
      <c r="M13" s="178">
        <v>4.8011195666000903</v>
      </c>
      <c r="O13" s="607" t="s">
        <v>439</v>
      </c>
    </row>
    <row r="14" spans="1:15" s="44" customFormat="1" ht="15.75" x14ac:dyDescent="0.2">
      <c r="A14" s="13" t="s">
        <v>27</v>
      </c>
      <c r="B14" s="610" t="s">
        <v>439</v>
      </c>
      <c r="C14" s="622" t="s">
        <v>439</v>
      </c>
      <c r="D14" s="638" t="s">
        <v>439</v>
      </c>
      <c r="E14" s="629" t="s">
        <v>439</v>
      </c>
      <c r="F14" s="314">
        <v>6253.6614200000004</v>
      </c>
      <c r="G14" s="315">
        <v>11534.62168</v>
      </c>
      <c r="H14" s="166">
        <v>84.4</v>
      </c>
      <c r="I14" s="178">
        <v>3.9066829634597897</v>
      </c>
      <c r="J14" s="312">
        <v>6253.6614200000004</v>
      </c>
      <c r="K14" s="313">
        <v>11534.62168</v>
      </c>
      <c r="L14" s="263">
        <v>84.4</v>
      </c>
      <c r="M14" s="178">
        <v>3.2193931372168687</v>
      </c>
      <c r="N14" s="144"/>
      <c r="O14" s="607" t="s">
        <v>439</v>
      </c>
    </row>
    <row r="15" spans="1:15" s="44" customFormat="1" ht="15.75" x14ac:dyDescent="0.2">
      <c r="A15" s="42" t="s">
        <v>26</v>
      </c>
      <c r="B15" s="611" t="s">
        <v>439</v>
      </c>
      <c r="C15" s="623" t="s">
        <v>439</v>
      </c>
      <c r="D15" s="630" t="s">
        <v>439</v>
      </c>
      <c r="E15" s="630" t="s">
        <v>439</v>
      </c>
      <c r="F15" s="316">
        <v>1620.63715</v>
      </c>
      <c r="G15" s="317">
        <v>2458.0985300000002</v>
      </c>
      <c r="H15" s="167">
        <v>51.7</v>
      </c>
      <c r="I15" s="167">
        <v>2.1216501704522734</v>
      </c>
      <c r="J15" s="318">
        <v>1620.63715</v>
      </c>
      <c r="K15" s="319">
        <v>2458.0985300000002</v>
      </c>
      <c r="L15" s="264">
        <v>51.7</v>
      </c>
      <c r="M15" s="167">
        <v>1.6425693717327021</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301021.50475999998</v>
      </c>
      <c r="C25" s="321">
        <v>330679.66132999997</v>
      </c>
      <c r="D25" s="258">
        <v>9.9</v>
      </c>
      <c r="E25" s="178">
        <v>31.440511838683349</v>
      </c>
      <c r="F25" s="322">
        <v>17516.515100000001</v>
      </c>
      <c r="G25" s="321">
        <v>17629.486229999999</v>
      </c>
      <c r="H25" s="258">
        <v>0.6</v>
      </c>
      <c r="I25" s="178">
        <v>5.8852260213657663</v>
      </c>
      <c r="J25" s="320">
        <v>318538.01986</v>
      </c>
      <c r="K25" s="320">
        <v>348309.14755999995</v>
      </c>
      <c r="L25" s="262">
        <v>9.3000000000000007</v>
      </c>
      <c r="M25" s="166">
        <v>25.775514452884309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296626.39799999999</v>
      </c>
      <c r="C30" s="295">
        <v>326740</v>
      </c>
      <c r="D30" s="166">
        <v>10.199999999999999</v>
      </c>
      <c r="E30" s="178">
        <v>26.997253883616228</v>
      </c>
      <c r="F30" s="420" t="s">
        <v>439</v>
      </c>
      <c r="G30" s="414" t="s">
        <v>439</v>
      </c>
      <c r="H30" s="638" t="s">
        <v>439</v>
      </c>
      <c r="I30" s="629" t="s">
        <v>439</v>
      </c>
      <c r="J30" s="45">
        <v>296626.39799999999</v>
      </c>
      <c r="K30" s="45">
        <v>326740</v>
      </c>
      <c r="L30" s="263">
        <v>10.199999999999999</v>
      </c>
      <c r="M30" s="166">
        <v>26.997253883616228</v>
      </c>
      <c r="O30" s="607" t="s">
        <v>439</v>
      </c>
    </row>
    <row r="31" spans="1:15" ht="15.75" x14ac:dyDescent="0.2">
      <c r="A31" s="13" t="s">
        <v>29</v>
      </c>
      <c r="B31" s="239">
        <v>54236.928999999996</v>
      </c>
      <c r="C31" s="239">
        <v>53871</v>
      </c>
      <c r="D31" s="166">
        <v>-0.7</v>
      </c>
      <c r="E31" s="178">
        <v>30.852280636481904</v>
      </c>
      <c r="F31" s="312">
        <v>36.6</v>
      </c>
      <c r="G31" s="312">
        <v>142</v>
      </c>
      <c r="H31" s="166">
        <v>288</v>
      </c>
      <c r="I31" s="178">
        <v>1.3435196393657218</v>
      </c>
      <c r="J31" s="239">
        <v>54273.528999999995</v>
      </c>
      <c r="K31" s="239">
        <v>54013</v>
      </c>
      <c r="L31" s="263">
        <v>-0.5</v>
      </c>
      <c r="M31" s="166">
        <v>29.168039612460046</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54236.928999999996</v>
      </c>
      <c r="C35" s="295">
        <v>53871</v>
      </c>
      <c r="D35" s="166">
        <v>-0.7</v>
      </c>
      <c r="E35" s="178">
        <v>37.140931919899003</v>
      </c>
      <c r="F35" s="420" t="s">
        <v>439</v>
      </c>
      <c r="G35" s="414" t="s">
        <v>439</v>
      </c>
      <c r="H35" s="638" t="s">
        <v>439</v>
      </c>
      <c r="I35" s="629" t="s">
        <v>439</v>
      </c>
      <c r="J35" s="45">
        <v>54236.928999999996</v>
      </c>
      <c r="K35" s="45">
        <v>53871</v>
      </c>
      <c r="L35" s="263">
        <v>-0.7</v>
      </c>
      <c r="M35" s="166">
        <v>37.140931919899003</v>
      </c>
      <c r="O35" s="607" t="s">
        <v>439</v>
      </c>
    </row>
    <row r="36" spans="1:15" s="3" customFormat="1" ht="15.75" x14ac:dyDescent="0.2">
      <c r="A36" s="13" t="s">
        <v>28</v>
      </c>
      <c r="B36" s="239">
        <v>4749878.39439</v>
      </c>
      <c r="C36" s="313">
        <v>4882404.0019199997</v>
      </c>
      <c r="D36" s="166">
        <v>2.8</v>
      </c>
      <c r="E36" s="178">
        <v>9.3880921742240773</v>
      </c>
      <c r="F36" s="312">
        <v>1921908.42307</v>
      </c>
      <c r="G36" s="313">
        <v>1884326.6891999999</v>
      </c>
      <c r="H36" s="166">
        <v>-2</v>
      </c>
      <c r="I36" s="178">
        <v>10.05388768884446</v>
      </c>
      <c r="J36" s="239">
        <v>6671786.8174600005</v>
      </c>
      <c r="K36" s="239">
        <v>6766730.6911199996</v>
      </c>
      <c r="L36" s="263">
        <v>1.4</v>
      </c>
      <c r="M36" s="166">
        <v>9.5644704415719062</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239">
        <v>28.297000000000001</v>
      </c>
      <c r="C40" s="313">
        <v>4620.7482300000001</v>
      </c>
      <c r="D40" s="166">
        <v>999</v>
      </c>
      <c r="E40" s="178">
        <v>13.645527286665942</v>
      </c>
      <c r="F40" s="312">
        <v>9735.4065699999992</v>
      </c>
      <c r="G40" s="313">
        <v>7862.1632</v>
      </c>
      <c r="H40" s="166">
        <v>-19.2</v>
      </c>
      <c r="I40" s="178">
        <v>45.348753390578814</v>
      </c>
      <c r="J40" s="239">
        <v>9763.7035699999997</v>
      </c>
      <c r="K40" s="239">
        <v>12482.91143</v>
      </c>
      <c r="L40" s="263">
        <v>27.9</v>
      </c>
      <c r="M40" s="166">
        <v>24.380762052794729</v>
      </c>
      <c r="O40" s="607" t="s">
        <v>439</v>
      </c>
    </row>
    <row r="41" spans="1:15" ht="15.75" x14ac:dyDescent="0.2">
      <c r="A41" s="13" t="s">
        <v>26</v>
      </c>
      <c r="B41" s="239">
        <v>1550.1159299999999</v>
      </c>
      <c r="C41" s="313">
        <v>890.09646999999995</v>
      </c>
      <c r="D41" s="166">
        <v>-42.6</v>
      </c>
      <c r="E41" s="178">
        <v>-1.5397573498826382</v>
      </c>
      <c r="F41" s="312">
        <v>3114.0847600000002</v>
      </c>
      <c r="G41" s="313">
        <v>2774.3128200000001</v>
      </c>
      <c r="H41" s="166">
        <v>-10.9</v>
      </c>
      <c r="I41" s="178">
        <v>3.6102084902503591</v>
      </c>
      <c r="J41" s="239">
        <v>4664.2006899999997</v>
      </c>
      <c r="K41" s="239">
        <v>3664.4092900000001</v>
      </c>
      <c r="L41" s="263">
        <v>-21.4</v>
      </c>
      <c r="M41" s="166">
        <v>19.247108726973508</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581997.16298999998</v>
      </c>
      <c r="C54" s="315">
        <v>588112.00662</v>
      </c>
      <c r="D54" s="262">
        <v>1.1000000000000001</v>
      </c>
      <c r="E54" s="178">
        <v>18.139061305795661</v>
      </c>
      <c r="F54" s="145"/>
      <c r="G54" s="34"/>
      <c r="H54" s="159"/>
      <c r="I54" s="159"/>
      <c r="J54" s="38"/>
      <c r="K54" s="38"/>
      <c r="L54" s="159"/>
      <c r="M54" s="159"/>
      <c r="N54" s="148"/>
      <c r="O54" s="607" t="s">
        <v>439</v>
      </c>
    </row>
    <row r="55" spans="1:15" s="3" customFormat="1" ht="15.75" x14ac:dyDescent="0.2">
      <c r="A55" s="39" t="s">
        <v>340</v>
      </c>
      <c r="B55" s="290">
        <v>93483.225590000002</v>
      </c>
      <c r="C55" s="291">
        <v>89329.098280000006</v>
      </c>
      <c r="D55" s="263">
        <v>-4.4000000000000004</v>
      </c>
      <c r="E55" s="178">
        <v>4.8690844831189617</v>
      </c>
      <c r="F55" s="145"/>
      <c r="G55" s="34"/>
      <c r="H55" s="145"/>
      <c r="I55" s="145"/>
      <c r="J55" s="34"/>
      <c r="K55" s="34"/>
      <c r="L55" s="159"/>
      <c r="M55" s="159"/>
      <c r="N55" s="148"/>
      <c r="O55" s="607" t="s">
        <v>439</v>
      </c>
    </row>
    <row r="56" spans="1:15" s="3" customFormat="1" ht="15.75" x14ac:dyDescent="0.2">
      <c r="A56" s="39" t="s">
        <v>341</v>
      </c>
      <c r="B56" s="45">
        <v>488513.9374</v>
      </c>
      <c r="C56" s="295">
        <v>498782.90834000002</v>
      </c>
      <c r="D56" s="263">
        <v>2.1</v>
      </c>
      <c r="E56" s="178">
        <v>35.434419709722718</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1418.819</v>
      </c>
      <c r="C60" s="315">
        <v>4778</v>
      </c>
      <c r="D60" s="263">
        <v>236.8</v>
      </c>
      <c r="E60" s="178">
        <v>6.4613608256077493</v>
      </c>
      <c r="F60" s="145"/>
      <c r="G60" s="34"/>
      <c r="H60" s="145"/>
      <c r="I60" s="145"/>
      <c r="J60" s="34"/>
      <c r="K60" s="34"/>
      <c r="L60" s="159"/>
      <c r="M60" s="159"/>
      <c r="N60" s="148"/>
      <c r="O60" s="607" t="s">
        <v>439</v>
      </c>
    </row>
    <row r="61" spans="1:15" s="3" customFormat="1" ht="15.75" x14ac:dyDescent="0.2">
      <c r="A61" s="39" t="s">
        <v>340</v>
      </c>
      <c r="B61" s="290">
        <v>1014.32</v>
      </c>
      <c r="C61" s="291">
        <v>2878</v>
      </c>
      <c r="D61" s="263">
        <v>183.7</v>
      </c>
      <c r="E61" s="178">
        <v>7.3308272160959493</v>
      </c>
      <c r="F61" s="145"/>
      <c r="G61" s="34"/>
      <c r="H61" s="145"/>
      <c r="I61" s="145"/>
      <c r="J61" s="34"/>
      <c r="K61" s="34"/>
      <c r="L61" s="159"/>
      <c r="M61" s="159"/>
      <c r="N61" s="148"/>
      <c r="O61" s="607" t="s">
        <v>439</v>
      </c>
    </row>
    <row r="62" spans="1:15" s="3" customFormat="1" ht="15.75" x14ac:dyDescent="0.2">
      <c r="A62" s="39" t="s">
        <v>341</v>
      </c>
      <c r="B62" s="45">
        <v>404.49900000000002</v>
      </c>
      <c r="C62" s="295">
        <v>1900</v>
      </c>
      <c r="D62" s="263">
        <v>369.7</v>
      </c>
      <c r="E62" s="178">
        <v>5.4773353628302255</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314">
        <v>4809.8050000000003</v>
      </c>
      <c r="C66" s="315">
        <v>6319</v>
      </c>
      <c r="D66" s="263">
        <v>31.4</v>
      </c>
      <c r="E66" s="178">
        <v>4.7094105507535273</v>
      </c>
      <c r="F66" s="145"/>
      <c r="G66" s="34"/>
      <c r="H66" s="145"/>
      <c r="I66" s="145"/>
      <c r="J66" s="34"/>
      <c r="K66" s="34"/>
      <c r="L66" s="159"/>
      <c r="M66" s="159"/>
      <c r="N66" s="148"/>
      <c r="O66" s="607" t="s">
        <v>439</v>
      </c>
    </row>
    <row r="67" spans="1:15" s="3" customFormat="1" ht="15.75" x14ac:dyDescent="0.2">
      <c r="A67" s="39" t="s">
        <v>340</v>
      </c>
      <c r="B67" s="290">
        <v>4809.8050000000003</v>
      </c>
      <c r="C67" s="291">
        <v>2614</v>
      </c>
      <c r="D67" s="263">
        <v>-45.7</v>
      </c>
      <c r="E67" s="178">
        <v>2.456324594180221</v>
      </c>
      <c r="F67" s="145"/>
      <c r="G67" s="34"/>
      <c r="H67" s="145"/>
      <c r="I67" s="145"/>
      <c r="J67" s="34"/>
      <c r="K67" s="34"/>
      <c r="L67" s="159"/>
      <c r="M67" s="159"/>
      <c r="N67" s="148"/>
      <c r="O67" s="607" t="s">
        <v>439</v>
      </c>
    </row>
    <row r="68" spans="1:15" s="3" customFormat="1" ht="15.75" x14ac:dyDescent="0.2">
      <c r="A68" s="39" t="s">
        <v>341</v>
      </c>
      <c r="B68" s="609" t="s">
        <v>439</v>
      </c>
      <c r="C68" s="291">
        <v>3705</v>
      </c>
      <c r="D68" s="642" t="s">
        <v>439</v>
      </c>
      <c r="E68" s="178">
        <v>13.347026914631011</v>
      </c>
      <c r="F68" s="145"/>
      <c r="G68" s="34"/>
      <c r="H68" s="145"/>
      <c r="I68" s="145"/>
      <c r="J68" s="34"/>
      <c r="K68" s="34"/>
      <c r="L68" s="159"/>
      <c r="M68" s="159"/>
      <c r="N68" s="148"/>
      <c r="O68" s="607" t="s">
        <v>439</v>
      </c>
    </row>
    <row r="69" spans="1:15" s="3" customFormat="1" ht="15.75" x14ac:dyDescent="0.2">
      <c r="A69" s="40" t="s">
        <v>343</v>
      </c>
      <c r="B69" s="314">
        <v>3387.8229999999999</v>
      </c>
      <c r="C69" s="315">
        <v>2698</v>
      </c>
      <c r="D69" s="263">
        <v>-20.399999999999999</v>
      </c>
      <c r="E69" s="178">
        <v>2.2988775666375845</v>
      </c>
      <c r="F69" s="145"/>
      <c r="G69" s="34"/>
      <c r="H69" s="145"/>
      <c r="I69" s="145"/>
      <c r="J69" s="34"/>
      <c r="K69" s="34"/>
      <c r="L69" s="159"/>
      <c r="M69" s="159"/>
      <c r="N69" s="148"/>
      <c r="O69" s="607" t="s">
        <v>439</v>
      </c>
    </row>
    <row r="70" spans="1:15" s="3" customFormat="1" ht="15.75" x14ac:dyDescent="0.2">
      <c r="A70" s="39" t="s">
        <v>340</v>
      </c>
      <c r="B70" s="290">
        <v>1940.29</v>
      </c>
      <c r="C70" s="291">
        <v>2698</v>
      </c>
      <c r="D70" s="263">
        <v>39.1</v>
      </c>
      <c r="E70" s="178">
        <v>2.2988775666375845</v>
      </c>
      <c r="F70" s="145"/>
      <c r="G70" s="34"/>
      <c r="H70" s="145"/>
      <c r="I70" s="145"/>
      <c r="J70" s="34"/>
      <c r="K70" s="34"/>
      <c r="L70" s="159"/>
      <c r="M70" s="159"/>
      <c r="N70" s="148"/>
      <c r="O70" s="607" t="s">
        <v>439</v>
      </c>
    </row>
    <row r="71" spans="1:15" s="3" customFormat="1" ht="15.75" x14ac:dyDescent="0.2">
      <c r="A71" s="47" t="s">
        <v>341</v>
      </c>
      <c r="B71" s="292">
        <v>1447.5329999999999</v>
      </c>
      <c r="C71" s="626" t="s">
        <v>439</v>
      </c>
      <c r="D71" s="264">
        <v>-100</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502631.96344999998</v>
      </c>
      <c r="C79" s="364">
        <v>453485.67544999998</v>
      </c>
      <c r="D79" s="258">
        <v>-9.8000000000000007</v>
      </c>
      <c r="E79" s="178">
        <v>4.4159399444242293</v>
      </c>
      <c r="F79" s="363">
        <v>1112018.0383299999</v>
      </c>
      <c r="G79" s="363">
        <v>1404865.85458</v>
      </c>
      <c r="H79" s="258">
        <v>26.3</v>
      </c>
      <c r="I79" s="178">
        <v>8.2528488884392797</v>
      </c>
      <c r="J79" s="313">
        <v>1614650.0017799998</v>
      </c>
      <c r="K79" s="320">
        <v>1858351.53003</v>
      </c>
      <c r="L79" s="263">
        <v>15.1</v>
      </c>
      <c r="M79" s="178">
        <v>6.8091217020929484</v>
      </c>
      <c r="O79" s="607" t="s">
        <v>439</v>
      </c>
    </row>
    <row r="80" spans="1:15" x14ac:dyDescent="0.2">
      <c r="A80" s="656" t="s">
        <v>9</v>
      </c>
      <c r="B80" s="398">
        <v>437656.61644000001</v>
      </c>
      <c r="C80" s="145">
        <v>272944.99580999999</v>
      </c>
      <c r="D80" s="166">
        <v>-37.6</v>
      </c>
      <c r="E80" s="178">
        <v>2.7392724892525306</v>
      </c>
      <c r="F80" s="420" t="s">
        <v>439</v>
      </c>
      <c r="G80" s="618" t="s">
        <v>439</v>
      </c>
      <c r="H80" s="638" t="s">
        <v>439</v>
      </c>
      <c r="I80" s="629" t="s">
        <v>439</v>
      </c>
      <c r="J80" s="295">
        <v>437656.61644000001</v>
      </c>
      <c r="K80" s="45">
        <v>272944.99580999999</v>
      </c>
      <c r="L80" s="263">
        <v>-37.6</v>
      </c>
      <c r="M80" s="178">
        <v>2.7392724892525306</v>
      </c>
      <c r="O80" s="607" t="s">
        <v>439</v>
      </c>
    </row>
    <row r="81" spans="1:15" x14ac:dyDescent="0.2">
      <c r="A81" s="21" t="s">
        <v>10</v>
      </c>
      <c r="B81" s="298">
        <v>45598.694009999999</v>
      </c>
      <c r="C81" s="299">
        <v>45525.92224</v>
      </c>
      <c r="D81" s="166">
        <v>-0.2</v>
      </c>
      <c r="E81" s="178">
        <v>30.769922251677222</v>
      </c>
      <c r="F81" s="298">
        <v>1112018.0383299999</v>
      </c>
      <c r="G81" s="299">
        <v>1310673.4903299999</v>
      </c>
      <c r="H81" s="166">
        <v>17.899999999999999</v>
      </c>
      <c r="I81" s="178">
        <v>7.7695932832281063</v>
      </c>
      <c r="J81" s="295">
        <v>1157616.7323399999</v>
      </c>
      <c r="K81" s="45">
        <v>1356199.4125699999</v>
      </c>
      <c r="L81" s="263">
        <v>17.2</v>
      </c>
      <c r="M81" s="178">
        <v>7.9695691993603273</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238">
        <v>19376.652999999998</v>
      </c>
      <c r="C88" s="145">
        <v>135014.7574</v>
      </c>
      <c r="D88" s="166">
        <v>596.79999999999995</v>
      </c>
      <c r="E88" s="178">
        <v>85.891528767208413</v>
      </c>
      <c r="F88" s="420" t="s">
        <v>439</v>
      </c>
      <c r="G88" s="145">
        <v>94192.364249999999</v>
      </c>
      <c r="H88" s="638" t="s">
        <v>439</v>
      </c>
      <c r="I88" s="178">
        <v>61.350708404837555</v>
      </c>
      <c r="J88" s="295">
        <v>19376.652999999998</v>
      </c>
      <c r="K88" s="45">
        <v>229207.12164999999</v>
      </c>
      <c r="L88" s="263">
        <v>999</v>
      </c>
      <c r="M88" s="178">
        <v>73.765697073262771</v>
      </c>
      <c r="N88" s="148"/>
      <c r="O88" s="607" t="s">
        <v>439</v>
      </c>
    </row>
    <row r="89" spans="1:15" ht="15.75" x14ac:dyDescent="0.2">
      <c r="A89" s="21" t="s">
        <v>346</v>
      </c>
      <c r="B89" s="238">
        <v>483255.31044999999</v>
      </c>
      <c r="C89" s="238">
        <v>318470.91804999998</v>
      </c>
      <c r="D89" s="166">
        <v>-34.1</v>
      </c>
      <c r="E89" s="178">
        <v>3.2405849221029532</v>
      </c>
      <c r="F89" s="238">
        <v>1104583.38995</v>
      </c>
      <c r="G89" s="145">
        <v>1302980.6842799999</v>
      </c>
      <c r="H89" s="166">
        <v>18</v>
      </c>
      <c r="I89" s="178">
        <v>7.7288908936496448</v>
      </c>
      <c r="J89" s="295">
        <v>1587838.7004</v>
      </c>
      <c r="K89" s="45">
        <v>1621451.6023299999</v>
      </c>
      <c r="L89" s="263">
        <v>2.1</v>
      </c>
      <c r="M89" s="178">
        <v>6.0760047384332996</v>
      </c>
      <c r="O89" s="607" t="s">
        <v>439</v>
      </c>
    </row>
    <row r="90" spans="1:15" x14ac:dyDescent="0.2">
      <c r="A90" s="21" t="s">
        <v>9</v>
      </c>
      <c r="B90" s="238">
        <v>437656.61644000001</v>
      </c>
      <c r="C90" s="145">
        <v>272944.99580999999</v>
      </c>
      <c r="D90" s="166">
        <v>-37.6</v>
      </c>
      <c r="E90" s="178">
        <v>2.8189318981938047</v>
      </c>
      <c r="F90" s="420" t="s">
        <v>439</v>
      </c>
      <c r="G90" s="618" t="s">
        <v>439</v>
      </c>
      <c r="H90" s="638" t="s">
        <v>439</v>
      </c>
      <c r="I90" s="629" t="s">
        <v>439</v>
      </c>
      <c r="J90" s="295">
        <v>437656.61644000001</v>
      </c>
      <c r="K90" s="45">
        <v>272944.99580999999</v>
      </c>
      <c r="L90" s="263">
        <v>-37.6</v>
      </c>
      <c r="M90" s="178">
        <v>2.8189318981938047</v>
      </c>
      <c r="O90" s="607" t="s">
        <v>439</v>
      </c>
    </row>
    <row r="91" spans="1:15" x14ac:dyDescent="0.2">
      <c r="A91" s="21" t="s">
        <v>10</v>
      </c>
      <c r="B91" s="298">
        <v>45598.694009999999</v>
      </c>
      <c r="C91" s="299">
        <v>45525.92224</v>
      </c>
      <c r="D91" s="166">
        <v>-0.2</v>
      </c>
      <c r="E91" s="178">
        <v>31.395626579292504</v>
      </c>
      <c r="F91" s="298">
        <v>1104583.38995</v>
      </c>
      <c r="G91" s="299">
        <v>1302980.6842799999</v>
      </c>
      <c r="H91" s="166">
        <v>18</v>
      </c>
      <c r="I91" s="178">
        <v>7.7288908936496448</v>
      </c>
      <c r="J91" s="295">
        <v>1150182.08396</v>
      </c>
      <c r="K91" s="45">
        <v>1348506.6065199999</v>
      </c>
      <c r="L91" s="263">
        <v>17.2</v>
      </c>
      <c r="M91" s="178">
        <v>7.9307217640230201</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238">
        <v>7434.6483799999996</v>
      </c>
      <c r="G98" s="145">
        <v>7692.8060500000001</v>
      </c>
      <c r="H98" s="166">
        <v>3.5</v>
      </c>
      <c r="I98" s="178">
        <v>71.928463679751857</v>
      </c>
      <c r="J98" s="295">
        <v>7434.6483799999996</v>
      </c>
      <c r="K98" s="45">
        <v>7692.8060500000001</v>
      </c>
      <c r="L98" s="263">
        <v>3.5</v>
      </c>
      <c r="M98" s="178">
        <v>2.6058079455330119</v>
      </c>
      <c r="O98" s="607" t="s">
        <v>439</v>
      </c>
    </row>
    <row r="99" spans="1:15" ht="15.75" x14ac:dyDescent="0.2">
      <c r="A99" s="13" t="s">
        <v>29</v>
      </c>
      <c r="B99" s="312">
        <v>31981.0493333333</v>
      </c>
      <c r="C99" s="312">
        <v>43285</v>
      </c>
      <c r="D99" s="166">
        <v>35.299999999999997</v>
      </c>
      <c r="E99" s="178">
        <v>17.030875975807152</v>
      </c>
      <c r="F99" s="312">
        <v>98923.755999999994</v>
      </c>
      <c r="G99" s="312">
        <v>257350</v>
      </c>
      <c r="H99" s="166">
        <v>160.1</v>
      </c>
      <c r="I99" s="178">
        <v>37.495915607867708</v>
      </c>
      <c r="J99" s="313">
        <v>130904.80533333329</v>
      </c>
      <c r="K99" s="239">
        <v>300635</v>
      </c>
      <c r="L99" s="263">
        <v>129.69999999999999</v>
      </c>
      <c r="M99" s="178">
        <v>31.965530199351193</v>
      </c>
      <c r="O99" s="607" t="s">
        <v>439</v>
      </c>
    </row>
    <row r="100" spans="1:15" x14ac:dyDescent="0.2">
      <c r="A100" s="21" t="s">
        <v>9</v>
      </c>
      <c r="B100" s="238">
        <v>6084.4920000000002</v>
      </c>
      <c r="C100" s="145">
        <v>14410</v>
      </c>
      <c r="D100" s="166">
        <v>136.80000000000001</v>
      </c>
      <c r="E100" s="178">
        <v>6.7611407685261327</v>
      </c>
      <c r="F100" s="420" t="s">
        <v>439</v>
      </c>
      <c r="G100" s="618" t="s">
        <v>439</v>
      </c>
      <c r="H100" s="638" t="s">
        <v>439</v>
      </c>
      <c r="I100" s="629" t="s">
        <v>439</v>
      </c>
      <c r="J100" s="295">
        <v>6084.4920000000002</v>
      </c>
      <c r="K100" s="45">
        <v>14410</v>
      </c>
      <c r="L100" s="263">
        <v>136.80000000000001</v>
      </c>
      <c r="M100" s="178">
        <v>6.7611407685261327</v>
      </c>
      <c r="O100" s="607" t="s">
        <v>439</v>
      </c>
    </row>
    <row r="101" spans="1:15" x14ac:dyDescent="0.2">
      <c r="A101" s="21" t="s">
        <v>10</v>
      </c>
      <c r="B101" s="238">
        <v>61.02</v>
      </c>
      <c r="C101" s="145">
        <v>18</v>
      </c>
      <c r="D101" s="166">
        <v>-70.5</v>
      </c>
      <c r="E101" s="178">
        <v>0.2556455048998722</v>
      </c>
      <c r="F101" s="298">
        <v>98923.755999999994</v>
      </c>
      <c r="G101" s="298">
        <v>128275</v>
      </c>
      <c r="H101" s="166">
        <v>29.7</v>
      </c>
      <c r="I101" s="178">
        <v>23.018612851248758</v>
      </c>
      <c r="J101" s="295">
        <v>98984.775999999998</v>
      </c>
      <c r="K101" s="45">
        <v>128293</v>
      </c>
      <c r="L101" s="263">
        <v>29.6</v>
      </c>
      <c r="M101" s="178">
        <v>22.734593809284675</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238">
        <v>25835.537333333301</v>
      </c>
      <c r="C108" s="145">
        <v>28857</v>
      </c>
      <c r="D108" s="166">
        <v>11.7</v>
      </c>
      <c r="E108" s="178">
        <v>84.910175644629689</v>
      </c>
      <c r="F108" s="420" t="s">
        <v>439</v>
      </c>
      <c r="G108" s="145">
        <v>129075</v>
      </c>
      <c r="H108" s="638" t="s">
        <v>439</v>
      </c>
      <c r="I108" s="178">
        <v>100</v>
      </c>
      <c r="J108" s="295">
        <v>25835.537333333301</v>
      </c>
      <c r="K108" s="45">
        <v>157932</v>
      </c>
      <c r="L108" s="263">
        <v>511.3</v>
      </c>
      <c r="M108" s="178">
        <v>96.85495170664629</v>
      </c>
      <c r="O108" s="607" t="s">
        <v>439</v>
      </c>
    </row>
    <row r="109" spans="1:15" ht="15.75" x14ac:dyDescent="0.2">
      <c r="A109" s="21" t="s">
        <v>346</v>
      </c>
      <c r="B109" s="238">
        <v>6145.5120000000006</v>
      </c>
      <c r="C109" s="145">
        <v>14428</v>
      </c>
      <c r="D109" s="166">
        <v>134.80000000000001</v>
      </c>
      <c r="E109" s="178">
        <v>6.97780286454066</v>
      </c>
      <c r="F109" s="298">
        <v>98923.755999999994</v>
      </c>
      <c r="G109" s="298">
        <v>128275</v>
      </c>
      <c r="H109" s="166">
        <v>29.7</v>
      </c>
      <c r="I109" s="178">
        <v>23.018612851248758</v>
      </c>
      <c r="J109" s="295">
        <v>105069.268</v>
      </c>
      <c r="K109" s="45">
        <v>142703</v>
      </c>
      <c r="L109" s="263">
        <v>35.799999999999997</v>
      </c>
      <c r="M109" s="178">
        <v>18.67751380200724</v>
      </c>
      <c r="O109" s="607" t="s">
        <v>439</v>
      </c>
    </row>
    <row r="110" spans="1:15" x14ac:dyDescent="0.2">
      <c r="A110" s="21" t="s">
        <v>9</v>
      </c>
      <c r="B110" s="238">
        <v>6084.4920000000002</v>
      </c>
      <c r="C110" s="145">
        <v>14410</v>
      </c>
      <c r="D110" s="166">
        <v>136.80000000000001</v>
      </c>
      <c r="E110" s="178">
        <v>7.2147775657603104</v>
      </c>
      <c r="F110" s="619" t="s">
        <v>439</v>
      </c>
      <c r="G110" s="627" t="s">
        <v>439</v>
      </c>
      <c r="H110" s="638" t="s">
        <v>439</v>
      </c>
      <c r="I110" s="629" t="s">
        <v>439</v>
      </c>
      <c r="J110" s="295">
        <v>6084.4920000000002</v>
      </c>
      <c r="K110" s="45">
        <v>14410</v>
      </c>
      <c r="L110" s="263">
        <v>136.80000000000001</v>
      </c>
      <c r="M110" s="178">
        <v>7.2147775657603104</v>
      </c>
      <c r="O110" s="607" t="s">
        <v>439</v>
      </c>
    </row>
    <row r="111" spans="1:15" x14ac:dyDescent="0.2">
      <c r="A111" s="21" t="s">
        <v>10</v>
      </c>
      <c r="B111" s="298">
        <v>61.02</v>
      </c>
      <c r="C111" s="299">
        <v>18</v>
      </c>
      <c r="D111" s="166">
        <v>-70.5</v>
      </c>
      <c r="E111" s="178">
        <v>0.2556455048998722</v>
      </c>
      <c r="F111" s="298">
        <v>98923.755999999994</v>
      </c>
      <c r="G111" s="299">
        <v>128275</v>
      </c>
      <c r="H111" s="166">
        <v>29.7</v>
      </c>
      <c r="I111" s="178">
        <v>23.018612851248758</v>
      </c>
      <c r="J111" s="295">
        <v>98984.775999999998</v>
      </c>
      <c r="K111" s="45">
        <v>128293</v>
      </c>
      <c r="L111" s="263">
        <v>29.6</v>
      </c>
      <c r="M111" s="178">
        <v>22.734593809284675</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10769542.375570001</v>
      </c>
      <c r="C119" s="364">
        <v>11133920.079329999</v>
      </c>
      <c r="D119" s="166">
        <v>3.4</v>
      </c>
      <c r="E119" s="178">
        <v>2.9476089958918599</v>
      </c>
      <c r="F119" s="363">
        <v>11181811.28571</v>
      </c>
      <c r="G119" s="363">
        <v>14571272.145610001</v>
      </c>
      <c r="H119" s="166">
        <v>30.3</v>
      </c>
      <c r="I119" s="178">
        <v>8.7277426259060356</v>
      </c>
      <c r="J119" s="313">
        <v>21951353.661279999</v>
      </c>
      <c r="K119" s="239">
        <v>25705192.224940002</v>
      </c>
      <c r="L119" s="263">
        <v>17.100000000000001</v>
      </c>
      <c r="M119" s="178">
        <v>4.7193141573221444</v>
      </c>
      <c r="O119" s="607" t="s">
        <v>439</v>
      </c>
    </row>
    <row r="120" spans="1:15" x14ac:dyDescent="0.2">
      <c r="A120" s="21" t="s">
        <v>9</v>
      </c>
      <c r="B120" s="238">
        <v>10018053.780130001</v>
      </c>
      <c r="C120" s="145">
        <v>10259225</v>
      </c>
      <c r="D120" s="166">
        <v>2.4</v>
      </c>
      <c r="E120" s="178">
        <v>2.7327263905674499</v>
      </c>
      <c r="F120" s="420" t="s">
        <v>439</v>
      </c>
      <c r="G120" s="618" t="s">
        <v>439</v>
      </c>
      <c r="H120" s="638" t="s">
        <v>439</v>
      </c>
      <c r="I120" s="629" t="s">
        <v>439</v>
      </c>
      <c r="J120" s="295">
        <v>10018053.780130001</v>
      </c>
      <c r="K120" s="45">
        <v>10259225</v>
      </c>
      <c r="L120" s="263">
        <v>2.4</v>
      </c>
      <c r="M120" s="178">
        <v>2.7327263905674499</v>
      </c>
      <c r="O120" s="607" t="s">
        <v>439</v>
      </c>
    </row>
    <row r="121" spans="1:15" x14ac:dyDescent="0.2">
      <c r="A121" s="21" t="s">
        <v>10</v>
      </c>
      <c r="B121" s="238">
        <v>734277.06943999999</v>
      </c>
      <c r="C121" s="145">
        <v>812309.07932999998</v>
      </c>
      <c r="D121" s="166">
        <v>10.6</v>
      </c>
      <c r="E121" s="178">
        <v>36.516390923278038</v>
      </c>
      <c r="F121" s="238">
        <v>11181811.28571</v>
      </c>
      <c r="G121" s="145">
        <v>14474221.916130001</v>
      </c>
      <c r="H121" s="166">
        <v>29.4</v>
      </c>
      <c r="I121" s="178">
        <v>8.6777555741329948</v>
      </c>
      <c r="J121" s="295">
        <v>11916088.355149999</v>
      </c>
      <c r="K121" s="45">
        <v>15286530.99546</v>
      </c>
      <c r="L121" s="263">
        <v>28.3</v>
      </c>
      <c r="M121" s="178">
        <v>9.0441424027332644</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238">
        <v>17211.526000000002</v>
      </c>
      <c r="C128" s="145">
        <v>62386</v>
      </c>
      <c r="D128" s="166">
        <v>262.5</v>
      </c>
      <c r="E128" s="178">
        <v>76.263873589396141</v>
      </c>
      <c r="F128" s="420" t="s">
        <v>439</v>
      </c>
      <c r="G128" s="145">
        <v>97050.229479999995</v>
      </c>
      <c r="H128" s="638" t="s">
        <v>439</v>
      </c>
      <c r="I128" s="178">
        <v>61.947207726569467</v>
      </c>
      <c r="J128" s="295">
        <v>17211.526000000002</v>
      </c>
      <c r="K128" s="45">
        <v>159436.22947999998</v>
      </c>
      <c r="L128" s="263">
        <v>826.3</v>
      </c>
      <c r="M128" s="178">
        <v>66.858304762339486</v>
      </c>
      <c r="O128" s="607" t="s">
        <v>439</v>
      </c>
    </row>
    <row r="129" spans="1:15" ht="15.75" x14ac:dyDescent="0.2">
      <c r="A129" s="21" t="s">
        <v>346</v>
      </c>
      <c r="B129" s="238">
        <v>10752330.849570001</v>
      </c>
      <c r="C129" s="238">
        <v>11071534.079329999</v>
      </c>
      <c r="D129" s="166">
        <v>3</v>
      </c>
      <c r="E129" s="178">
        <v>2.969868169119585</v>
      </c>
      <c r="F129" s="298">
        <v>11056516.760709999</v>
      </c>
      <c r="G129" s="298">
        <v>14423144.227089999</v>
      </c>
      <c r="H129" s="166">
        <v>30.4</v>
      </c>
      <c r="I129" s="178">
        <v>8.6699273612511227</v>
      </c>
      <c r="J129" s="295">
        <v>21808847.61028</v>
      </c>
      <c r="K129" s="45">
        <v>25494678.306419998</v>
      </c>
      <c r="L129" s="263">
        <v>16.899999999999999</v>
      </c>
      <c r="M129" s="178">
        <v>4.7286468811324429</v>
      </c>
      <c r="O129" s="607" t="s">
        <v>439</v>
      </c>
    </row>
    <row r="130" spans="1:15" x14ac:dyDescent="0.2">
      <c r="A130" s="21" t="s">
        <v>9</v>
      </c>
      <c r="B130" s="298">
        <v>10018053.780130001</v>
      </c>
      <c r="C130" s="299">
        <v>10259225</v>
      </c>
      <c r="D130" s="166">
        <v>2.4</v>
      </c>
      <c r="E130" s="178">
        <v>2.7684913025916185</v>
      </c>
      <c r="F130" s="420" t="s">
        <v>439</v>
      </c>
      <c r="G130" s="618" t="s">
        <v>439</v>
      </c>
      <c r="H130" s="638" t="s">
        <v>439</v>
      </c>
      <c r="I130" s="629" t="s">
        <v>439</v>
      </c>
      <c r="J130" s="295">
        <v>10018053.780130001</v>
      </c>
      <c r="K130" s="45">
        <v>10259225</v>
      </c>
      <c r="L130" s="263">
        <v>2.4</v>
      </c>
      <c r="M130" s="178">
        <v>2.7684913025916185</v>
      </c>
      <c r="O130" s="607" t="s">
        <v>439</v>
      </c>
    </row>
    <row r="131" spans="1:15" x14ac:dyDescent="0.2">
      <c r="A131" s="21" t="s">
        <v>10</v>
      </c>
      <c r="B131" s="298">
        <v>734277.06943999999</v>
      </c>
      <c r="C131" s="299">
        <v>812309.07932999998</v>
      </c>
      <c r="D131" s="166">
        <v>10.6</v>
      </c>
      <c r="E131" s="178">
        <v>36.516390923278038</v>
      </c>
      <c r="F131" s="238">
        <v>11056516.760709999</v>
      </c>
      <c r="G131" s="238">
        <v>14423144.227089999</v>
      </c>
      <c r="H131" s="166">
        <v>30.4</v>
      </c>
      <c r="I131" s="178">
        <v>8.6699273612511227</v>
      </c>
      <c r="J131" s="295">
        <v>11790793.830149999</v>
      </c>
      <c r="K131" s="45">
        <v>15235453.306419998</v>
      </c>
      <c r="L131" s="263">
        <v>29.2</v>
      </c>
      <c r="M131" s="178">
        <v>9.0373705641775786</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238">
        <v>125294.52499999999</v>
      </c>
      <c r="G138" s="145">
        <v>51077.689039999997</v>
      </c>
      <c r="H138" s="166">
        <v>-59.2</v>
      </c>
      <c r="I138" s="178">
        <v>11.647403798989735</v>
      </c>
      <c r="J138" s="295">
        <v>125294.52499999999</v>
      </c>
      <c r="K138" s="45">
        <v>51077.689039999997</v>
      </c>
      <c r="L138" s="263">
        <v>-59.2</v>
      </c>
      <c r="M138" s="178">
        <v>0.9658386896545762</v>
      </c>
      <c r="O138" s="607" t="s">
        <v>439</v>
      </c>
    </row>
    <row r="139" spans="1:15" ht="15.75" x14ac:dyDescent="0.2">
      <c r="A139" s="21" t="s">
        <v>357</v>
      </c>
      <c r="B139" s="238">
        <v>4924590.9078900004</v>
      </c>
      <c r="C139" s="238">
        <v>5232398.6766100004</v>
      </c>
      <c r="D139" s="166">
        <v>6.3</v>
      </c>
      <c r="E139" s="178">
        <v>1.9459063798506098</v>
      </c>
      <c r="F139" s="420" t="s">
        <v>439</v>
      </c>
      <c r="G139" s="420" t="s">
        <v>439</v>
      </c>
      <c r="H139" s="638" t="s">
        <v>439</v>
      </c>
      <c r="I139" s="629" t="s">
        <v>439</v>
      </c>
      <c r="J139" s="295">
        <v>4924590.9078900004</v>
      </c>
      <c r="K139" s="45">
        <v>5232398.6766100004</v>
      </c>
      <c r="L139" s="263">
        <v>6.3</v>
      </c>
      <c r="M139" s="178">
        <v>1.9071173936274231</v>
      </c>
      <c r="O139" s="607" t="s">
        <v>439</v>
      </c>
    </row>
    <row r="140" spans="1:15" ht="15.75" x14ac:dyDescent="0.2">
      <c r="A140" s="21" t="s">
        <v>348</v>
      </c>
      <c r="B140" s="238">
        <v>243346.217</v>
      </c>
      <c r="C140" s="238">
        <v>269823.21629999997</v>
      </c>
      <c r="D140" s="166">
        <v>10.9</v>
      </c>
      <c r="E140" s="178">
        <v>36.559562326299101</v>
      </c>
      <c r="F140" s="238">
        <v>3557917.5109999999</v>
      </c>
      <c r="G140" s="238">
        <v>4529711.3698199997</v>
      </c>
      <c r="H140" s="166">
        <v>27.3</v>
      </c>
      <c r="I140" s="178">
        <v>8.8246960308064004</v>
      </c>
      <c r="J140" s="295">
        <v>3801263.7280000001</v>
      </c>
      <c r="K140" s="45">
        <v>4799534.5861200001</v>
      </c>
      <c r="L140" s="263">
        <v>26.3</v>
      </c>
      <c r="M140" s="178">
        <v>9.2178237603952233</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92073.237310000011</v>
      </c>
      <c r="C142" s="159">
        <v>89978.879539999994</v>
      </c>
      <c r="D142" s="166">
        <v>-2.2999999999999998</v>
      </c>
      <c r="E142" s="178">
        <v>12.539103071745828</v>
      </c>
      <c r="F142" s="312">
        <v>322419.86579000001</v>
      </c>
      <c r="G142" s="159">
        <v>1075200.5389</v>
      </c>
      <c r="H142" s="166">
        <v>233.5</v>
      </c>
      <c r="I142" s="178">
        <v>24.005634182837245</v>
      </c>
      <c r="J142" s="313">
        <v>414493.10310000001</v>
      </c>
      <c r="K142" s="239">
        <v>1165179.4184400002</v>
      </c>
      <c r="L142" s="263">
        <v>181.1</v>
      </c>
      <c r="M142" s="178">
        <v>22.422228730573128</v>
      </c>
      <c r="O142" s="607" t="s">
        <v>439</v>
      </c>
    </row>
    <row r="143" spans="1:15" x14ac:dyDescent="0.2">
      <c r="A143" s="21" t="s">
        <v>9</v>
      </c>
      <c r="B143" s="238">
        <v>84044.998380000005</v>
      </c>
      <c r="C143" s="145">
        <v>87306</v>
      </c>
      <c r="D143" s="166">
        <v>3.9</v>
      </c>
      <c r="E143" s="178">
        <v>12.228273852250066</v>
      </c>
      <c r="F143" s="420" t="s">
        <v>439</v>
      </c>
      <c r="G143" s="618" t="s">
        <v>439</v>
      </c>
      <c r="H143" s="638" t="s">
        <v>439</v>
      </c>
      <c r="I143" s="629" t="s">
        <v>439</v>
      </c>
      <c r="J143" s="295">
        <v>84044.998380000005</v>
      </c>
      <c r="K143" s="45">
        <v>87306</v>
      </c>
      <c r="L143" s="263">
        <v>3.9</v>
      </c>
      <c r="M143" s="178">
        <v>12.228273852250066</v>
      </c>
      <c r="O143" s="607" t="s">
        <v>439</v>
      </c>
    </row>
    <row r="144" spans="1:15" x14ac:dyDescent="0.2">
      <c r="A144" s="21" t="s">
        <v>10</v>
      </c>
      <c r="B144" s="238">
        <v>8028.2389300000004</v>
      </c>
      <c r="C144" s="145">
        <v>2672.8795399999999</v>
      </c>
      <c r="D144" s="166">
        <v>-66.7</v>
      </c>
      <c r="E144" s="178">
        <v>73.878461286580105</v>
      </c>
      <c r="F144" s="238">
        <v>322419.86579000001</v>
      </c>
      <c r="G144" s="145">
        <v>1075200.5389</v>
      </c>
      <c r="H144" s="166">
        <v>233.5</v>
      </c>
      <c r="I144" s="178">
        <v>24.005634182837245</v>
      </c>
      <c r="J144" s="295">
        <v>330448.10472</v>
      </c>
      <c r="K144" s="45">
        <v>1077873.4184400002</v>
      </c>
      <c r="L144" s="263">
        <v>226.2</v>
      </c>
      <c r="M144" s="178">
        <v>24.045887212785324</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238">
        <v>13296.43347</v>
      </c>
      <c r="C147" s="238">
        <v>33910.836170000002</v>
      </c>
      <c r="D147" s="166">
        <v>155</v>
      </c>
      <c r="E147" s="178">
        <v>11.650271149576758</v>
      </c>
      <c r="F147" s="420" t="s">
        <v>439</v>
      </c>
      <c r="G147" s="420" t="s">
        <v>439</v>
      </c>
      <c r="H147" s="638" t="s">
        <v>439</v>
      </c>
      <c r="I147" s="629" t="s">
        <v>439</v>
      </c>
      <c r="J147" s="295">
        <v>13296.43347</v>
      </c>
      <c r="K147" s="45">
        <v>33910.836170000002</v>
      </c>
      <c r="L147" s="263">
        <v>155</v>
      </c>
      <c r="M147" s="178">
        <v>9.7821496450172098</v>
      </c>
      <c r="O147" s="607" t="s">
        <v>439</v>
      </c>
    </row>
    <row r="148" spans="1:15" ht="15.75" x14ac:dyDescent="0.2">
      <c r="A148" s="21" t="s">
        <v>350</v>
      </c>
      <c r="B148" s="238">
        <v>252</v>
      </c>
      <c r="C148" s="238">
        <v>13.897</v>
      </c>
      <c r="D148" s="166">
        <v>-94.5</v>
      </c>
      <c r="E148" s="178">
        <v>100</v>
      </c>
      <c r="F148" s="238">
        <v>53367</v>
      </c>
      <c r="G148" s="238">
        <v>93388.412580000004</v>
      </c>
      <c r="H148" s="166">
        <v>75</v>
      </c>
      <c r="I148" s="178">
        <v>13.052426580861539</v>
      </c>
      <c r="J148" s="295">
        <v>53619</v>
      </c>
      <c r="K148" s="45">
        <v>93402.309580000001</v>
      </c>
      <c r="L148" s="263">
        <v>74.2</v>
      </c>
      <c r="M148" s="178">
        <v>13.054115342495491</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37710.531900000002</v>
      </c>
      <c r="C150" s="159">
        <v>27220</v>
      </c>
      <c r="D150" s="166">
        <v>-27.8</v>
      </c>
      <c r="E150" s="178">
        <v>3.6817732401846341</v>
      </c>
      <c r="F150" s="312">
        <v>262037.21557999999</v>
      </c>
      <c r="G150" s="159">
        <v>235892.78896999999</v>
      </c>
      <c r="H150" s="166">
        <v>-10</v>
      </c>
      <c r="I150" s="178">
        <v>5.1641924259688032</v>
      </c>
      <c r="J150" s="313">
        <v>299747.74748000002</v>
      </c>
      <c r="K150" s="239">
        <v>263112.78896999999</v>
      </c>
      <c r="L150" s="263">
        <v>-12.2</v>
      </c>
      <c r="M150" s="178">
        <v>4.9576834439287669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238">
        <v>37710.531900000002</v>
      </c>
      <c r="C152" s="145">
        <v>27220</v>
      </c>
      <c r="D152" s="166">
        <v>-27.8</v>
      </c>
      <c r="E152" s="178">
        <v>83.395307914043158</v>
      </c>
      <c r="F152" s="238">
        <v>262037.21557999999</v>
      </c>
      <c r="G152" s="145">
        <v>235892.78896999999</v>
      </c>
      <c r="H152" s="166">
        <v>-10</v>
      </c>
      <c r="I152" s="178">
        <v>5.1641924259688032</v>
      </c>
      <c r="J152" s="295">
        <v>299747.74748000002</v>
      </c>
      <c r="K152" s="45">
        <v>263112.78896999999</v>
      </c>
      <c r="L152" s="263">
        <v>-12.2</v>
      </c>
      <c r="M152" s="178">
        <v>5.7192289341340148</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238">
        <v>2619</v>
      </c>
      <c r="C156" s="238">
        <v>1584.0615299999999</v>
      </c>
      <c r="D156" s="166">
        <v>-39.5</v>
      </c>
      <c r="E156" s="178">
        <v>56.431448447850421</v>
      </c>
      <c r="F156" s="238">
        <v>50039</v>
      </c>
      <c r="G156" s="238">
        <v>54852.424630000001</v>
      </c>
      <c r="H156" s="166">
        <v>9.6</v>
      </c>
      <c r="I156" s="178">
        <v>7.9161261622390722</v>
      </c>
      <c r="J156" s="295">
        <v>52658</v>
      </c>
      <c r="K156" s="45">
        <v>56436.48616</v>
      </c>
      <c r="L156" s="263">
        <v>7.2</v>
      </c>
      <c r="M156" s="178">
        <v>8.1118712411905669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30" t="s">
        <v>0</v>
      </c>
      <c r="C162" s="730"/>
      <c r="D162" s="730"/>
      <c r="E162" s="305"/>
      <c r="F162" s="729" t="s">
        <v>1</v>
      </c>
      <c r="G162" s="730"/>
      <c r="H162" s="730"/>
      <c r="I162" s="637" t="s">
        <v>439</v>
      </c>
      <c r="J162" s="729" t="s">
        <v>2</v>
      </c>
      <c r="K162" s="730"/>
      <c r="L162" s="730"/>
      <c r="M162" s="308"/>
      <c r="N162" s="148"/>
      <c r="O162" s="148"/>
    </row>
    <row r="163" spans="1:15" s="3" customFormat="1" ht="13.5" x14ac:dyDescent="0.25">
      <c r="A163" s="706"/>
      <c r="B163" s="705"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467" priority="132">
      <formula>kvartal &lt; 4</formula>
    </cfRule>
  </conditionalFormatting>
  <conditionalFormatting sqref="B63:C65">
    <cfRule type="expression" dxfId="466" priority="131">
      <formula>kvartal &lt; 4</formula>
    </cfRule>
  </conditionalFormatting>
  <conditionalFormatting sqref="B37">
    <cfRule type="expression" dxfId="465" priority="130">
      <formula>kvartal &lt; 4</formula>
    </cfRule>
  </conditionalFormatting>
  <conditionalFormatting sqref="B38">
    <cfRule type="expression" dxfId="464" priority="129">
      <formula>kvartal &lt; 4</formula>
    </cfRule>
  </conditionalFormatting>
  <conditionalFormatting sqref="B39">
    <cfRule type="expression" dxfId="463" priority="128">
      <formula>kvartal &lt; 4</formula>
    </cfRule>
  </conditionalFormatting>
  <conditionalFormatting sqref="A34">
    <cfRule type="expression" dxfId="462" priority="1">
      <formula>kvartal &lt; 4</formula>
    </cfRule>
  </conditionalFormatting>
  <conditionalFormatting sqref="C37">
    <cfRule type="expression" dxfId="461" priority="127">
      <formula>kvartal &lt; 4</formula>
    </cfRule>
  </conditionalFormatting>
  <conditionalFormatting sqref="C38">
    <cfRule type="expression" dxfId="460" priority="126">
      <formula>kvartal &lt; 4</formula>
    </cfRule>
  </conditionalFormatting>
  <conditionalFormatting sqref="C39">
    <cfRule type="expression" dxfId="459" priority="125">
      <formula>kvartal &lt; 4</formula>
    </cfRule>
  </conditionalFormatting>
  <conditionalFormatting sqref="B26:C28">
    <cfRule type="expression" dxfId="458" priority="124">
      <formula>kvartal &lt; 4</formula>
    </cfRule>
  </conditionalFormatting>
  <conditionalFormatting sqref="B32:C33">
    <cfRule type="expression" dxfId="457" priority="123">
      <formula>kvartal &lt; 4</formula>
    </cfRule>
  </conditionalFormatting>
  <conditionalFormatting sqref="B34">
    <cfRule type="expression" dxfId="456" priority="122">
      <formula>kvartal &lt; 4</formula>
    </cfRule>
  </conditionalFormatting>
  <conditionalFormatting sqref="C34">
    <cfRule type="expression" dxfId="455" priority="121">
      <formula>kvartal &lt; 4</formula>
    </cfRule>
  </conditionalFormatting>
  <conditionalFormatting sqref="F26:G28">
    <cfRule type="expression" dxfId="454" priority="120">
      <formula>kvartal &lt; 4</formula>
    </cfRule>
  </conditionalFormatting>
  <conditionalFormatting sqref="F32">
    <cfRule type="expression" dxfId="453" priority="119">
      <formula>kvartal &lt; 4</formula>
    </cfRule>
  </conditionalFormatting>
  <conditionalFormatting sqref="G32">
    <cfRule type="expression" dxfId="452" priority="118">
      <formula>kvartal &lt; 4</formula>
    </cfRule>
  </conditionalFormatting>
  <conditionalFormatting sqref="F33">
    <cfRule type="expression" dxfId="451" priority="117">
      <formula>kvartal &lt; 4</formula>
    </cfRule>
  </conditionalFormatting>
  <conditionalFormatting sqref="G33">
    <cfRule type="expression" dxfId="450" priority="116">
      <formula>kvartal &lt; 4</formula>
    </cfRule>
  </conditionalFormatting>
  <conditionalFormatting sqref="F34">
    <cfRule type="expression" dxfId="449" priority="115">
      <formula>kvartal &lt; 4</formula>
    </cfRule>
  </conditionalFormatting>
  <conditionalFormatting sqref="G34">
    <cfRule type="expression" dxfId="448" priority="114">
      <formula>kvartal &lt; 4</formula>
    </cfRule>
  </conditionalFormatting>
  <conditionalFormatting sqref="F37">
    <cfRule type="expression" dxfId="447" priority="113">
      <formula>kvartal &lt; 4</formula>
    </cfRule>
  </conditionalFormatting>
  <conditionalFormatting sqref="F38">
    <cfRule type="expression" dxfId="446" priority="112">
      <formula>kvartal &lt; 4</formula>
    </cfRule>
  </conditionalFormatting>
  <conditionalFormatting sqref="F39">
    <cfRule type="expression" dxfId="445" priority="111">
      <formula>kvartal &lt; 4</formula>
    </cfRule>
  </conditionalFormatting>
  <conditionalFormatting sqref="G37">
    <cfRule type="expression" dxfId="444" priority="110">
      <formula>kvartal &lt; 4</formula>
    </cfRule>
  </conditionalFormatting>
  <conditionalFormatting sqref="G38">
    <cfRule type="expression" dxfId="443" priority="109">
      <formula>kvartal &lt; 4</formula>
    </cfRule>
  </conditionalFormatting>
  <conditionalFormatting sqref="G39">
    <cfRule type="expression" dxfId="442" priority="108">
      <formula>kvartal &lt; 4</formula>
    </cfRule>
  </conditionalFormatting>
  <conditionalFormatting sqref="B29">
    <cfRule type="expression" dxfId="441" priority="107">
      <formula>kvartal &lt; 4</formula>
    </cfRule>
  </conditionalFormatting>
  <conditionalFormatting sqref="C29">
    <cfRule type="expression" dxfId="440" priority="106">
      <formula>kvartal &lt; 4</formula>
    </cfRule>
  </conditionalFormatting>
  <conditionalFormatting sqref="F29">
    <cfRule type="expression" dxfId="439" priority="105">
      <formula>kvartal &lt; 4</formula>
    </cfRule>
  </conditionalFormatting>
  <conditionalFormatting sqref="G29">
    <cfRule type="expression" dxfId="438" priority="104">
      <formula>kvartal &lt; 4</formula>
    </cfRule>
  </conditionalFormatting>
  <conditionalFormatting sqref="J26:K29">
    <cfRule type="expression" dxfId="437" priority="103">
      <formula>kvartal &lt; 4</formula>
    </cfRule>
  </conditionalFormatting>
  <conditionalFormatting sqref="J32:K34">
    <cfRule type="expression" dxfId="436" priority="102">
      <formula>kvartal &lt; 4</formula>
    </cfRule>
  </conditionalFormatting>
  <conditionalFormatting sqref="J37:K39">
    <cfRule type="expression" dxfId="435" priority="101">
      <formula>kvartal &lt; 4</formula>
    </cfRule>
  </conditionalFormatting>
  <conditionalFormatting sqref="B82">
    <cfRule type="expression" dxfId="434" priority="100">
      <formula>kvartal &lt; 4</formula>
    </cfRule>
  </conditionalFormatting>
  <conditionalFormatting sqref="C82">
    <cfRule type="expression" dxfId="433" priority="99">
      <formula>kvartal &lt; 4</formula>
    </cfRule>
  </conditionalFormatting>
  <conditionalFormatting sqref="B85">
    <cfRule type="expression" dxfId="432" priority="98">
      <formula>kvartal &lt; 4</formula>
    </cfRule>
  </conditionalFormatting>
  <conditionalFormatting sqref="C85">
    <cfRule type="expression" dxfId="431" priority="97">
      <formula>kvartal &lt; 4</formula>
    </cfRule>
  </conditionalFormatting>
  <conditionalFormatting sqref="B92">
    <cfRule type="expression" dxfId="430" priority="96">
      <formula>kvartal &lt; 4</formula>
    </cfRule>
  </conditionalFormatting>
  <conditionalFormatting sqref="C92">
    <cfRule type="expression" dxfId="429" priority="95">
      <formula>kvartal &lt; 4</formula>
    </cfRule>
  </conditionalFormatting>
  <conditionalFormatting sqref="B95">
    <cfRule type="expression" dxfId="428" priority="94">
      <formula>kvartal &lt; 4</formula>
    </cfRule>
  </conditionalFormatting>
  <conditionalFormatting sqref="C95">
    <cfRule type="expression" dxfId="427" priority="93">
      <formula>kvartal &lt; 4</formula>
    </cfRule>
  </conditionalFormatting>
  <conditionalFormatting sqref="B102">
    <cfRule type="expression" dxfId="426" priority="92">
      <formula>kvartal &lt; 4</formula>
    </cfRule>
  </conditionalFormatting>
  <conditionalFormatting sqref="C102">
    <cfRule type="expression" dxfId="425" priority="91">
      <formula>kvartal &lt; 4</formula>
    </cfRule>
  </conditionalFormatting>
  <conditionalFormatting sqref="B105">
    <cfRule type="expression" dxfId="424" priority="90">
      <formula>kvartal &lt; 4</formula>
    </cfRule>
  </conditionalFormatting>
  <conditionalFormatting sqref="C105">
    <cfRule type="expression" dxfId="423" priority="89">
      <formula>kvartal &lt; 4</formula>
    </cfRule>
  </conditionalFormatting>
  <conditionalFormatting sqref="B112">
    <cfRule type="expression" dxfId="422" priority="88">
      <formula>kvartal &lt; 4</formula>
    </cfRule>
  </conditionalFormatting>
  <conditionalFormatting sqref="C112">
    <cfRule type="expression" dxfId="421" priority="87">
      <formula>kvartal &lt; 4</formula>
    </cfRule>
  </conditionalFormatting>
  <conditionalFormatting sqref="B115">
    <cfRule type="expression" dxfId="420" priority="86">
      <formula>kvartal &lt; 4</formula>
    </cfRule>
  </conditionalFormatting>
  <conditionalFormatting sqref="C115">
    <cfRule type="expression" dxfId="419" priority="85">
      <formula>kvartal &lt; 4</formula>
    </cfRule>
  </conditionalFormatting>
  <conditionalFormatting sqref="B122">
    <cfRule type="expression" dxfId="418" priority="84">
      <formula>kvartal &lt; 4</formula>
    </cfRule>
  </conditionalFormatting>
  <conditionalFormatting sqref="C122">
    <cfRule type="expression" dxfId="417" priority="83">
      <formula>kvartal &lt; 4</formula>
    </cfRule>
  </conditionalFormatting>
  <conditionalFormatting sqref="B125">
    <cfRule type="expression" dxfId="416" priority="82">
      <formula>kvartal &lt; 4</formula>
    </cfRule>
  </conditionalFormatting>
  <conditionalFormatting sqref="C125">
    <cfRule type="expression" dxfId="415" priority="81">
      <formula>kvartal &lt; 4</formula>
    </cfRule>
  </conditionalFormatting>
  <conditionalFormatting sqref="B132">
    <cfRule type="expression" dxfId="414" priority="80">
      <formula>kvartal &lt; 4</formula>
    </cfRule>
  </conditionalFormatting>
  <conditionalFormatting sqref="C132">
    <cfRule type="expression" dxfId="413" priority="79">
      <formula>kvartal &lt; 4</formula>
    </cfRule>
  </conditionalFormatting>
  <conditionalFormatting sqref="B135">
    <cfRule type="expression" dxfId="412" priority="78">
      <formula>kvartal &lt; 4</formula>
    </cfRule>
  </conditionalFormatting>
  <conditionalFormatting sqref="C135">
    <cfRule type="expression" dxfId="411" priority="77">
      <formula>kvartal &lt; 4</formula>
    </cfRule>
  </conditionalFormatting>
  <conditionalFormatting sqref="B146">
    <cfRule type="expression" dxfId="410" priority="76">
      <formula>kvartal &lt; 4</formula>
    </cfRule>
  </conditionalFormatting>
  <conditionalFormatting sqref="C146">
    <cfRule type="expression" dxfId="409" priority="75">
      <formula>kvartal &lt; 4</formula>
    </cfRule>
  </conditionalFormatting>
  <conditionalFormatting sqref="B154">
    <cfRule type="expression" dxfId="408" priority="74">
      <formula>kvartal &lt; 4</formula>
    </cfRule>
  </conditionalFormatting>
  <conditionalFormatting sqref="C154">
    <cfRule type="expression" dxfId="407" priority="73">
      <formula>kvartal &lt; 4</formula>
    </cfRule>
  </conditionalFormatting>
  <conditionalFormatting sqref="F83">
    <cfRule type="expression" dxfId="406" priority="72">
      <formula>kvartal &lt; 4</formula>
    </cfRule>
  </conditionalFormatting>
  <conditionalFormatting sqref="G83">
    <cfRule type="expression" dxfId="405" priority="71">
      <formula>kvartal &lt; 4</formula>
    </cfRule>
  </conditionalFormatting>
  <conditionalFormatting sqref="F84:G84">
    <cfRule type="expression" dxfId="404" priority="70">
      <formula>kvartal &lt; 4</formula>
    </cfRule>
  </conditionalFormatting>
  <conditionalFormatting sqref="F86:G87">
    <cfRule type="expression" dxfId="403" priority="69">
      <formula>kvartal &lt; 4</formula>
    </cfRule>
  </conditionalFormatting>
  <conditionalFormatting sqref="F93:G94">
    <cfRule type="expression" dxfId="402" priority="68">
      <formula>kvartal &lt; 4</formula>
    </cfRule>
  </conditionalFormatting>
  <conditionalFormatting sqref="F96:G97">
    <cfRule type="expression" dxfId="401" priority="67">
      <formula>kvartal &lt; 4</formula>
    </cfRule>
  </conditionalFormatting>
  <conditionalFormatting sqref="F103:G104">
    <cfRule type="expression" dxfId="400" priority="66">
      <formula>kvartal &lt; 4</formula>
    </cfRule>
  </conditionalFormatting>
  <conditionalFormatting sqref="F106:G107">
    <cfRule type="expression" dxfId="399" priority="65">
      <formula>kvartal &lt; 4</formula>
    </cfRule>
  </conditionalFormatting>
  <conditionalFormatting sqref="F113:G114">
    <cfRule type="expression" dxfId="398" priority="64">
      <formula>kvartal &lt; 4</formula>
    </cfRule>
  </conditionalFormatting>
  <conditionalFormatting sqref="F116:G117">
    <cfRule type="expression" dxfId="397" priority="63">
      <formula>kvartal &lt; 4</formula>
    </cfRule>
  </conditionalFormatting>
  <conditionalFormatting sqref="F123:G124">
    <cfRule type="expression" dxfId="396" priority="62">
      <formula>kvartal &lt; 4</formula>
    </cfRule>
  </conditionalFormatting>
  <conditionalFormatting sqref="F126:G127">
    <cfRule type="expression" dxfId="395" priority="61">
      <formula>kvartal &lt; 4</formula>
    </cfRule>
  </conditionalFormatting>
  <conditionalFormatting sqref="F133:G134">
    <cfRule type="expression" dxfId="394" priority="60">
      <formula>kvartal &lt; 4</formula>
    </cfRule>
  </conditionalFormatting>
  <conditionalFormatting sqref="F136:G137">
    <cfRule type="expression" dxfId="393" priority="59">
      <formula>kvartal &lt; 4</formula>
    </cfRule>
  </conditionalFormatting>
  <conditionalFormatting sqref="F146">
    <cfRule type="expression" dxfId="392" priority="58">
      <formula>kvartal &lt; 4</formula>
    </cfRule>
  </conditionalFormatting>
  <conditionalFormatting sqref="G146">
    <cfRule type="expression" dxfId="391" priority="57">
      <formula>kvartal &lt; 4</formula>
    </cfRule>
  </conditionalFormatting>
  <conditionalFormatting sqref="F154:G154">
    <cfRule type="expression" dxfId="390" priority="56">
      <formula>kvartal &lt; 4</formula>
    </cfRule>
  </conditionalFormatting>
  <conditionalFormatting sqref="F82:G82">
    <cfRule type="expression" dxfId="389" priority="55">
      <formula>kvartal &lt; 4</formula>
    </cfRule>
  </conditionalFormatting>
  <conditionalFormatting sqref="F85:G85">
    <cfRule type="expression" dxfId="388" priority="54">
      <formula>kvartal &lt; 4</formula>
    </cfRule>
  </conditionalFormatting>
  <conditionalFormatting sqref="F92:G92">
    <cfRule type="expression" dxfId="387" priority="53">
      <formula>kvartal &lt; 4</formula>
    </cfRule>
  </conditionalFormatting>
  <conditionalFormatting sqref="F95:G95">
    <cfRule type="expression" dxfId="386" priority="52">
      <formula>kvartal &lt; 4</formula>
    </cfRule>
  </conditionalFormatting>
  <conditionalFormatting sqref="F102:G102">
    <cfRule type="expression" dxfId="385" priority="51">
      <formula>kvartal &lt; 4</formula>
    </cfRule>
  </conditionalFormatting>
  <conditionalFormatting sqref="F105:G105">
    <cfRule type="expression" dxfId="384" priority="50">
      <formula>kvartal &lt; 4</formula>
    </cfRule>
  </conditionalFormatting>
  <conditionalFormatting sqref="F112:G112">
    <cfRule type="expression" dxfId="383" priority="49">
      <formula>kvartal &lt; 4</formula>
    </cfRule>
  </conditionalFormatting>
  <conditionalFormatting sqref="F115">
    <cfRule type="expression" dxfId="382" priority="48">
      <formula>kvartal &lt; 4</formula>
    </cfRule>
  </conditionalFormatting>
  <conditionalFormatting sqref="G115">
    <cfRule type="expression" dxfId="381" priority="47">
      <formula>kvartal &lt; 4</formula>
    </cfRule>
  </conditionalFormatting>
  <conditionalFormatting sqref="F122:G122">
    <cfRule type="expression" dxfId="380" priority="46">
      <formula>kvartal &lt; 4</formula>
    </cfRule>
  </conditionalFormatting>
  <conditionalFormatting sqref="F125">
    <cfRule type="expression" dxfId="379" priority="45">
      <formula>kvartal &lt; 4</formula>
    </cfRule>
  </conditionalFormatting>
  <conditionalFormatting sqref="G125">
    <cfRule type="expression" dxfId="378" priority="44">
      <formula>kvartal &lt; 4</formula>
    </cfRule>
  </conditionalFormatting>
  <conditionalFormatting sqref="F132">
    <cfRule type="expression" dxfId="377" priority="43">
      <formula>kvartal &lt; 4</formula>
    </cfRule>
  </conditionalFormatting>
  <conditionalFormatting sqref="G132">
    <cfRule type="expression" dxfId="376" priority="42">
      <formula>kvartal &lt; 4</formula>
    </cfRule>
  </conditionalFormatting>
  <conditionalFormatting sqref="G135">
    <cfRule type="expression" dxfId="375" priority="41">
      <formula>kvartal &lt; 4</formula>
    </cfRule>
  </conditionalFormatting>
  <conditionalFormatting sqref="F135">
    <cfRule type="expression" dxfId="374" priority="40">
      <formula>kvartal &lt; 4</formula>
    </cfRule>
  </conditionalFormatting>
  <conditionalFormatting sqref="J82:K86">
    <cfRule type="expression" dxfId="373" priority="39">
      <formula>kvartal &lt; 4</formula>
    </cfRule>
  </conditionalFormatting>
  <conditionalFormatting sqref="J87:K87">
    <cfRule type="expression" dxfId="372" priority="38">
      <formula>kvartal &lt; 4</formula>
    </cfRule>
  </conditionalFormatting>
  <conditionalFormatting sqref="J92:K97">
    <cfRule type="expression" dxfId="371" priority="37">
      <formula>kvartal &lt; 4</formula>
    </cfRule>
  </conditionalFormatting>
  <conditionalFormatting sqref="J102:K107">
    <cfRule type="expression" dxfId="370" priority="36">
      <formula>kvartal &lt; 4</formula>
    </cfRule>
  </conditionalFormatting>
  <conditionalFormatting sqref="J112:K117">
    <cfRule type="expression" dxfId="369" priority="35">
      <formula>kvartal &lt; 4</formula>
    </cfRule>
  </conditionalFormatting>
  <conditionalFormatting sqref="J122:K127">
    <cfRule type="expression" dxfId="368" priority="34">
      <formula>kvartal &lt; 4</formula>
    </cfRule>
  </conditionalFormatting>
  <conditionalFormatting sqref="J132:K137">
    <cfRule type="expression" dxfId="367" priority="33">
      <formula>kvartal &lt; 4</formula>
    </cfRule>
  </conditionalFormatting>
  <conditionalFormatting sqref="J146:K146">
    <cfRule type="expression" dxfId="366" priority="32">
      <formula>kvartal &lt; 4</formula>
    </cfRule>
  </conditionalFormatting>
  <conditionalFormatting sqref="J154:K154">
    <cfRule type="expression" dxfId="365" priority="31">
      <formula>kvartal &lt; 4</formula>
    </cfRule>
  </conditionalFormatting>
  <conditionalFormatting sqref="A26:A28">
    <cfRule type="expression" dxfId="364" priority="15">
      <formula>kvartal &lt; 4</formula>
    </cfRule>
  </conditionalFormatting>
  <conditionalFormatting sqref="A32:A33">
    <cfRule type="expression" dxfId="363" priority="14">
      <formula>kvartal &lt; 4</formula>
    </cfRule>
  </conditionalFormatting>
  <conditionalFormatting sqref="A37:A39">
    <cfRule type="expression" dxfId="362" priority="13">
      <formula>kvartal &lt; 4</formula>
    </cfRule>
  </conditionalFormatting>
  <conditionalFormatting sqref="A57:A59">
    <cfRule type="expression" dxfId="361" priority="12">
      <formula>kvartal &lt; 4</formula>
    </cfRule>
  </conditionalFormatting>
  <conditionalFormatting sqref="A63:A65">
    <cfRule type="expression" dxfId="360" priority="11">
      <formula>kvartal &lt; 4</formula>
    </cfRule>
  </conditionalFormatting>
  <conditionalFormatting sqref="A82:A87">
    <cfRule type="expression" dxfId="359" priority="10">
      <formula>kvartal &lt; 4</formula>
    </cfRule>
  </conditionalFormatting>
  <conditionalFormatting sqref="A92:A97">
    <cfRule type="expression" dxfId="358" priority="9">
      <formula>kvartal &lt; 4</formula>
    </cfRule>
  </conditionalFormatting>
  <conditionalFormatting sqref="A102:A107">
    <cfRule type="expression" dxfId="357" priority="8">
      <formula>kvartal &lt; 4</formula>
    </cfRule>
  </conditionalFormatting>
  <conditionalFormatting sqref="A112:A117">
    <cfRule type="expression" dxfId="356" priority="7">
      <formula>kvartal &lt; 4</formula>
    </cfRule>
  </conditionalFormatting>
  <conditionalFormatting sqref="A122:A127">
    <cfRule type="expression" dxfId="355" priority="6">
      <formula>kvartal &lt; 4</formula>
    </cfRule>
  </conditionalFormatting>
  <conditionalFormatting sqref="A132:A137">
    <cfRule type="expression" dxfId="354" priority="5">
      <formula>kvartal &lt; 4</formula>
    </cfRule>
  </conditionalFormatting>
  <conditionalFormatting sqref="A146">
    <cfRule type="expression" dxfId="353" priority="4">
      <formula>kvartal &lt; 4</formula>
    </cfRule>
  </conditionalFormatting>
  <conditionalFormatting sqref="A154">
    <cfRule type="expression" dxfId="352" priority="3">
      <formula>kvartal &lt; 4</formula>
    </cfRule>
  </conditionalFormatting>
  <conditionalFormatting sqref="A29">
    <cfRule type="expression" dxfId="351" priority="2">
      <formula>kvartal &lt; 4</formula>
    </cfRule>
  </conditionalFormatting>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120</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310">
        <v>509655.74900000001</v>
      </c>
      <c r="C7" s="311">
        <v>508470.00900000002</v>
      </c>
      <c r="D7" s="258">
        <v>-0.2</v>
      </c>
      <c r="E7" s="178">
        <v>12.815093919006245</v>
      </c>
      <c r="F7" s="310">
        <v>747296.06299999997</v>
      </c>
      <c r="G7" s="311">
        <v>1233808</v>
      </c>
      <c r="H7" s="258">
        <v>65.099999999999994</v>
      </c>
      <c r="I7" s="178">
        <v>18.349032291904404</v>
      </c>
      <c r="J7" s="312">
        <v>1256951.8119999999</v>
      </c>
      <c r="K7" s="313">
        <v>1742278.0090000001</v>
      </c>
      <c r="L7" s="262">
        <v>38.6</v>
      </c>
      <c r="M7" s="178">
        <v>16.29538843920475</v>
      </c>
      <c r="O7" s="607" t="s">
        <v>439</v>
      </c>
    </row>
    <row r="8" spans="1:15" ht="15.75" x14ac:dyDescent="0.2">
      <c r="A8" s="21" t="s">
        <v>32</v>
      </c>
      <c r="B8" s="290">
        <v>203693.83600000001</v>
      </c>
      <c r="C8" s="291">
        <v>186179</v>
      </c>
      <c r="D8" s="166">
        <f>IF(B8=0, "   ---- ", IF(ABS(ROUND(100/B8*C8-100,1))&lt;999,ROUND(100/B8*C8-100,1),IF(ROUND(100/B8*C8-100,1)&gt;999,999,-999)))</f>
        <v>-8.6</v>
      </c>
      <c r="E8" s="178">
        <f>IFERROR(100/'Skjema total MA'!C8*C8,0)</f>
        <v>9.548449409525702</v>
      </c>
      <c r="F8" s="293"/>
      <c r="G8" s="294"/>
      <c r="H8" s="166"/>
      <c r="I8" s="629" t="s">
        <v>439</v>
      </c>
      <c r="J8" s="238">
        <f>B8</f>
        <v>203693.83600000001</v>
      </c>
      <c r="K8" s="238">
        <f>C8</f>
        <v>186179</v>
      </c>
      <c r="L8" s="263"/>
      <c r="M8" s="178">
        <f>IFERROR(100/'Skjema total MA'!I8*K8,0)</f>
        <v>9.548449409525702</v>
      </c>
      <c r="O8" s="607" t="s">
        <v>439</v>
      </c>
    </row>
    <row r="9" spans="1:15" ht="15.75" x14ac:dyDescent="0.2">
      <c r="A9" s="21" t="s">
        <v>31</v>
      </c>
      <c r="B9" s="290">
        <v>64665.366999999998</v>
      </c>
      <c r="C9" s="291">
        <v>58940</v>
      </c>
      <c r="D9" s="166">
        <f>IF(B9=0, "   ---- ", IF(ABS(ROUND(100/B9*C9-100,1))&lt;999,ROUND(100/B9*C9-100,1),IF(ROUND(100/B9*C9-100,1)&gt;999,999,-999)))</f>
        <v>-8.9</v>
      </c>
      <c r="E9" s="178">
        <f>IFERROR(100/'Skjema total MA'!C9*C9,0)</f>
        <v>6.1233834188236482</v>
      </c>
      <c r="F9" s="293"/>
      <c r="G9" s="294"/>
      <c r="H9" s="166"/>
      <c r="I9" s="629" t="s">
        <v>439</v>
      </c>
      <c r="J9" s="238">
        <f>B9</f>
        <v>64665.366999999998</v>
      </c>
      <c r="K9" s="238">
        <f>C9</f>
        <v>58940</v>
      </c>
      <c r="L9" s="263"/>
      <c r="M9" s="178">
        <f>IFERROR(100/'Skjema total MA'!I9*K9,0)</f>
        <v>6.1233834188236482</v>
      </c>
      <c r="O9" s="607" t="s">
        <v>439</v>
      </c>
    </row>
    <row r="10" spans="1:15" ht="15.75" x14ac:dyDescent="0.2">
      <c r="A10" s="13" t="s">
        <v>29</v>
      </c>
      <c r="B10" s="314">
        <v>23761.734</v>
      </c>
      <c r="C10" s="315">
        <v>21434</v>
      </c>
      <c r="D10" s="166">
        <v>-9.8000000000000007</v>
      </c>
      <c r="E10" s="178">
        <v>7.9715780106493801</v>
      </c>
      <c r="F10" s="314">
        <v>463358.71799999999</v>
      </c>
      <c r="G10" s="315">
        <v>881682.53200000001</v>
      </c>
      <c r="H10" s="166">
        <v>90.3</v>
      </c>
      <c r="I10" s="178">
        <v>15.306018104864426</v>
      </c>
      <c r="J10" s="312">
        <v>487120.45199999999</v>
      </c>
      <c r="K10" s="313">
        <v>903116.53200000001</v>
      </c>
      <c r="L10" s="263">
        <v>85.4</v>
      </c>
      <c r="M10" s="178">
        <v>14.978931370945626</v>
      </c>
      <c r="O10" s="607" t="s">
        <v>439</v>
      </c>
    </row>
    <row r="11" spans="1:15" ht="15.75" x14ac:dyDescent="0.2">
      <c r="A11" s="21" t="s">
        <v>32</v>
      </c>
      <c r="B11" s="290">
        <v>9212.9549999999999</v>
      </c>
      <c r="C11" s="291">
        <v>9267</v>
      </c>
      <c r="D11" s="166">
        <v>0.6</v>
      </c>
      <c r="E11" s="178">
        <v>6.3617159668252512</v>
      </c>
      <c r="F11" s="293"/>
      <c r="G11" s="294"/>
      <c r="H11" s="166"/>
      <c r="I11" s="629" t="s">
        <v>439</v>
      </c>
      <c r="J11" s="238">
        <v>9212.9549999999999</v>
      </c>
      <c r="K11" s="295">
        <v>9267</v>
      </c>
      <c r="L11" s="263"/>
      <c r="M11" s="178">
        <v>6.3617159668252512</v>
      </c>
      <c r="O11" s="607" t="s">
        <v>439</v>
      </c>
    </row>
    <row r="12" spans="1:15" ht="15.75" x14ac:dyDescent="0.2">
      <c r="A12" s="21" t="s">
        <v>31</v>
      </c>
      <c r="B12" s="290">
        <v>2721.5430000000001</v>
      </c>
      <c r="C12" s="291">
        <v>2028</v>
      </c>
      <c r="D12" s="166">
        <v>-25.5</v>
      </c>
      <c r="E12" s="178">
        <v>3.8655170309541296</v>
      </c>
      <c r="F12" s="293"/>
      <c r="G12" s="294"/>
      <c r="H12" s="166"/>
      <c r="I12" s="629" t="s">
        <v>439</v>
      </c>
      <c r="J12" s="238">
        <v>2721.5430000000001</v>
      </c>
      <c r="K12" s="295">
        <v>2028</v>
      </c>
      <c r="L12" s="263"/>
      <c r="M12" s="178">
        <v>3.8655170309541296</v>
      </c>
      <c r="O12" s="607" t="s">
        <v>439</v>
      </c>
    </row>
    <row r="13" spans="1:15" ht="15.75" x14ac:dyDescent="0.2">
      <c r="A13" s="13" t="s">
        <v>28</v>
      </c>
      <c r="B13" s="314">
        <v>4007103.5079999999</v>
      </c>
      <c r="C13" s="315">
        <v>4102931.4640799998</v>
      </c>
      <c r="D13" s="166">
        <v>2.4</v>
      </c>
      <c r="E13" s="178">
        <v>16.621625367312681</v>
      </c>
      <c r="F13" s="314">
        <v>3434632.872</v>
      </c>
      <c r="G13" s="315">
        <v>4602441.3890000004</v>
      </c>
      <c r="H13" s="166">
        <v>34</v>
      </c>
      <c r="I13" s="178">
        <v>15.125818877871666</v>
      </c>
      <c r="J13" s="312">
        <v>7441736.3799999999</v>
      </c>
      <c r="K13" s="313">
        <v>8705372.8530800007</v>
      </c>
      <c r="L13" s="263">
        <v>17</v>
      </c>
      <c r="M13" s="178">
        <v>15.79578045791347</v>
      </c>
      <c r="O13" s="607" t="s">
        <v>439</v>
      </c>
    </row>
    <row r="14" spans="1:15" s="44" customFormat="1" ht="15.75" x14ac:dyDescent="0.2">
      <c r="A14" s="13" t="s">
        <v>27</v>
      </c>
      <c r="B14" s="610" t="s">
        <v>439</v>
      </c>
      <c r="C14" s="622" t="s">
        <v>439</v>
      </c>
      <c r="D14" s="638" t="s">
        <v>439</v>
      </c>
      <c r="E14" s="629" t="s">
        <v>439</v>
      </c>
      <c r="F14" s="314">
        <v>2246.4810000000002</v>
      </c>
      <c r="G14" s="315">
        <v>1016.518</v>
      </c>
      <c r="H14" s="166">
        <v>-54.8</v>
      </c>
      <c r="I14" s="178">
        <v>0.3442864155255258</v>
      </c>
      <c r="J14" s="312">
        <v>2246.4810000000002</v>
      </c>
      <c r="K14" s="313">
        <v>1016.518</v>
      </c>
      <c r="L14" s="263">
        <v>-54.8</v>
      </c>
      <c r="M14" s="178">
        <v>0.28371724395016457</v>
      </c>
      <c r="N14" s="144"/>
      <c r="O14" s="607" t="s">
        <v>439</v>
      </c>
    </row>
    <row r="15" spans="1:15" s="44" customFormat="1" ht="15.75" x14ac:dyDescent="0.2">
      <c r="A15" s="42" t="s">
        <v>26</v>
      </c>
      <c r="B15" s="611" t="s">
        <v>439</v>
      </c>
      <c r="C15" s="623" t="s">
        <v>439</v>
      </c>
      <c r="D15" s="630" t="s">
        <v>439</v>
      </c>
      <c r="E15" s="630" t="s">
        <v>439</v>
      </c>
      <c r="F15" s="316">
        <v>29759.56</v>
      </c>
      <c r="G15" s="317">
        <v>42274.071000000004</v>
      </c>
      <c r="H15" s="167">
        <v>42.1</v>
      </c>
      <c r="I15" s="167">
        <v>36.487874203668113</v>
      </c>
      <c r="J15" s="318">
        <v>29759.56</v>
      </c>
      <c r="K15" s="319">
        <v>42274.071000000004</v>
      </c>
      <c r="L15" s="264">
        <v>42.1</v>
      </c>
      <c r="M15" s="167">
        <v>28.248702562404461</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320">
        <v>12563.61</v>
      </c>
      <c r="C25" s="321">
        <v>11108.282999999999</v>
      </c>
      <c r="D25" s="258">
        <v>-11.6</v>
      </c>
      <c r="E25" s="178">
        <v>1.0561584034659233</v>
      </c>
      <c r="F25" s="322">
        <v>26713.573</v>
      </c>
      <c r="G25" s="321">
        <v>32064.899000000001</v>
      </c>
      <c r="H25" s="258">
        <v>20</v>
      </c>
      <c r="I25" s="178">
        <v>10.704179095482646</v>
      </c>
      <c r="J25" s="320">
        <v>39277.183000000005</v>
      </c>
      <c r="K25" s="320">
        <v>43173.182000000001</v>
      </c>
      <c r="L25" s="262">
        <v>9.9</v>
      </c>
      <c r="M25" s="166">
        <v>3.1948944907521017</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45">
        <v>175965.24</v>
      </c>
      <c r="C30" s="295">
        <v>161019</v>
      </c>
      <c r="D30" s="166">
        <f>IF(B30=0, "   ---- ", IF(ABS(ROUND(100/B30*C30-100,1))&lt;999,ROUND(100/B30*C30-100,1),IF(ROUND(100/B30*C30-100,1)&gt;999,999,-999)))</f>
        <v>-8.5</v>
      </c>
      <c r="E30" s="178">
        <f>IFERROR(100/'Skjema total MA'!C30*C30,0)</f>
        <v>13.470726985759448</v>
      </c>
      <c r="F30" s="420" t="s">
        <v>439</v>
      </c>
      <c r="G30" s="414" t="s">
        <v>439</v>
      </c>
      <c r="H30" s="638" t="s">
        <v>439</v>
      </c>
      <c r="I30" s="629" t="s">
        <v>439</v>
      </c>
      <c r="J30" s="45">
        <v>175965.24</v>
      </c>
      <c r="K30" s="45">
        <f>C30</f>
        <v>161019</v>
      </c>
      <c r="L30" s="166">
        <f>IF(J30=0, "   ---- ", IF(ABS(ROUND(100/J30*K30-100,1))&lt;999,ROUND(100/J30*K30-100,1),IF(ROUND(100/J30*K30-100,1)&gt;999,999,-999)))</f>
        <v>-8.5</v>
      </c>
      <c r="M30" s="178">
        <f>IFERROR(100/'Skjema total MA'!I30*K30,0)</f>
        <v>13.470726985759448</v>
      </c>
      <c r="O30" s="607" t="s">
        <v>439</v>
      </c>
    </row>
    <row r="31" spans="1:15" ht="15.75" x14ac:dyDescent="0.2">
      <c r="A31" s="13" t="s">
        <v>29</v>
      </c>
      <c r="B31" s="614" t="s">
        <v>439</v>
      </c>
      <c r="C31" s="614" t="s">
        <v>439</v>
      </c>
      <c r="D31" s="638" t="s">
        <v>439</v>
      </c>
      <c r="E31" s="629" t="s">
        <v>439</v>
      </c>
      <c r="F31" s="312">
        <v>1604.366</v>
      </c>
      <c r="G31" s="312">
        <v>1407.1679999999999</v>
      </c>
      <c r="H31" s="166">
        <v>-12.3</v>
      </c>
      <c r="I31" s="178">
        <v>13.313787633006928</v>
      </c>
      <c r="J31" s="239">
        <v>1604.366</v>
      </c>
      <c r="K31" s="239">
        <v>1407.1679999999999</v>
      </c>
      <c r="L31" s="263">
        <v>-12.3</v>
      </c>
      <c r="M31" s="166">
        <v>0.75989728334634576</v>
      </c>
      <c r="O31" s="607" t="s">
        <v>439</v>
      </c>
    </row>
    <row r="32" spans="1:15" ht="15.75" x14ac:dyDescent="0.2">
      <c r="A32" s="300" t="s">
        <v>332</v>
      </c>
      <c r="B32" s="296" t="s">
        <v>439</v>
      </c>
      <c r="C32" s="296" t="s">
        <v>439</v>
      </c>
      <c r="D32" s="166"/>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45">
        <v>11827.236000000001</v>
      </c>
      <c r="C35" s="295">
        <v>10140</v>
      </c>
      <c r="D35" s="166">
        <v>-14.3</v>
      </c>
      <c r="E35" s="178">
        <v>6.990942244765753</v>
      </c>
      <c r="F35" s="420" t="s">
        <v>439</v>
      </c>
      <c r="G35" s="414" t="s">
        <v>439</v>
      </c>
      <c r="H35" s="638" t="s">
        <v>439</v>
      </c>
      <c r="I35" s="629" t="s">
        <v>439</v>
      </c>
      <c r="J35" s="45">
        <v>11827.236000000001</v>
      </c>
      <c r="K35" s="45">
        <v>10140</v>
      </c>
      <c r="L35" s="263">
        <v>-14.3</v>
      </c>
      <c r="M35" s="166">
        <v>6.990942244765753</v>
      </c>
      <c r="O35" s="607" t="s">
        <v>439</v>
      </c>
    </row>
    <row r="36" spans="1:15" s="3" customFormat="1" ht="15.75" x14ac:dyDescent="0.2">
      <c r="A36" s="13" t="s">
        <v>28</v>
      </c>
      <c r="B36" s="239">
        <v>12398741.449999999</v>
      </c>
      <c r="C36" s="313">
        <v>11951486.68</v>
      </c>
      <c r="D36" s="166">
        <v>-3.6</v>
      </c>
      <c r="E36" s="178">
        <v>22.980822260248871</v>
      </c>
      <c r="F36" s="312">
        <v>3489517.9330000002</v>
      </c>
      <c r="G36" s="313">
        <v>3463804.0860000001</v>
      </c>
      <c r="H36" s="166">
        <v>-0.7</v>
      </c>
      <c r="I36" s="178">
        <v>18.481241844316038</v>
      </c>
      <c r="J36" s="239">
        <v>15888259.382999999</v>
      </c>
      <c r="K36" s="239">
        <v>15415290.765999999</v>
      </c>
      <c r="L36" s="263">
        <v>-3</v>
      </c>
      <c r="M36" s="166">
        <v>21.788822344168075</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239">
        <v>5522.7709999999997</v>
      </c>
      <c r="C40" s="313">
        <v>5384.5829999999996</v>
      </c>
      <c r="D40" s="166">
        <v>-2.5</v>
      </c>
      <c r="E40" s="178">
        <v>15.901207033263862</v>
      </c>
      <c r="F40" s="312">
        <v>117957.28200000001</v>
      </c>
      <c r="G40" s="313">
        <v>13309.231</v>
      </c>
      <c r="H40" s="166">
        <v>-88.7</v>
      </c>
      <c r="I40" s="178">
        <v>76.767299162302649</v>
      </c>
      <c r="J40" s="239">
        <v>123480.053</v>
      </c>
      <c r="K40" s="239">
        <v>18693.813999999998</v>
      </c>
      <c r="L40" s="263">
        <v>-84.9</v>
      </c>
      <c r="M40" s="166">
        <v>36.511468782663854</v>
      </c>
      <c r="O40" s="607" t="s">
        <v>439</v>
      </c>
    </row>
    <row r="41" spans="1:15" ht="15.75" x14ac:dyDescent="0.2">
      <c r="A41" s="13" t="s">
        <v>26</v>
      </c>
      <c r="B41" s="239">
        <v>5993.5219999999999</v>
      </c>
      <c r="C41" s="313">
        <v>1858.3530000000001</v>
      </c>
      <c r="D41" s="166">
        <v>-69</v>
      </c>
      <c r="E41" s="178">
        <v>-3.2147219844905695</v>
      </c>
      <c r="F41" s="312">
        <v>18221.368999999999</v>
      </c>
      <c r="G41" s="313">
        <v>6814.3729999999996</v>
      </c>
      <c r="H41" s="166">
        <v>-62.6</v>
      </c>
      <c r="I41" s="178">
        <v>8.8675318381482331</v>
      </c>
      <c r="J41" s="239">
        <v>24214.891</v>
      </c>
      <c r="K41" s="239">
        <v>8672.7259999999987</v>
      </c>
      <c r="L41" s="263">
        <v>-64.2</v>
      </c>
      <c r="M41" s="166">
        <v>45.553017436338294</v>
      </c>
      <c r="O41" s="607" t="s">
        <v>439</v>
      </c>
    </row>
    <row r="42" spans="1:15" ht="15.75" x14ac:dyDescent="0.2">
      <c r="A42" s="12" t="s">
        <v>335</v>
      </c>
      <c r="B42" s="239">
        <v>163.96299999999999</v>
      </c>
      <c r="C42" s="313">
        <v>94.855000000000004</v>
      </c>
      <c r="D42" s="166">
        <v>-42.1</v>
      </c>
      <c r="E42" s="178">
        <v>2.3514727227428849</v>
      </c>
      <c r="F42" s="323"/>
      <c r="G42" s="324"/>
      <c r="H42" s="166"/>
      <c r="I42" s="634" t="s">
        <v>439</v>
      </c>
      <c r="J42" s="239">
        <v>163.96299999999999</v>
      </c>
      <c r="K42" s="239">
        <v>94.855000000000004</v>
      </c>
      <c r="L42" s="263"/>
      <c r="M42" s="166">
        <v>2.3514727227428849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239">
        <v>492030.96500000003</v>
      </c>
      <c r="C44" s="313">
        <v>497717.88900000002</v>
      </c>
      <c r="D44" s="166">
        <v>1.2</v>
      </c>
      <c r="E44" s="178">
        <v>11.870074041026534</v>
      </c>
      <c r="F44" s="323"/>
      <c r="G44" s="325"/>
      <c r="H44" s="166"/>
      <c r="I44" s="634" t="s">
        <v>439</v>
      </c>
      <c r="J44" s="239">
        <v>492030.96500000003</v>
      </c>
      <c r="K44" s="239">
        <v>497717.88900000002</v>
      </c>
      <c r="L44" s="263"/>
      <c r="M44" s="166">
        <v>11.870074041026534</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773317.94099999999</v>
      </c>
      <c r="C54" s="315">
        <v>732193.79399999999</v>
      </c>
      <c r="D54" s="262">
        <v>-5.3</v>
      </c>
      <c r="E54" s="178">
        <v>22.582956932675994</v>
      </c>
      <c r="F54" s="145"/>
      <c r="G54" s="34"/>
      <c r="H54" s="159"/>
      <c r="I54" s="159"/>
      <c r="J54" s="38"/>
      <c r="K54" s="38"/>
      <c r="L54" s="159"/>
      <c r="M54" s="159"/>
      <c r="N54" s="148"/>
      <c r="O54" s="607" t="s">
        <v>439</v>
      </c>
    </row>
    <row r="55" spans="1:15" s="3" customFormat="1" ht="15.75" x14ac:dyDescent="0.2">
      <c r="A55" s="39" t="s">
        <v>340</v>
      </c>
      <c r="B55" s="290">
        <v>548007.92799999996</v>
      </c>
      <c r="C55" s="291">
        <v>464173.06</v>
      </c>
      <c r="D55" s="263">
        <v>-15.3</v>
      </c>
      <c r="E55" s="178">
        <v>25.300802173594345</v>
      </c>
      <c r="F55" s="145"/>
      <c r="G55" s="34"/>
      <c r="H55" s="145"/>
      <c r="I55" s="145"/>
      <c r="J55" s="34"/>
      <c r="K55" s="34"/>
      <c r="L55" s="159"/>
      <c r="M55" s="159"/>
      <c r="N55" s="148"/>
      <c r="O55" s="607" t="s">
        <v>439</v>
      </c>
    </row>
    <row r="56" spans="1:15" s="3" customFormat="1" ht="15.75" x14ac:dyDescent="0.2">
      <c r="A56" s="39" t="s">
        <v>341</v>
      </c>
      <c r="B56" s="45">
        <v>225310.01300000001</v>
      </c>
      <c r="C56" s="295">
        <v>268020.734</v>
      </c>
      <c r="D56" s="263">
        <v>19</v>
      </c>
      <c r="E56" s="178">
        <v>19.040666832533329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2337.8130000000001</v>
      </c>
      <c r="C60" s="315">
        <v>1632</v>
      </c>
      <c r="D60" s="263">
        <v>-30.2</v>
      </c>
      <c r="E60" s="178">
        <v>2.2069779965240364</v>
      </c>
      <c r="F60" s="145"/>
      <c r="G60" s="34"/>
      <c r="H60" s="145"/>
      <c r="I60" s="145"/>
      <c r="J60" s="34"/>
      <c r="K60" s="34"/>
      <c r="L60" s="159"/>
      <c r="M60" s="159"/>
      <c r="N60" s="148"/>
      <c r="O60" s="607" t="s">
        <v>439</v>
      </c>
    </row>
    <row r="61" spans="1:15" s="3" customFormat="1" ht="15.75" x14ac:dyDescent="0.2">
      <c r="A61" s="39" t="s">
        <v>340</v>
      </c>
      <c r="B61" s="290">
        <v>2337.8130000000001</v>
      </c>
      <c r="C61" s="291">
        <v>1632</v>
      </c>
      <c r="D61" s="263">
        <v>-30.2</v>
      </c>
      <c r="E61" s="178">
        <v>4.1570222434567716</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314">
        <v>149275.739</v>
      </c>
      <c r="C66" s="315">
        <v>29097.071000000004</v>
      </c>
      <c r="D66" s="263">
        <v>-80.5</v>
      </c>
      <c r="E66" s="178">
        <v>21.685401671692436</v>
      </c>
      <c r="F66" s="145"/>
      <c r="G66" s="34"/>
      <c r="H66" s="145"/>
      <c r="I66" s="145"/>
      <c r="J66" s="34"/>
      <c r="K66" s="34"/>
      <c r="L66" s="159"/>
      <c r="M66" s="159"/>
      <c r="N66" s="148"/>
      <c r="O66" s="607" t="s">
        <v>439</v>
      </c>
    </row>
    <row r="67" spans="1:15" s="3" customFormat="1" ht="15.75" x14ac:dyDescent="0.2">
      <c r="A67" s="39" t="s">
        <v>340</v>
      </c>
      <c r="B67" s="290">
        <v>6466.0020000000004</v>
      </c>
      <c r="C67" s="291">
        <v>5043.08</v>
      </c>
      <c r="D67" s="263">
        <v>-22</v>
      </c>
      <c r="E67" s="178">
        <v>4.7388834867706153</v>
      </c>
      <c r="F67" s="145"/>
      <c r="G67" s="34"/>
      <c r="H67" s="145"/>
      <c r="I67" s="145"/>
      <c r="J67" s="34"/>
      <c r="K67" s="34"/>
      <c r="L67" s="159"/>
      <c r="M67" s="159"/>
      <c r="N67" s="148"/>
      <c r="O67" s="607" t="s">
        <v>439</v>
      </c>
    </row>
    <row r="68" spans="1:15" s="3" customFormat="1" ht="15.75" x14ac:dyDescent="0.2">
      <c r="A68" s="39" t="s">
        <v>341</v>
      </c>
      <c r="B68" s="290">
        <v>142809.73699999999</v>
      </c>
      <c r="C68" s="291">
        <v>24053.991000000002</v>
      </c>
      <c r="D68" s="263">
        <v>-83.2</v>
      </c>
      <c r="E68" s="178">
        <v>86.652973085368998</v>
      </c>
      <c r="F68" s="145"/>
      <c r="G68" s="34"/>
      <c r="H68" s="145"/>
      <c r="I68" s="145"/>
      <c r="J68" s="34"/>
      <c r="K68" s="34"/>
      <c r="L68" s="159"/>
      <c r="M68" s="159"/>
      <c r="N68" s="148"/>
      <c r="O68" s="607" t="s">
        <v>439</v>
      </c>
    </row>
    <row r="69" spans="1:15" s="3" customFormat="1" ht="15.75" x14ac:dyDescent="0.2">
      <c r="A69" s="40" t="s">
        <v>343</v>
      </c>
      <c r="B69" s="314">
        <v>25386.575000000001</v>
      </c>
      <c r="C69" s="315">
        <v>4243.3810000000003</v>
      </c>
      <c r="D69" s="263">
        <v>-83.3</v>
      </c>
      <c r="E69" s="178">
        <v>3.6156461777598818</v>
      </c>
      <c r="F69" s="145"/>
      <c r="G69" s="34"/>
      <c r="H69" s="145"/>
      <c r="I69" s="145"/>
      <c r="J69" s="34"/>
      <c r="K69" s="34"/>
      <c r="L69" s="159"/>
      <c r="M69" s="159"/>
      <c r="N69" s="148"/>
      <c r="O69" s="607" t="s">
        <v>439</v>
      </c>
    </row>
    <row r="70" spans="1:15" s="3" customFormat="1" ht="15.75" x14ac:dyDescent="0.2">
      <c r="A70" s="39" t="s">
        <v>340</v>
      </c>
      <c r="B70" s="290">
        <v>25386.575000000001</v>
      </c>
      <c r="C70" s="291">
        <v>4243.3810000000003</v>
      </c>
      <c r="D70" s="263">
        <v>-83.3</v>
      </c>
      <c r="E70" s="178">
        <v>3.6156461777598818</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5198222.5430000005</v>
      </c>
      <c r="C79" s="364">
        <v>4155683.2740000002</v>
      </c>
      <c r="D79" s="258">
        <v>-20.100000000000001</v>
      </c>
      <c r="E79" s="178">
        <v>40.467094683469483</v>
      </c>
      <c r="F79" s="363">
        <v>5064952.0060000001</v>
      </c>
      <c r="G79" s="363">
        <v>5898630.5430000005</v>
      </c>
      <c r="H79" s="258">
        <v>16.5</v>
      </c>
      <c r="I79" s="178">
        <v>34.651355758564655</v>
      </c>
      <c r="J79" s="313">
        <v>10263174.549000001</v>
      </c>
      <c r="K79" s="320">
        <v>10054313.817000002</v>
      </c>
      <c r="L79" s="263">
        <v>-2</v>
      </c>
      <c r="M79" s="178">
        <v>36.839664242578749</v>
      </c>
      <c r="O79" s="607" t="s">
        <v>439</v>
      </c>
    </row>
    <row r="80" spans="1:15" x14ac:dyDescent="0.2">
      <c r="A80" s="656" t="s">
        <v>9</v>
      </c>
      <c r="B80" s="398">
        <v>5179561.9270000001</v>
      </c>
      <c r="C80" s="145">
        <v>4133505.8620000002</v>
      </c>
      <c r="D80" s="166">
        <v>-20.2</v>
      </c>
      <c r="E80" s="178">
        <v>41.483811997867122</v>
      </c>
      <c r="F80" s="420" t="s">
        <v>439</v>
      </c>
      <c r="G80" s="618" t="s">
        <v>439</v>
      </c>
      <c r="H80" s="638" t="s">
        <v>439</v>
      </c>
      <c r="I80" s="629" t="s">
        <v>439</v>
      </c>
      <c r="J80" s="295">
        <v>5179561.9270000001</v>
      </c>
      <c r="K80" s="45">
        <v>4133505.8620000002</v>
      </c>
      <c r="L80" s="263">
        <v>-20.2</v>
      </c>
      <c r="M80" s="178">
        <v>41.483811997867122</v>
      </c>
      <c r="O80" s="607" t="s">
        <v>439</v>
      </c>
    </row>
    <row r="81" spans="1:15" x14ac:dyDescent="0.2">
      <c r="A81" s="21" t="s">
        <v>10</v>
      </c>
      <c r="B81" s="619" t="s">
        <v>439</v>
      </c>
      <c r="C81" s="627" t="s">
        <v>439</v>
      </c>
      <c r="D81" s="638" t="s">
        <v>439</v>
      </c>
      <c r="E81" s="629" t="s">
        <v>439</v>
      </c>
      <c r="F81" s="298">
        <v>5064952.0060000001</v>
      </c>
      <c r="G81" s="299">
        <v>5839291.8940000003</v>
      </c>
      <c r="H81" s="166">
        <v>15.3</v>
      </c>
      <c r="I81" s="178">
        <v>34.614969642063784</v>
      </c>
      <c r="J81" s="295">
        <v>5064952.0060000001</v>
      </c>
      <c r="K81" s="45">
        <v>5839291.8940000003</v>
      </c>
      <c r="L81" s="263">
        <v>15.3</v>
      </c>
      <c r="M81" s="178">
        <v>34.314010456847072</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238">
        <v>18660.616000000002</v>
      </c>
      <c r="C88" s="145">
        <v>22177.412</v>
      </c>
      <c r="D88" s="166">
        <v>18.8</v>
      </c>
      <c r="E88" s="178">
        <v>14.108471232791572</v>
      </c>
      <c r="F88" s="420" t="s">
        <v>439</v>
      </c>
      <c r="G88" s="145">
        <v>59338.648999999998</v>
      </c>
      <c r="H88" s="638" t="s">
        <v>439</v>
      </c>
      <c r="I88" s="178">
        <v>38.649291595162452</v>
      </c>
      <c r="J88" s="295">
        <v>18660.616000000002</v>
      </c>
      <c r="K88" s="45">
        <v>81516.061000000002</v>
      </c>
      <c r="L88" s="263">
        <v>336.8</v>
      </c>
      <c r="M88" s="178">
        <v>26.234302926737225</v>
      </c>
      <c r="N88" s="148"/>
      <c r="O88" s="607" t="s">
        <v>439</v>
      </c>
    </row>
    <row r="89" spans="1:15" ht="15.75" x14ac:dyDescent="0.2">
      <c r="A89" s="21" t="s">
        <v>346</v>
      </c>
      <c r="B89" s="238">
        <v>4953028.05</v>
      </c>
      <c r="C89" s="238">
        <v>3894076.577</v>
      </c>
      <c r="D89" s="166">
        <v>-21.4</v>
      </c>
      <c r="E89" s="178">
        <v>39.623981738135605</v>
      </c>
      <c r="F89" s="238">
        <v>5064952.0060000001</v>
      </c>
      <c r="G89" s="145">
        <v>5839291.8940000003</v>
      </c>
      <c r="H89" s="166">
        <v>15.3</v>
      </c>
      <c r="I89" s="178">
        <v>34.636929379991059</v>
      </c>
      <c r="J89" s="295">
        <v>10017980.056</v>
      </c>
      <c r="K89" s="45">
        <v>9733368.4710000008</v>
      </c>
      <c r="L89" s="263">
        <v>-2.8</v>
      </c>
      <c r="M89" s="178">
        <v>36.473486390669983</v>
      </c>
      <c r="O89" s="607" t="s">
        <v>439</v>
      </c>
    </row>
    <row r="90" spans="1:15" x14ac:dyDescent="0.2">
      <c r="A90" s="21" t="s">
        <v>9</v>
      </c>
      <c r="B90" s="238">
        <v>4953028.05</v>
      </c>
      <c r="C90" s="145">
        <v>3894076.577</v>
      </c>
      <c r="D90" s="166">
        <v>-21.4</v>
      </c>
      <c r="E90" s="178">
        <v>40.217394879648019</v>
      </c>
      <c r="F90" s="420" t="s">
        <v>439</v>
      </c>
      <c r="G90" s="618" t="s">
        <v>439</v>
      </c>
      <c r="H90" s="638" t="s">
        <v>439</v>
      </c>
      <c r="I90" s="629" t="s">
        <v>439</v>
      </c>
      <c r="J90" s="295">
        <v>4953028.05</v>
      </c>
      <c r="K90" s="45">
        <v>3894076.577</v>
      </c>
      <c r="L90" s="263">
        <v>-21.4</v>
      </c>
      <c r="M90" s="178">
        <v>40.217394879648019</v>
      </c>
      <c r="O90" s="607" t="s">
        <v>439</v>
      </c>
    </row>
    <row r="91" spans="1:15" x14ac:dyDescent="0.2">
      <c r="A91" s="21" t="s">
        <v>10</v>
      </c>
      <c r="B91" s="619" t="s">
        <v>439</v>
      </c>
      <c r="C91" s="627" t="s">
        <v>439</v>
      </c>
      <c r="D91" s="638" t="s">
        <v>439</v>
      </c>
      <c r="E91" s="629" t="s">
        <v>439</v>
      </c>
      <c r="F91" s="298">
        <v>5064952.0060000001</v>
      </c>
      <c r="G91" s="299">
        <v>5839291.8940000003</v>
      </c>
      <c r="H91" s="166">
        <v>15.3</v>
      </c>
      <c r="I91" s="178">
        <v>34.636929379991059</v>
      </c>
      <c r="J91" s="295">
        <v>5064952.0060000001</v>
      </c>
      <c r="K91" s="45">
        <v>5839291.8940000003</v>
      </c>
      <c r="L91" s="263">
        <v>15.3</v>
      </c>
      <c r="M91" s="178">
        <v>34.341544258160944</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238">
        <v>226533.87400000001</v>
      </c>
      <c r="C98" s="145">
        <v>239429.285</v>
      </c>
      <c r="D98" s="166">
        <v>5.7</v>
      </c>
      <c r="E98" s="178">
        <v>84.151232591664808</v>
      </c>
      <c r="F98" s="420" t="s">
        <v>439</v>
      </c>
      <c r="G98" s="618" t="s">
        <v>439</v>
      </c>
      <c r="H98" s="638" t="s">
        <v>439</v>
      </c>
      <c r="I98" s="629" t="s">
        <v>439</v>
      </c>
      <c r="J98" s="295">
        <v>226533.87400000001</v>
      </c>
      <c r="K98" s="45">
        <v>239429.285</v>
      </c>
      <c r="L98" s="263">
        <v>5.7</v>
      </c>
      <c r="M98" s="178">
        <v>81.102620967064155</v>
      </c>
      <c r="O98" s="607" t="s">
        <v>439</v>
      </c>
    </row>
    <row r="99" spans="1:15" ht="15.75" x14ac:dyDescent="0.2">
      <c r="A99" s="13" t="s">
        <v>29</v>
      </c>
      <c r="B99" s="312">
        <v>74317.853999999992</v>
      </c>
      <c r="C99" s="312">
        <v>148675.25599999999</v>
      </c>
      <c r="D99" s="166">
        <v>100.1</v>
      </c>
      <c r="E99" s="178">
        <v>58.497628407239873</v>
      </c>
      <c r="F99" s="312">
        <v>1012880.3050000001</v>
      </c>
      <c r="G99" s="312">
        <v>47313.317999999999</v>
      </c>
      <c r="H99" s="166">
        <v>-95.3</v>
      </c>
      <c r="I99" s="178">
        <v>6.8935542213180812</v>
      </c>
      <c r="J99" s="313">
        <v>1087198.159</v>
      </c>
      <c r="K99" s="239">
        <v>195988.57399999999</v>
      </c>
      <c r="L99" s="263">
        <v>-82</v>
      </c>
      <c r="M99" s="178">
        <v>20.838820100536449</v>
      </c>
      <c r="O99" s="607" t="s">
        <v>439</v>
      </c>
    </row>
    <row r="100" spans="1:15" x14ac:dyDescent="0.2">
      <c r="A100" s="21" t="s">
        <v>9</v>
      </c>
      <c r="B100" s="238">
        <v>55657.237999999998</v>
      </c>
      <c r="C100" s="145">
        <v>143546.93</v>
      </c>
      <c r="D100" s="166">
        <v>157.9</v>
      </c>
      <c r="E100" s="178">
        <v>67.351908439956063</v>
      </c>
      <c r="F100" s="420" t="s">
        <v>439</v>
      </c>
      <c r="G100" s="618" t="s">
        <v>439</v>
      </c>
      <c r="H100" s="638" t="s">
        <v>439</v>
      </c>
      <c r="I100" s="629" t="s">
        <v>439</v>
      </c>
      <c r="J100" s="295">
        <v>55657.237999999998</v>
      </c>
      <c r="K100" s="45">
        <v>143546.93</v>
      </c>
      <c r="L100" s="263">
        <v>157.9</v>
      </c>
      <c r="M100" s="178">
        <v>67.351908439956063</v>
      </c>
      <c r="O100" s="607" t="s">
        <v>439</v>
      </c>
    </row>
    <row r="101" spans="1:15" x14ac:dyDescent="0.2">
      <c r="A101" s="21" t="s">
        <v>10</v>
      </c>
      <c r="B101" s="420" t="s">
        <v>439</v>
      </c>
      <c r="C101" s="618" t="s">
        <v>439</v>
      </c>
      <c r="D101" s="638" t="s">
        <v>439</v>
      </c>
      <c r="E101" s="629" t="s">
        <v>439</v>
      </c>
      <c r="F101" s="298">
        <v>1012880.3050000001</v>
      </c>
      <c r="G101" s="298">
        <v>47313.317999999999</v>
      </c>
      <c r="H101" s="166">
        <v>-95.3</v>
      </c>
      <c r="I101" s="178">
        <v>8.4902510212435711</v>
      </c>
      <c r="J101" s="295">
        <v>1012880.3050000001</v>
      </c>
      <c r="K101" s="45">
        <v>47313.317999999999</v>
      </c>
      <c r="L101" s="263">
        <v>-95.3</v>
      </c>
      <c r="M101" s="178">
        <v>8.3843161084355131</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238">
        <v>18660.616000000002</v>
      </c>
      <c r="C108" s="145">
        <v>5128.326</v>
      </c>
      <c r="D108" s="166">
        <v>-72.5</v>
      </c>
      <c r="E108" s="178">
        <v>15.089824355370315</v>
      </c>
      <c r="F108" s="420" t="s">
        <v>439</v>
      </c>
      <c r="G108" s="618" t="s">
        <v>439</v>
      </c>
      <c r="H108" s="638" t="s">
        <v>439</v>
      </c>
      <c r="I108" s="629" t="s">
        <v>439</v>
      </c>
      <c r="J108" s="295">
        <v>18660.616000000002</v>
      </c>
      <c r="K108" s="45">
        <v>5128.326</v>
      </c>
      <c r="L108" s="263">
        <v>-72.5</v>
      </c>
      <c r="M108" s="178">
        <v>3.1450482933537125</v>
      </c>
      <c r="O108" s="607" t="s">
        <v>439</v>
      </c>
    </row>
    <row r="109" spans="1:15" ht="15.75" x14ac:dyDescent="0.2">
      <c r="A109" s="21" t="s">
        <v>346</v>
      </c>
      <c r="B109" s="238">
        <v>55657.237999999998</v>
      </c>
      <c r="C109" s="145">
        <v>141781.17300000001</v>
      </c>
      <c r="D109" s="166">
        <v>154.69999999999999</v>
      </c>
      <c r="E109" s="178">
        <v>68.569522809629532</v>
      </c>
      <c r="F109" s="298">
        <v>1012880.3050000001</v>
      </c>
      <c r="G109" s="298">
        <v>47313.317999999999</v>
      </c>
      <c r="H109" s="166">
        <v>-95.3</v>
      </c>
      <c r="I109" s="178">
        <v>8.4902510212435711</v>
      </c>
      <c r="J109" s="295">
        <v>1068537.5430000001</v>
      </c>
      <c r="K109" s="45">
        <v>189094.49100000001</v>
      </c>
      <c r="L109" s="263">
        <v>-82.3</v>
      </c>
      <c r="M109" s="178">
        <v>24.749409371464051</v>
      </c>
      <c r="O109" s="607" t="s">
        <v>439</v>
      </c>
    </row>
    <row r="110" spans="1:15" x14ac:dyDescent="0.2">
      <c r="A110" s="21" t="s">
        <v>9</v>
      </c>
      <c r="B110" s="238">
        <v>55657.237999999998</v>
      </c>
      <c r="C110" s="145">
        <v>141781.17300000001</v>
      </c>
      <c r="D110" s="166">
        <v>154.69999999999999</v>
      </c>
      <c r="E110" s="178">
        <v>70.986788772212464</v>
      </c>
      <c r="F110" s="619" t="s">
        <v>439</v>
      </c>
      <c r="G110" s="627" t="s">
        <v>439</v>
      </c>
      <c r="H110" s="638" t="s">
        <v>439</v>
      </c>
      <c r="I110" s="629" t="s">
        <v>439</v>
      </c>
      <c r="J110" s="295">
        <v>55657.237999999998</v>
      </c>
      <c r="K110" s="45">
        <v>141781.17300000001</v>
      </c>
      <c r="L110" s="263">
        <v>154.69999999999999</v>
      </c>
      <c r="M110" s="178">
        <v>70.986788772212464</v>
      </c>
      <c r="O110" s="607" t="s">
        <v>439</v>
      </c>
    </row>
    <row r="111" spans="1:15" x14ac:dyDescent="0.2">
      <c r="A111" s="21" t="s">
        <v>10</v>
      </c>
      <c r="B111" s="619" t="s">
        <v>439</v>
      </c>
      <c r="C111" s="627" t="s">
        <v>439</v>
      </c>
      <c r="D111" s="638" t="s">
        <v>439</v>
      </c>
      <c r="E111" s="629" t="s">
        <v>439</v>
      </c>
      <c r="F111" s="298">
        <v>1012880.3050000001</v>
      </c>
      <c r="G111" s="299">
        <v>47313.317999999999</v>
      </c>
      <c r="H111" s="166">
        <v>-95.3</v>
      </c>
      <c r="I111" s="178">
        <v>8.4902510212435711</v>
      </c>
      <c r="J111" s="295">
        <v>1012880.3050000001</v>
      </c>
      <c r="K111" s="45">
        <v>47313.317999999999</v>
      </c>
      <c r="L111" s="263">
        <v>-95.3</v>
      </c>
      <c r="M111" s="178">
        <v>8.3843161084355131</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145">
        <v>1765.7570000000001</v>
      </c>
      <c r="D118" s="638" t="s">
        <v>439</v>
      </c>
      <c r="E118" s="178">
        <v>13.176546668221803</v>
      </c>
      <c r="F118" s="420" t="s">
        <v>439</v>
      </c>
      <c r="G118" s="618" t="s">
        <v>439</v>
      </c>
      <c r="H118" s="638" t="s">
        <v>439</v>
      </c>
      <c r="I118" s="629" t="s">
        <v>439</v>
      </c>
      <c r="J118" s="414" t="s">
        <v>439</v>
      </c>
      <c r="K118" s="45">
        <v>1765.7570000000001</v>
      </c>
      <c r="L118" s="642" t="s">
        <v>439</v>
      </c>
      <c r="M118" s="178">
        <v>13.176546668221803</v>
      </c>
      <c r="O118" s="607" t="s">
        <v>439</v>
      </c>
    </row>
    <row r="119" spans="1:15" ht="15.75" x14ac:dyDescent="0.2">
      <c r="A119" s="13" t="s">
        <v>28</v>
      </c>
      <c r="B119" s="364">
        <v>149399500.17500001</v>
      </c>
      <c r="C119" s="364">
        <v>156677799.58200002</v>
      </c>
      <c r="D119" s="166">
        <v>4.9000000000000004</v>
      </c>
      <c r="E119" s="178">
        <v>41.479091659892369</v>
      </c>
      <c r="F119" s="363">
        <v>43085903.222999997</v>
      </c>
      <c r="G119" s="363">
        <v>53211272.116000004</v>
      </c>
      <c r="H119" s="166">
        <v>23.5</v>
      </c>
      <c r="I119" s="178">
        <v>31.87191092065466</v>
      </c>
      <c r="J119" s="313">
        <v>192485403.398</v>
      </c>
      <c r="K119" s="239">
        <v>209889071.69800001</v>
      </c>
      <c r="L119" s="263">
        <v>9</v>
      </c>
      <c r="M119" s="178">
        <v>38.534334186792336</v>
      </c>
      <c r="O119" s="607" t="s">
        <v>439</v>
      </c>
    </row>
    <row r="120" spans="1:15" x14ac:dyDescent="0.2">
      <c r="A120" s="21" t="s">
        <v>9</v>
      </c>
      <c r="B120" s="238">
        <v>149333801.22600001</v>
      </c>
      <c r="C120" s="145">
        <v>156610845.67399999</v>
      </c>
      <c r="D120" s="166">
        <v>4.9000000000000004</v>
      </c>
      <c r="E120" s="178">
        <v>41.716074169581617</v>
      </c>
      <c r="F120" s="420" t="s">
        <v>439</v>
      </c>
      <c r="G120" s="618" t="s">
        <v>439</v>
      </c>
      <c r="H120" s="638" t="s">
        <v>439</v>
      </c>
      <c r="I120" s="629" t="s">
        <v>439</v>
      </c>
      <c r="J120" s="295">
        <v>149333801.22600001</v>
      </c>
      <c r="K120" s="45">
        <v>156610845.67399999</v>
      </c>
      <c r="L120" s="263">
        <v>4.9000000000000004</v>
      </c>
      <c r="M120" s="178">
        <v>41.716074169581617</v>
      </c>
      <c r="O120" s="607" t="s">
        <v>439</v>
      </c>
    </row>
    <row r="121" spans="1:15" x14ac:dyDescent="0.2">
      <c r="A121" s="21" t="s">
        <v>10</v>
      </c>
      <c r="B121" s="238">
        <v>46808</v>
      </c>
      <c r="C121" s="145">
        <v>47537.087</v>
      </c>
      <c r="D121" s="166">
        <v>1.6</v>
      </c>
      <c r="E121" s="178">
        <v>2.1369733472358212</v>
      </c>
      <c r="F121" s="238">
        <v>43085903.222999997</v>
      </c>
      <c r="G121" s="145">
        <v>53151656.318000004</v>
      </c>
      <c r="H121" s="166">
        <v>23.4</v>
      </c>
      <c r="I121" s="178">
        <v>31.866105450126163</v>
      </c>
      <c r="J121" s="295">
        <v>43132711.222999997</v>
      </c>
      <c r="K121" s="45">
        <v>53199193.405000001</v>
      </c>
      <c r="L121" s="263">
        <v>23.3</v>
      </c>
      <c r="M121" s="178">
        <v>31.474837620665156</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238">
        <v>18890.949000000001</v>
      </c>
      <c r="C128" s="145">
        <v>19416.821</v>
      </c>
      <c r="D128" s="166">
        <v>2.8</v>
      </c>
      <c r="E128" s="178">
        <v>23.736126410603859</v>
      </c>
      <c r="F128" s="420" t="s">
        <v>439</v>
      </c>
      <c r="G128" s="145">
        <v>59615.798000000003</v>
      </c>
      <c r="H128" s="638" t="s">
        <v>439</v>
      </c>
      <c r="I128" s="178">
        <v>38.052792273430541</v>
      </c>
      <c r="J128" s="295">
        <v>18890.949000000001</v>
      </c>
      <c r="K128" s="45">
        <v>79032.619000000006</v>
      </c>
      <c r="L128" s="263">
        <v>318.39999999999998</v>
      </c>
      <c r="M128" s="178">
        <v>33.141695237660507</v>
      </c>
      <c r="O128" s="607" t="s">
        <v>439</v>
      </c>
    </row>
    <row r="129" spans="1:15" ht="15.75" x14ac:dyDescent="0.2">
      <c r="A129" s="21" t="s">
        <v>346</v>
      </c>
      <c r="B129" s="238">
        <v>145997017.64500001</v>
      </c>
      <c r="C129" s="238">
        <v>153152369.20500001</v>
      </c>
      <c r="D129" s="166">
        <v>4.9000000000000004</v>
      </c>
      <c r="E129" s="178">
        <v>41.082143004585788</v>
      </c>
      <c r="F129" s="298">
        <v>43085903.222999997</v>
      </c>
      <c r="G129" s="298">
        <v>53151656.318000004</v>
      </c>
      <c r="H129" s="166">
        <v>23.4</v>
      </c>
      <c r="I129" s="178">
        <v>31.950106866553824</v>
      </c>
      <c r="J129" s="295">
        <v>189082920.868</v>
      </c>
      <c r="K129" s="45">
        <v>206304025.523</v>
      </c>
      <c r="L129" s="263">
        <v>9.1</v>
      </c>
      <c r="M129" s="178">
        <v>38.264412483633663</v>
      </c>
      <c r="O129" s="607" t="s">
        <v>439</v>
      </c>
    </row>
    <row r="130" spans="1:15" x14ac:dyDescent="0.2">
      <c r="A130" s="21" t="s">
        <v>9</v>
      </c>
      <c r="B130" s="298">
        <v>145950209.14500001</v>
      </c>
      <c r="C130" s="299">
        <v>153104832.118</v>
      </c>
      <c r="D130" s="166">
        <v>4.9000000000000004</v>
      </c>
      <c r="E130" s="178">
        <v>41.315927480236844</v>
      </c>
      <c r="F130" s="420" t="s">
        <v>439</v>
      </c>
      <c r="G130" s="618" t="s">
        <v>439</v>
      </c>
      <c r="H130" s="638" t="s">
        <v>439</v>
      </c>
      <c r="I130" s="629" t="s">
        <v>439</v>
      </c>
      <c r="J130" s="295">
        <v>145950209.14500001</v>
      </c>
      <c r="K130" s="45">
        <v>153104832.118</v>
      </c>
      <c r="L130" s="263">
        <v>4.9000000000000004</v>
      </c>
      <c r="M130" s="178">
        <v>41.315927480236844</v>
      </c>
      <c r="O130" s="607" t="s">
        <v>439</v>
      </c>
    </row>
    <row r="131" spans="1:15" x14ac:dyDescent="0.2">
      <c r="A131" s="21" t="s">
        <v>10</v>
      </c>
      <c r="B131" s="298">
        <v>46808.5</v>
      </c>
      <c r="C131" s="299">
        <v>47537.087</v>
      </c>
      <c r="D131" s="166">
        <v>1.6</v>
      </c>
      <c r="E131" s="178">
        <v>2.1369733472358212</v>
      </c>
      <c r="F131" s="238">
        <v>43085903.222999997</v>
      </c>
      <c r="G131" s="238">
        <v>53151656.318000004</v>
      </c>
      <c r="H131" s="166">
        <v>23.4</v>
      </c>
      <c r="I131" s="178">
        <v>31.950106866553824</v>
      </c>
      <c r="J131" s="295">
        <v>43132711.722999997</v>
      </c>
      <c r="K131" s="45">
        <v>53199193.405000001</v>
      </c>
      <c r="L131" s="263">
        <v>23.3</v>
      </c>
      <c r="M131" s="178">
        <v>31.556712809703072</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238">
        <v>3383592.0809999998</v>
      </c>
      <c r="C138" s="145">
        <v>3506013.5559999999</v>
      </c>
      <c r="D138" s="166">
        <v>3.6</v>
      </c>
      <c r="E138" s="178">
        <v>72.290493514769125</v>
      </c>
      <c r="F138" s="420" t="s">
        <v>439</v>
      </c>
      <c r="G138" s="618" t="s">
        <v>439</v>
      </c>
      <c r="H138" s="638" t="s">
        <v>439</v>
      </c>
      <c r="I138" s="629" t="s">
        <v>439</v>
      </c>
      <c r="J138" s="295">
        <v>3383592.0809999998</v>
      </c>
      <c r="K138" s="45">
        <v>3506013.5559999999</v>
      </c>
      <c r="L138" s="263">
        <v>3.6</v>
      </c>
      <c r="M138" s="178">
        <v>66.295942562835677</v>
      </c>
      <c r="O138" s="607" t="s">
        <v>439</v>
      </c>
    </row>
    <row r="139" spans="1:15" ht="15.75" x14ac:dyDescent="0.2">
      <c r="A139" s="21" t="s">
        <v>357</v>
      </c>
      <c r="B139" s="238">
        <v>96935752.094999999</v>
      </c>
      <c r="C139" s="238">
        <v>111929003.027</v>
      </c>
      <c r="D139" s="166">
        <v>15.5</v>
      </c>
      <c r="E139" s="178">
        <v>41.625910895166982</v>
      </c>
      <c r="F139" s="238">
        <v>4247240.6059999997</v>
      </c>
      <c r="G139" s="238">
        <v>5174373.5420000004</v>
      </c>
      <c r="H139" s="166">
        <v>21.8</v>
      </c>
      <c r="I139" s="178">
        <v>94.612363200154618</v>
      </c>
      <c r="J139" s="295">
        <v>101182992.70100001</v>
      </c>
      <c r="K139" s="45">
        <v>117103376.56899999</v>
      </c>
      <c r="L139" s="263">
        <v>15.7</v>
      </c>
      <c r="M139" s="178">
        <v>42.682123460044579</v>
      </c>
      <c r="O139" s="607" t="s">
        <v>439</v>
      </c>
    </row>
    <row r="140" spans="1:15" ht="15.75" x14ac:dyDescent="0.2">
      <c r="A140" s="21" t="s">
        <v>348</v>
      </c>
      <c r="B140" s="420" t="s">
        <v>439</v>
      </c>
      <c r="C140" s="420" t="s">
        <v>439</v>
      </c>
      <c r="D140" s="638" t="s">
        <v>439</v>
      </c>
      <c r="E140" s="629" t="s">
        <v>439</v>
      </c>
      <c r="F140" s="238">
        <v>12219833.069</v>
      </c>
      <c r="G140" s="238">
        <v>15666058.888</v>
      </c>
      <c r="H140" s="166">
        <v>28.2</v>
      </c>
      <c r="I140" s="178">
        <v>30.520312752908715</v>
      </c>
      <c r="J140" s="295">
        <v>12219833.069</v>
      </c>
      <c r="K140" s="45">
        <v>15666058.888</v>
      </c>
      <c r="L140" s="263">
        <v>28.2</v>
      </c>
      <c r="M140" s="178">
        <v>30.087702725838142</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133166.62599999999</v>
      </c>
      <c r="C142" s="159">
        <v>60839.684999999998</v>
      </c>
      <c r="D142" s="166">
        <v>-54.3</v>
      </c>
      <c r="E142" s="178">
        <v>8.4783794260120064</v>
      </c>
      <c r="F142" s="312">
        <v>654019.95400000003</v>
      </c>
      <c r="G142" s="159">
        <v>298241.71999999997</v>
      </c>
      <c r="H142" s="166">
        <v>-54.4</v>
      </c>
      <c r="I142" s="178">
        <v>6.6587407365929971</v>
      </c>
      <c r="J142" s="313">
        <v>787186.58000000007</v>
      </c>
      <c r="K142" s="239">
        <v>359081.40499999997</v>
      </c>
      <c r="L142" s="263">
        <v>-54.4</v>
      </c>
      <c r="M142" s="178">
        <v>6.9100134008418932</v>
      </c>
      <c r="O142" s="607" t="s">
        <v>439</v>
      </c>
    </row>
    <row r="143" spans="1:15" x14ac:dyDescent="0.2">
      <c r="A143" s="21" t="s">
        <v>9</v>
      </c>
      <c r="B143" s="238">
        <v>133166.62599999999</v>
      </c>
      <c r="C143" s="145">
        <v>60839.684999999998</v>
      </c>
      <c r="D143" s="166">
        <v>-54.3</v>
      </c>
      <c r="E143" s="178">
        <v>8.521342510991575</v>
      </c>
      <c r="F143" s="420" t="s">
        <v>439</v>
      </c>
      <c r="G143" s="618" t="s">
        <v>439</v>
      </c>
      <c r="H143" s="638" t="s">
        <v>439</v>
      </c>
      <c r="I143" s="629" t="s">
        <v>439</v>
      </c>
      <c r="J143" s="295">
        <v>133166.62599999999</v>
      </c>
      <c r="K143" s="45">
        <v>60839.684999999998</v>
      </c>
      <c r="L143" s="263">
        <v>-54.3</v>
      </c>
      <c r="M143" s="178">
        <v>8.521342510991575</v>
      </c>
      <c r="O143" s="607" t="s">
        <v>439</v>
      </c>
    </row>
    <row r="144" spans="1:15" x14ac:dyDescent="0.2">
      <c r="A144" s="21" t="s">
        <v>10</v>
      </c>
      <c r="B144" s="420" t="s">
        <v>439</v>
      </c>
      <c r="C144" s="618" t="s">
        <v>439</v>
      </c>
      <c r="D144" s="638" t="s">
        <v>439</v>
      </c>
      <c r="E144" s="629" t="s">
        <v>439</v>
      </c>
      <c r="F144" s="238">
        <v>654019.95400000003</v>
      </c>
      <c r="G144" s="145">
        <v>298241.71999999997</v>
      </c>
      <c r="H144" s="166">
        <v>-54.4</v>
      </c>
      <c r="I144" s="178">
        <v>6.6587407365929971</v>
      </c>
      <c r="J144" s="295">
        <v>654019.95400000003</v>
      </c>
      <c r="K144" s="45">
        <v>298241.71999999997</v>
      </c>
      <c r="L144" s="263">
        <v>-54.4</v>
      </c>
      <c r="M144" s="178">
        <v>6.653366377330606</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238">
        <v>4706.3819999999996</v>
      </c>
      <c r="D147" s="638" t="s">
        <v>439</v>
      </c>
      <c r="E147" s="178">
        <v>1.6169057630609098</v>
      </c>
      <c r="F147" s="420" t="s">
        <v>439</v>
      </c>
      <c r="G147" s="420" t="s">
        <v>439</v>
      </c>
      <c r="H147" s="638" t="s">
        <v>439</v>
      </c>
      <c r="I147" s="629" t="s">
        <v>439</v>
      </c>
      <c r="J147" s="414" t="s">
        <v>439</v>
      </c>
      <c r="K147" s="45">
        <v>4706.3819999999996</v>
      </c>
      <c r="L147" s="642" t="s">
        <v>439</v>
      </c>
      <c r="M147" s="178">
        <v>1.3576348509903282</v>
      </c>
      <c r="O147" s="607" t="s">
        <v>439</v>
      </c>
    </row>
    <row r="148" spans="1:15" ht="15.75" x14ac:dyDescent="0.2">
      <c r="A148" s="21" t="s">
        <v>350</v>
      </c>
      <c r="B148" s="420" t="s">
        <v>439</v>
      </c>
      <c r="C148" s="420" t="s">
        <v>439</v>
      </c>
      <c r="D148" s="638" t="s">
        <v>439</v>
      </c>
      <c r="E148" s="629" t="s">
        <v>439</v>
      </c>
      <c r="F148" s="238">
        <v>98220.088000000003</v>
      </c>
      <c r="G148" s="238">
        <v>170687.19099999999</v>
      </c>
      <c r="H148" s="166">
        <v>73.8</v>
      </c>
      <c r="I148" s="178">
        <v>23.856086288140979</v>
      </c>
      <c r="J148" s="295">
        <v>98220.088000000003</v>
      </c>
      <c r="K148" s="45">
        <v>170687.19099999999</v>
      </c>
      <c r="L148" s="263">
        <v>73.8</v>
      </c>
      <c r="M148" s="178">
        <v>23.855622937162046</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87183.457999999999</v>
      </c>
      <c r="C150" s="159">
        <v>208392.212</v>
      </c>
      <c r="D150" s="166">
        <v>139</v>
      </c>
      <c r="E150" s="178">
        <v>28.187100279371169</v>
      </c>
      <c r="F150" s="312">
        <v>733709.86499999999</v>
      </c>
      <c r="G150" s="159">
        <v>1153884.852</v>
      </c>
      <c r="H150" s="166">
        <v>57.3</v>
      </c>
      <c r="I150" s="178">
        <v>25.260981648304487</v>
      </c>
      <c r="J150" s="313">
        <v>820893.32299999997</v>
      </c>
      <c r="K150" s="239">
        <v>1362277.064</v>
      </c>
      <c r="L150" s="263">
        <v>66</v>
      </c>
      <c r="M150" s="178">
        <v>25.668605743853629</v>
      </c>
      <c r="O150" s="607" t="s">
        <v>439</v>
      </c>
    </row>
    <row r="151" spans="1:15" x14ac:dyDescent="0.2">
      <c r="A151" s="21" t="s">
        <v>9</v>
      </c>
      <c r="B151" s="238">
        <v>87183.457999999999</v>
      </c>
      <c r="C151" s="145">
        <v>208392.212</v>
      </c>
      <c r="D151" s="166">
        <v>139</v>
      </c>
      <c r="E151" s="178">
        <v>29.488993514335487</v>
      </c>
      <c r="F151" s="420" t="s">
        <v>439</v>
      </c>
      <c r="G151" s="618" t="s">
        <v>439</v>
      </c>
      <c r="H151" s="638" t="s">
        <v>439</v>
      </c>
      <c r="I151" s="629" t="s">
        <v>439</v>
      </c>
      <c r="J151" s="295">
        <v>87183.457999999999</v>
      </c>
      <c r="K151" s="45">
        <v>208392.212</v>
      </c>
      <c r="L151" s="263">
        <v>139</v>
      </c>
      <c r="M151" s="178">
        <v>29.488993514335487</v>
      </c>
      <c r="O151" s="607" t="s">
        <v>439</v>
      </c>
    </row>
    <row r="152" spans="1:15" x14ac:dyDescent="0.2">
      <c r="A152" s="21" t="s">
        <v>10</v>
      </c>
      <c r="B152" s="420" t="s">
        <v>439</v>
      </c>
      <c r="C152" s="618" t="s">
        <v>439</v>
      </c>
      <c r="D152" s="638" t="s">
        <v>439</v>
      </c>
      <c r="E152" s="629" t="s">
        <v>439</v>
      </c>
      <c r="F152" s="238">
        <v>733709.86499999999</v>
      </c>
      <c r="G152" s="145">
        <v>1153884.852</v>
      </c>
      <c r="H152" s="166">
        <v>57.3</v>
      </c>
      <c r="I152" s="178">
        <v>25.260981648304487</v>
      </c>
      <c r="J152" s="295">
        <v>733709.86499999999</v>
      </c>
      <c r="K152" s="45">
        <v>1153884.852</v>
      </c>
      <c r="L152" s="263">
        <v>57.3</v>
      </c>
      <c r="M152" s="178">
        <v>25.081759263970245</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238">
        <v>10017.168</v>
      </c>
      <c r="C155" s="238">
        <v>16273.948</v>
      </c>
      <c r="D155" s="166">
        <v>62.5</v>
      </c>
      <c r="E155" s="178">
        <v>31.274610938426555</v>
      </c>
      <c r="F155" s="238">
        <v>46237.031999999999</v>
      </c>
      <c r="G155" s="238">
        <v>30429.634999999998</v>
      </c>
      <c r="H155" s="166">
        <v>-34.200000000000003</v>
      </c>
      <c r="I155" s="178">
        <v>100</v>
      </c>
      <c r="J155" s="295">
        <v>56254.2</v>
      </c>
      <c r="K155" s="45">
        <v>46703.582999999999</v>
      </c>
      <c r="L155" s="263">
        <v>-17</v>
      </c>
      <c r="M155" s="178">
        <v>56.634232630470386</v>
      </c>
      <c r="O155" s="607" t="s">
        <v>439</v>
      </c>
    </row>
    <row r="156" spans="1:15" ht="15.75" x14ac:dyDescent="0.2">
      <c r="A156" s="21" t="s">
        <v>348</v>
      </c>
      <c r="B156" s="420" t="s">
        <v>439</v>
      </c>
      <c r="C156" s="238">
        <v>2.3330000000000002</v>
      </c>
      <c r="D156" s="638" t="s">
        <v>439</v>
      </c>
      <c r="E156" s="178">
        <v>8.3112029889921668E-2</v>
      </c>
      <c r="F156" s="238">
        <v>137449.48699999999</v>
      </c>
      <c r="G156" s="238">
        <v>167663.50700000001</v>
      </c>
      <c r="H156" s="166">
        <v>22</v>
      </c>
      <c r="I156" s="178">
        <v>24.196660096034371</v>
      </c>
      <c r="J156" s="295">
        <v>137449.48699999999</v>
      </c>
      <c r="K156" s="45">
        <v>167665.84000000003</v>
      </c>
      <c r="L156" s="263">
        <v>22</v>
      </c>
      <c r="M156" s="178">
        <v>24.099369010504308</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239">
        <v>319163.587</v>
      </c>
      <c r="C165" s="313">
        <v>196515.87700000001</v>
      </c>
      <c r="D165" s="258">
        <v>-38.4</v>
      </c>
      <c r="E165" s="178">
        <v>0.66399277007897606</v>
      </c>
      <c r="F165" s="612" t="s">
        <v>439</v>
      </c>
      <c r="G165" s="624" t="s">
        <v>439</v>
      </c>
      <c r="H165" s="644" t="s">
        <v>439</v>
      </c>
      <c r="I165" s="638" t="s">
        <v>439</v>
      </c>
      <c r="J165" s="322">
        <v>319163.587</v>
      </c>
      <c r="K165" s="322">
        <v>196515.87700000001</v>
      </c>
      <c r="L165" s="262">
        <v>-38.4</v>
      </c>
      <c r="M165" s="178">
        <v>0.66152695468103428</v>
      </c>
      <c r="N165" s="148"/>
      <c r="O165" s="607" t="s">
        <v>439</v>
      </c>
    </row>
    <row r="166" spans="1:15" s="3" customFormat="1" ht="15.75" x14ac:dyDescent="0.2">
      <c r="A166" s="13" t="s">
        <v>352</v>
      </c>
      <c r="B166" s="239">
        <v>25.088999999999999</v>
      </c>
      <c r="C166" s="492" t="s">
        <v>439</v>
      </c>
      <c r="D166" s="166">
        <v>-100</v>
      </c>
      <c r="E166" s="629" t="s">
        <v>439</v>
      </c>
      <c r="F166" s="614" t="s">
        <v>439</v>
      </c>
      <c r="G166" s="492" t="s">
        <v>439</v>
      </c>
      <c r="H166" s="645" t="s">
        <v>439</v>
      </c>
      <c r="I166" s="638" t="s">
        <v>439</v>
      </c>
      <c r="J166" s="312">
        <v>25.088999999999999</v>
      </c>
      <c r="K166" s="493" t="s">
        <v>439</v>
      </c>
      <c r="L166" s="263">
        <v>-100</v>
      </c>
      <c r="M166" s="629" t="s">
        <v>439</v>
      </c>
      <c r="N166" s="148"/>
      <c r="O166" s="607" t="s">
        <v>439</v>
      </c>
    </row>
    <row r="167" spans="1:15" s="3" customFormat="1" ht="15.75" x14ac:dyDescent="0.2">
      <c r="A167" s="13" t="s">
        <v>353</v>
      </c>
      <c r="B167" s="239">
        <v>4476843.8049999997</v>
      </c>
      <c r="C167" s="313">
        <v>2769128.47</v>
      </c>
      <c r="D167" s="166">
        <v>-38.1</v>
      </c>
      <c r="E167" s="178">
        <v>0.57070115814273359</v>
      </c>
      <c r="F167" s="614" t="s">
        <v>439</v>
      </c>
      <c r="G167" s="492" t="s">
        <v>439</v>
      </c>
      <c r="H167" s="645" t="s">
        <v>439</v>
      </c>
      <c r="I167" s="638" t="s">
        <v>439</v>
      </c>
      <c r="J167" s="312">
        <v>4476843.8049999997</v>
      </c>
      <c r="K167" s="312">
        <v>2769128.47</v>
      </c>
      <c r="L167" s="263">
        <v>-38.1</v>
      </c>
      <c r="M167" s="178">
        <v>0.56817139334071132</v>
      </c>
      <c r="N167" s="148"/>
      <c r="O167" s="607" t="s">
        <v>439</v>
      </c>
    </row>
    <row r="168" spans="1:15" s="3" customFormat="1" ht="15.75" x14ac:dyDescent="0.2">
      <c r="A168" s="13" t="s">
        <v>354</v>
      </c>
      <c r="B168" s="239">
        <v>1170.4369999999999</v>
      </c>
      <c r="C168" s="313">
        <v>102.541</v>
      </c>
      <c r="D168" s="166">
        <v>-91.2</v>
      </c>
      <c r="E168" s="178">
        <v>2.903482688735603E-3</v>
      </c>
      <c r="F168" s="614" t="s">
        <v>439</v>
      </c>
      <c r="G168" s="492" t="s">
        <v>439</v>
      </c>
      <c r="H168" s="645" t="s">
        <v>439</v>
      </c>
      <c r="I168" s="638" t="s">
        <v>439</v>
      </c>
      <c r="J168" s="312">
        <v>1170.4369999999999</v>
      </c>
      <c r="K168" s="312">
        <v>102.541</v>
      </c>
      <c r="L168" s="263">
        <v>-91.2</v>
      </c>
      <c r="M168" s="178">
        <v>2.9037297937852323E-3</v>
      </c>
      <c r="N168" s="148"/>
      <c r="O168" s="607" t="s">
        <v>439</v>
      </c>
    </row>
    <row r="169" spans="1:15" s="3" customFormat="1" ht="15.75" x14ac:dyDescent="0.2">
      <c r="A169" s="42" t="s">
        <v>355</v>
      </c>
      <c r="B169" s="285">
        <v>3534381.415</v>
      </c>
      <c r="C169" s="319">
        <v>1800504.6580000001</v>
      </c>
      <c r="D169" s="167">
        <v>-49.1</v>
      </c>
      <c r="E169" s="209">
        <v>93.562255300226852</v>
      </c>
      <c r="F169" s="615" t="s">
        <v>439</v>
      </c>
      <c r="G169" s="625" t="s">
        <v>439</v>
      </c>
      <c r="H169" s="646" t="s">
        <v>439</v>
      </c>
      <c r="I169" s="630" t="s">
        <v>439</v>
      </c>
      <c r="J169" s="318">
        <v>3534381.415</v>
      </c>
      <c r="K169" s="318">
        <v>1800504.6580000001</v>
      </c>
      <c r="L169" s="264">
        <v>-49.1</v>
      </c>
      <c r="M169" s="167">
        <v>93.562255300226852</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350" priority="132">
      <formula>kvartal &lt; 4</formula>
    </cfRule>
  </conditionalFormatting>
  <conditionalFormatting sqref="B63:C65">
    <cfRule type="expression" dxfId="349" priority="131">
      <formula>kvartal &lt; 4</formula>
    </cfRule>
  </conditionalFormatting>
  <conditionalFormatting sqref="B37">
    <cfRule type="expression" dxfId="348" priority="130">
      <formula>kvartal &lt; 4</formula>
    </cfRule>
  </conditionalFormatting>
  <conditionalFormatting sqref="B38">
    <cfRule type="expression" dxfId="347" priority="129">
      <formula>kvartal &lt; 4</formula>
    </cfRule>
  </conditionalFormatting>
  <conditionalFormatting sqref="B39">
    <cfRule type="expression" dxfId="346" priority="128">
      <formula>kvartal &lt; 4</formula>
    </cfRule>
  </conditionalFormatting>
  <conditionalFormatting sqref="A34">
    <cfRule type="expression" dxfId="345" priority="1">
      <formula>kvartal &lt; 4</formula>
    </cfRule>
  </conditionalFormatting>
  <conditionalFormatting sqref="C37">
    <cfRule type="expression" dxfId="344" priority="127">
      <formula>kvartal &lt; 4</formula>
    </cfRule>
  </conditionalFormatting>
  <conditionalFormatting sqref="C38">
    <cfRule type="expression" dxfId="343" priority="126">
      <formula>kvartal &lt; 4</formula>
    </cfRule>
  </conditionalFormatting>
  <conditionalFormatting sqref="C39">
    <cfRule type="expression" dxfId="342" priority="125">
      <formula>kvartal &lt; 4</formula>
    </cfRule>
  </conditionalFormatting>
  <conditionalFormatting sqref="B26:C28">
    <cfRule type="expression" dxfId="341" priority="124">
      <formula>kvartal &lt; 4</formula>
    </cfRule>
  </conditionalFormatting>
  <conditionalFormatting sqref="B32:C33">
    <cfRule type="expression" dxfId="340" priority="123">
      <formula>kvartal &lt; 4</formula>
    </cfRule>
  </conditionalFormatting>
  <conditionalFormatting sqref="B34">
    <cfRule type="expression" dxfId="339" priority="122">
      <formula>kvartal &lt; 4</formula>
    </cfRule>
  </conditionalFormatting>
  <conditionalFormatting sqref="C34">
    <cfRule type="expression" dxfId="338" priority="121">
      <formula>kvartal &lt; 4</formula>
    </cfRule>
  </conditionalFormatting>
  <conditionalFormatting sqref="F26:G28">
    <cfRule type="expression" dxfId="337" priority="120">
      <formula>kvartal &lt; 4</formula>
    </cfRule>
  </conditionalFormatting>
  <conditionalFormatting sqref="F32">
    <cfRule type="expression" dxfId="336" priority="119">
      <formula>kvartal &lt; 4</formula>
    </cfRule>
  </conditionalFormatting>
  <conditionalFormatting sqref="G32">
    <cfRule type="expression" dxfId="335" priority="118">
      <formula>kvartal &lt; 4</formula>
    </cfRule>
  </conditionalFormatting>
  <conditionalFormatting sqref="F33">
    <cfRule type="expression" dxfId="334" priority="117">
      <formula>kvartal &lt; 4</formula>
    </cfRule>
  </conditionalFormatting>
  <conditionalFormatting sqref="G33">
    <cfRule type="expression" dxfId="333" priority="116">
      <formula>kvartal &lt; 4</formula>
    </cfRule>
  </conditionalFormatting>
  <conditionalFormatting sqref="F34">
    <cfRule type="expression" dxfId="332" priority="115">
      <formula>kvartal &lt; 4</formula>
    </cfRule>
  </conditionalFormatting>
  <conditionalFormatting sqref="G34">
    <cfRule type="expression" dxfId="331" priority="114">
      <formula>kvartal &lt; 4</formula>
    </cfRule>
  </conditionalFormatting>
  <conditionalFormatting sqref="F37">
    <cfRule type="expression" dxfId="330" priority="113">
      <formula>kvartal &lt; 4</formula>
    </cfRule>
  </conditionalFormatting>
  <conditionalFormatting sqref="F38">
    <cfRule type="expression" dxfId="329" priority="112">
      <formula>kvartal &lt; 4</formula>
    </cfRule>
  </conditionalFormatting>
  <conditionalFormatting sqref="F39">
    <cfRule type="expression" dxfId="328" priority="111">
      <formula>kvartal &lt; 4</formula>
    </cfRule>
  </conditionalFormatting>
  <conditionalFormatting sqref="G37">
    <cfRule type="expression" dxfId="327" priority="110">
      <formula>kvartal &lt; 4</formula>
    </cfRule>
  </conditionalFormatting>
  <conditionalFormatting sqref="G38">
    <cfRule type="expression" dxfId="326" priority="109">
      <formula>kvartal &lt; 4</formula>
    </cfRule>
  </conditionalFormatting>
  <conditionalFormatting sqref="G39">
    <cfRule type="expression" dxfId="325" priority="108">
      <formula>kvartal &lt; 4</formula>
    </cfRule>
  </conditionalFormatting>
  <conditionalFormatting sqref="B29">
    <cfRule type="expression" dxfId="324" priority="107">
      <formula>kvartal &lt; 4</formula>
    </cfRule>
  </conditionalFormatting>
  <conditionalFormatting sqref="C29">
    <cfRule type="expression" dxfId="323" priority="106">
      <formula>kvartal &lt; 4</formula>
    </cfRule>
  </conditionalFormatting>
  <conditionalFormatting sqref="F29">
    <cfRule type="expression" dxfId="322" priority="105">
      <formula>kvartal &lt; 4</formula>
    </cfRule>
  </conditionalFormatting>
  <conditionalFormatting sqref="G29">
    <cfRule type="expression" dxfId="321" priority="104">
      <formula>kvartal &lt; 4</formula>
    </cfRule>
  </conditionalFormatting>
  <conditionalFormatting sqref="J26:K29">
    <cfRule type="expression" dxfId="320" priority="103">
      <formula>kvartal &lt; 4</formula>
    </cfRule>
  </conditionalFormatting>
  <conditionalFormatting sqref="J32:K34">
    <cfRule type="expression" dxfId="319" priority="102">
      <formula>kvartal &lt; 4</formula>
    </cfRule>
  </conditionalFormatting>
  <conditionalFormatting sqref="J37:K39">
    <cfRule type="expression" dxfId="318" priority="101">
      <formula>kvartal &lt; 4</formula>
    </cfRule>
  </conditionalFormatting>
  <conditionalFormatting sqref="B82">
    <cfRule type="expression" dxfId="317" priority="100">
      <formula>kvartal &lt; 4</formula>
    </cfRule>
  </conditionalFormatting>
  <conditionalFormatting sqref="C82">
    <cfRule type="expression" dxfId="316" priority="99">
      <formula>kvartal &lt; 4</formula>
    </cfRule>
  </conditionalFormatting>
  <conditionalFormatting sqref="B85">
    <cfRule type="expression" dxfId="315" priority="98">
      <formula>kvartal &lt; 4</formula>
    </cfRule>
  </conditionalFormatting>
  <conditionalFormatting sqref="C85">
    <cfRule type="expression" dxfId="314" priority="97">
      <formula>kvartal &lt; 4</formula>
    </cfRule>
  </conditionalFormatting>
  <conditionalFormatting sqref="B92">
    <cfRule type="expression" dxfId="313" priority="96">
      <formula>kvartal &lt; 4</formula>
    </cfRule>
  </conditionalFormatting>
  <conditionalFormatting sqref="C92">
    <cfRule type="expression" dxfId="312" priority="95">
      <formula>kvartal &lt; 4</formula>
    </cfRule>
  </conditionalFormatting>
  <conditionalFormatting sqref="B95">
    <cfRule type="expression" dxfId="311" priority="94">
      <formula>kvartal &lt; 4</formula>
    </cfRule>
  </conditionalFormatting>
  <conditionalFormatting sqref="C95">
    <cfRule type="expression" dxfId="310" priority="93">
      <formula>kvartal &lt; 4</formula>
    </cfRule>
  </conditionalFormatting>
  <conditionalFormatting sqref="B102">
    <cfRule type="expression" dxfId="309" priority="92">
      <formula>kvartal &lt; 4</formula>
    </cfRule>
  </conditionalFormatting>
  <conditionalFormatting sqref="C102">
    <cfRule type="expression" dxfId="308" priority="91">
      <formula>kvartal &lt; 4</formula>
    </cfRule>
  </conditionalFormatting>
  <conditionalFormatting sqref="B105">
    <cfRule type="expression" dxfId="307" priority="90">
      <formula>kvartal &lt; 4</formula>
    </cfRule>
  </conditionalFormatting>
  <conditionalFormatting sqref="C105">
    <cfRule type="expression" dxfId="306" priority="89">
      <formula>kvartal &lt; 4</formula>
    </cfRule>
  </conditionalFormatting>
  <conditionalFormatting sqref="B112">
    <cfRule type="expression" dxfId="305" priority="88">
      <formula>kvartal &lt; 4</formula>
    </cfRule>
  </conditionalFormatting>
  <conditionalFormatting sqref="C112">
    <cfRule type="expression" dxfId="304" priority="87">
      <formula>kvartal &lt; 4</formula>
    </cfRule>
  </conditionalFormatting>
  <conditionalFormatting sqref="B115">
    <cfRule type="expression" dxfId="303" priority="86">
      <formula>kvartal &lt; 4</formula>
    </cfRule>
  </conditionalFormatting>
  <conditionalFormatting sqref="C115">
    <cfRule type="expression" dxfId="302" priority="85">
      <formula>kvartal &lt; 4</formula>
    </cfRule>
  </conditionalFormatting>
  <conditionalFormatting sqref="B122">
    <cfRule type="expression" dxfId="301" priority="84">
      <formula>kvartal &lt; 4</formula>
    </cfRule>
  </conditionalFormatting>
  <conditionalFormatting sqref="C122">
    <cfRule type="expression" dxfId="300" priority="83">
      <formula>kvartal &lt; 4</formula>
    </cfRule>
  </conditionalFormatting>
  <conditionalFormatting sqref="B125">
    <cfRule type="expression" dxfId="299" priority="82">
      <formula>kvartal &lt; 4</formula>
    </cfRule>
  </conditionalFormatting>
  <conditionalFormatting sqref="C125">
    <cfRule type="expression" dxfId="298" priority="81">
      <formula>kvartal &lt; 4</formula>
    </cfRule>
  </conditionalFormatting>
  <conditionalFormatting sqref="B132">
    <cfRule type="expression" dxfId="297" priority="80">
      <formula>kvartal &lt; 4</formula>
    </cfRule>
  </conditionalFormatting>
  <conditionalFormatting sqref="C132">
    <cfRule type="expression" dxfId="296" priority="79">
      <formula>kvartal &lt; 4</formula>
    </cfRule>
  </conditionalFormatting>
  <conditionalFormatting sqref="B135">
    <cfRule type="expression" dxfId="295" priority="78">
      <formula>kvartal &lt; 4</formula>
    </cfRule>
  </conditionalFormatting>
  <conditionalFormatting sqref="C135">
    <cfRule type="expression" dxfId="294" priority="77">
      <formula>kvartal &lt; 4</formula>
    </cfRule>
  </conditionalFormatting>
  <conditionalFormatting sqref="B146">
    <cfRule type="expression" dxfId="293" priority="76">
      <formula>kvartal &lt; 4</formula>
    </cfRule>
  </conditionalFormatting>
  <conditionalFormatting sqref="C146">
    <cfRule type="expression" dxfId="292" priority="75">
      <formula>kvartal &lt; 4</formula>
    </cfRule>
  </conditionalFormatting>
  <conditionalFormatting sqref="B154">
    <cfRule type="expression" dxfId="291" priority="74">
      <formula>kvartal &lt; 4</formula>
    </cfRule>
  </conditionalFormatting>
  <conditionalFormatting sqref="C154">
    <cfRule type="expression" dxfId="290" priority="73">
      <formula>kvartal &lt; 4</formula>
    </cfRule>
  </conditionalFormatting>
  <conditionalFormatting sqref="F83">
    <cfRule type="expression" dxfId="289" priority="72">
      <formula>kvartal &lt; 4</formula>
    </cfRule>
  </conditionalFormatting>
  <conditionalFormatting sqref="G83">
    <cfRule type="expression" dxfId="288" priority="71">
      <formula>kvartal &lt; 4</formula>
    </cfRule>
  </conditionalFormatting>
  <conditionalFormatting sqref="F84:G84">
    <cfRule type="expression" dxfId="287" priority="70">
      <formula>kvartal &lt; 4</formula>
    </cfRule>
  </conditionalFormatting>
  <conditionalFormatting sqref="F86:G87">
    <cfRule type="expression" dxfId="286" priority="69">
      <formula>kvartal &lt; 4</formula>
    </cfRule>
  </conditionalFormatting>
  <conditionalFormatting sqref="F93:G94">
    <cfRule type="expression" dxfId="285" priority="68">
      <formula>kvartal &lt; 4</formula>
    </cfRule>
  </conditionalFormatting>
  <conditionalFormatting sqref="F96:G97">
    <cfRule type="expression" dxfId="284" priority="67">
      <formula>kvartal &lt; 4</formula>
    </cfRule>
  </conditionalFormatting>
  <conditionalFormatting sqref="F103:G104">
    <cfRule type="expression" dxfId="283" priority="66">
      <formula>kvartal &lt; 4</formula>
    </cfRule>
  </conditionalFormatting>
  <conditionalFormatting sqref="F106:G107">
    <cfRule type="expression" dxfId="282" priority="65">
      <formula>kvartal &lt; 4</formula>
    </cfRule>
  </conditionalFormatting>
  <conditionalFormatting sqref="F113:G114">
    <cfRule type="expression" dxfId="281" priority="64">
      <formula>kvartal &lt; 4</formula>
    </cfRule>
  </conditionalFormatting>
  <conditionalFormatting sqref="F116:G117">
    <cfRule type="expression" dxfId="280" priority="63">
      <formula>kvartal &lt; 4</formula>
    </cfRule>
  </conditionalFormatting>
  <conditionalFormatting sqref="F123:G124">
    <cfRule type="expression" dxfId="279" priority="62">
      <formula>kvartal &lt; 4</formula>
    </cfRule>
  </conditionalFormatting>
  <conditionalFormatting sqref="F126:G127">
    <cfRule type="expression" dxfId="278" priority="61">
      <formula>kvartal &lt; 4</formula>
    </cfRule>
  </conditionalFormatting>
  <conditionalFormatting sqref="F133:G134">
    <cfRule type="expression" dxfId="277" priority="60">
      <formula>kvartal &lt; 4</formula>
    </cfRule>
  </conditionalFormatting>
  <conditionalFormatting sqref="F136:G137">
    <cfRule type="expression" dxfId="276" priority="59">
      <formula>kvartal &lt; 4</formula>
    </cfRule>
  </conditionalFormatting>
  <conditionalFormatting sqref="F146">
    <cfRule type="expression" dxfId="275" priority="58">
      <formula>kvartal &lt; 4</formula>
    </cfRule>
  </conditionalFormatting>
  <conditionalFormatting sqref="G146">
    <cfRule type="expression" dxfId="274" priority="57">
      <formula>kvartal &lt; 4</formula>
    </cfRule>
  </conditionalFormatting>
  <conditionalFormatting sqref="F154:G154">
    <cfRule type="expression" dxfId="273" priority="56">
      <formula>kvartal &lt; 4</formula>
    </cfRule>
  </conditionalFormatting>
  <conditionalFormatting sqref="F82:G82">
    <cfRule type="expression" dxfId="272" priority="55">
      <formula>kvartal &lt; 4</formula>
    </cfRule>
  </conditionalFormatting>
  <conditionalFormatting sqref="F85:G85">
    <cfRule type="expression" dxfId="271" priority="54">
      <formula>kvartal &lt; 4</formula>
    </cfRule>
  </conditionalFormatting>
  <conditionalFormatting sqref="F92:G92">
    <cfRule type="expression" dxfId="270" priority="53">
      <formula>kvartal &lt; 4</formula>
    </cfRule>
  </conditionalFormatting>
  <conditionalFormatting sqref="F95:G95">
    <cfRule type="expression" dxfId="269" priority="52">
      <formula>kvartal &lt; 4</formula>
    </cfRule>
  </conditionalFormatting>
  <conditionalFormatting sqref="F102:G102">
    <cfRule type="expression" dxfId="268" priority="51">
      <formula>kvartal &lt; 4</formula>
    </cfRule>
  </conditionalFormatting>
  <conditionalFormatting sqref="F105:G105">
    <cfRule type="expression" dxfId="267" priority="50">
      <formula>kvartal &lt; 4</formula>
    </cfRule>
  </conditionalFormatting>
  <conditionalFormatting sqref="F112:G112">
    <cfRule type="expression" dxfId="266" priority="49">
      <formula>kvartal &lt; 4</formula>
    </cfRule>
  </conditionalFormatting>
  <conditionalFormatting sqref="F115">
    <cfRule type="expression" dxfId="265" priority="48">
      <formula>kvartal &lt; 4</formula>
    </cfRule>
  </conditionalFormatting>
  <conditionalFormatting sqref="G115">
    <cfRule type="expression" dxfId="264" priority="47">
      <formula>kvartal &lt; 4</formula>
    </cfRule>
  </conditionalFormatting>
  <conditionalFormatting sqref="F122:G122">
    <cfRule type="expression" dxfId="263" priority="46">
      <formula>kvartal &lt; 4</formula>
    </cfRule>
  </conditionalFormatting>
  <conditionalFormatting sqref="F125">
    <cfRule type="expression" dxfId="262" priority="45">
      <formula>kvartal &lt; 4</formula>
    </cfRule>
  </conditionalFormatting>
  <conditionalFormatting sqref="G125">
    <cfRule type="expression" dxfId="261" priority="44">
      <formula>kvartal &lt; 4</formula>
    </cfRule>
  </conditionalFormatting>
  <conditionalFormatting sqref="F132">
    <cfRule type="expression" dxfId="260" priority="43">
      <formula>kvartal &lt; 4</formula>
    </cfRule>
  </conditionalFormatting>
  <conditionalFormatting sqref="G132">
    <cfRule type="expression" dxfId="259" priority="42">
      <formula>kvartal &lt; 4</formula>
    </cfRule>
  </conditionalFormatting>
  <conditionalFormatting sqref="G135">
    <cfRule type="expression" dxfId="258" priority="41">
      <formula>kvartal &lt; 4</formula>
    </cfRule>
  </conditionalFormatting>
  <conditionalFormatting sqref="F135">
    <cfRule type="expression" dxfId="257" priority="40">
      <formula>kvartal &lt; 4</formula>
    </cfRule>
  </conditionalFormatting>
  <conditionalFormatting sqref="J82:K86">
    <cfRule type="expression" dxfId="256" priority="39">
      <formula>kvartal &lt; 4</formula>
    </cfRule>
  </conditionalFormatting>
  <conditionalFormatting sqref="J87:K87">
    <cfRule type="expression" dxfId="255" priority="38">
      <formula>kvartal &lt; 4</formula>
    </cfRule>
  </conditionalFormatting>
  <conditionalFormatting sqref="J92:K97">
    <cfRule type="expression" dxfId="254" priority="37">
      <formula>kvartal &lt; 4</formula>
    </cfRule>
  </conditionalFormatting>
  <conditionalFormatting sqref="J102:K107">
    <cfRule type="expression" dxfId="253" priority="36">
      <formula>kvartal &lt; 4</formula>
    </cfRule>
  </conditionalFormatting>
  <conditionalFormatting sqref="J112:K117">
    <cfRule type="expression" dxfId="252" priority="35">
      <formula>kvartal &lt; 4</formula>
    </cfRule>
  </conditionalFormatting>
  <conditionalFormatting sqref="J122:K127">
    <cfRule type="expression" dxfId="251" priority="34">
      <formula>kvartal &lt; 4</formula>
    </cfRule>
  </conditionalFormatting>
  <conditionalFormatting sqref="J132:K137">
    <cfRule type="expression" dxfId="250" priority="33">
      <formula>kvartal &lt; 4</formula>
    </cfRule>
  </conditionalFormatting>
  <conditionalFormatting sqref="J146:K146">
    <cfRule type="expression" dxfId="249" priority="32">
      <formula>kvartal &lt; 4</formula>
    </cfRule>
  </conditionalFormatting>
  <conditionalFormatting sqref="J154:K154">
    <cfRule type="expression" dxfId="248" priority="31">
      <formula>kvartal &lt; 4</formula>
    </cfRule>
  </conditionalFormatting>
  <conditionalFormatting sqref="A26:A28">
    <cfRule type="expression" dxfId="247" priority="15">
      <formula>kvartal &lt; 4</formula>
    </cfRule>
  </conditionalFormatting>
  <conditionalFormatting sqref="A32:A33">
    <cfRule type="expression" dxfId="246" priority="14">
      <formula>kvartal &lt; 4</formula>
    </cfRule>
  </conditionalFormatting>
  <conditionalFormatting sqref="A37:A39">
    <cfRule type="expression" dxfId="245" priority="13">
      <formula>kvartal &lt; 4</formula>
    </cfRule>
  </conditionalFormatting>
  <conditionalFormatting sqref="A57:A59">
    <cfRule type="expression" dxfId="244" priority="12">
      <formula>kvartal &lt; 4</formula>
    </cfRule>
  </conditionalFormatting>
  <conditionalFormatting sqref="A63:A65">
    <cfRule type="expression" dxfId="243" priority="11">
      <formula>kvartal &lt; 4</formula>
    </cfRule>
  </conditionalFormatting>
  <conditionalFormatting sqref="A82:A87">
    <cfRule type="expression" dxfId="242" priority="10">
      <formula>kvartal &lt; 4</formula>
    </cfRule>
  </conditionalFormatting>
  <conditionalFormatting sqref="A92:A97">
    <cfRule type="expression" dxfId="241" priority="9">
      <formula>kvartal &lt; 4</formula>
    </cfRule>
  </conditionalFormatting>
  <conditionalFormatting sqref="A102:A107">
    <cfRule type="expression" dxfId="240" priority="8">
      <formula>kvartal &lt; 4</formula>
    </cfRule>
  </conditionalFormatting>
  <conditionalFormatting sqref="A112:A117">
    <cfRule type="expression" dxfId="239" priority="7">
      <formula>kvartal &lt; 4</formula>
    </cfRule>
  </conditionalFormatting>
  <conditionalFormatting sqref="A122:A127">
    <cfRule type="expression" dxfId="238" priority="6">
      <formula>kvartal &lt; 4</formula>
    </cfRule>
  </conditionalFormatting>
  <conditionalFormatting sqref="A132:A137">
    <cfRule type="expression" dxfId="237" priority="5">
      <formula>kvartal &lt; 4</formula>
    </cfRule>
  </conditionalFormatting>
  <conditionalFormatting sqref="A146">
    <cfRule type="expression" dxfId="236" priority="4">
      <formula>kvartal &lt; 4</formula>
    </cfRule>
  </conditionalFormatting>
  <conditionalFormatting sqref="A154">
    <cfRule type="expression" dxfId="235" priority="3">
      <formula>kvartal &lt; 4</formula>
    </cfRule>
  </conditionalFormatting>
  <conditionalFormatting sqref="A29">
    <cfRule type="expression" dxfId="234" priority="2">
      <formula>kvartal &lt; 4</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1"/>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121</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24715</v>
      </c>
      <c r="C54" s="315">
        <v>25828</v>
      </c>
      <c r="D54" s="262">
        <v>4.5</v>
      </c>
      <c r="E54" s="178">
        <v>0.79660960859927143</v>
      </c>
      <c r="F54" s="145"/>
      <c r="G54" s="34"/>
      <c r="H54" s="159"/>
      <c r="I54" s="159"/>
      <c r="J54" s="38"/>
      <c r="K54" s="38"/>
      <c r="L54" s="159"/>
      <c r="M54" s="159"/>
      <c r="N54" s="148"/>
      <c r="O54" s="607" t="s">
        <v>439</v>
      </c>
    </row>
    <row r="55" spans="1:15" s="3" customFormat="1" ht="15.75" x14ac:dyDescent="0.2">
      <c r="A55" s="39" t="s">
        <v>340</v>
      </c>
      <c r="B55" s="290">
        <v>24715</v>
      </c>
      <c r="C55" s="291">
        <v>25828</v>
      </c>
      <c r="D55" s="263">
        <v>4.5</v>
      </c>
      <c r="E55" s="178">
        <v>1.407813539500967</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610" t="s">
        <v>439</v>
      </c>
      <c r="C60" s="622" t="s">
        <v>439</v>
      </c>
      <c r="D60" s="642" t="s">
        <v>439</v>
      </c>
      <c r="E60" s="629" t="s">
        <v>439</v>
      </c>
      <c r="F60" s="145"/>
      <c r="G60" s="34"/>
      <c r="H60" s="145"/>
      <c r="I60" s="145"/>
      <c r="J60" s="34"/>
      <c r="K60" s="34"/>
      <c r="L60" s="159"/>
      <c r="M60" s="159"/>
      <c r="N60" s="148"/>
      <c r="O60" s="607" t="s">
        <v>439</v>
      </c>
    </row>
    <row r="61" spans="1:15" s="3" customFormat="1" ht="15.75" x14ac:dyDescent="0.2">
      <c r="A61" s="39" t="s">
        <v>340</v>
      </c>
      <c r="B61" s="609" t="s">
        <v>439</v>
      </c>
      <c r="C61" s="621" t="s">
        <v>439</v>
      </c>
      <c r="D61" s="642" t="s">
        <v>439</v>
      </c>
      <c r="E61" s="629" t="s">
        <v>439</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656"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233" priority="132">
      <formula>kvartal &lt; 4</formula>
    </cfRule>
  </conditionalFormatting>
  <conditionalFormatting sqref="B63:C65">
    <cfRule type="expression" dxfId="232" priority="131">
      <formula>kvartal &lt; 4</formula>
    </cfRule>
  </conditionalFormatting>
  <conditionalFormatting sqref="B37">
    <cfRule type="expression" dxfId="231" priority="130">
      <formula>kvartal &lt; 4</formula>
    </cfRule>
  </conditionalFormatting>
  <conditionalFormatting sqref="B38">
    <cfRule type="expression" dxfId="230" priority="129">
      <formula>kvartal &lt; 4</formula>
    </cfRule>
  </conditionalFormatting>
  <conditionalFormatting sqref="B39">
    <cfRule type="expression" dxfId="229" priority="128">
      <formula>kvartal &lt; 4</formula>
    </cfRule>
  </conditionalFormatting>
  <conditionalFormatting sqref="A34">
    <cfRule type="expression" dxfId="228" priority="1">
      <formula>kvartal &lt; 4</formula>
    </cfRule>
  </conditionalFormatting>
  <conditionalFormatting sqref="C37">
    <cfRule type="expression" dxfId="227" priority="127">
      <formula>kvartal &lt; 4</formula>
    </cfRule>
  </conditionalFormatting>
  <conditionalFormatting sqref="C38">
    <cfRule type="expression" dxfId="226" priority="126">
      <formula>kvartal &lt; 4</formula>
    </cfRule>
  </conditionalFormatting>
  <conditionalFormatting sqref="C39">
    <cfRule type="expression" dxfId="225" priority="125">
      <formula>kvartal &lt; 4</formula>
    </cfRule>
  </conditionalFormatting>
  <conditionalFormatting sqref="B26:C28">
    <cfRule type="expression" dxfId="224" priority="124">
      <formula>kvartal &lt; 4</formula>
    </cfRule>
  </conditionalFormatting>
  <conditionalFormatting sqref="B32:C33">
    <cfRule type="expression" dxfId="223" priority="123">
      <formula>kvartal &lt; 4</formula>
    </cfRule>
  </conditionalFormatting>
  <conditionalFormatting sqref="B34">
    <cfRule type="expression" dxfId="222" priority="122">
      <formula>kvartal &lt; 4</formula>
    </cfRule>
  </conditionalFormatting>
  <conditionalFormatting sqref="C34">
    <cfRule type="expression" dxfId="221" priority="121">
      <formula>kvartal &lt; 4</formula>
    </cfRule>
  </conditionalFormatting>
  <conditionalFormatting sqref="F26:G28">
    <cfRule type="expression" dxfId="220" priority="120">
      <formula>kvartal &lt; 4</formula>
    </cfRule>
  </conditionalFormatting>
  <conditionalFormatting sqref="F32">
    <cfRule type="expression" dxfId="219" priority="119">
      <formula>kvartal &lt; 4</formula>
    </cfRule>
  </conditionalFormatting>
  <conditionalFormatting sqref="G32">
    <cfRule type="expression" dxfId="218" priority="118">
      <formula>kvartal &lt; 4</formula>
    </cfRule>
  </conditionalFormatting>
  <conditionalFormatting sqref="F33">
    <cfRule type="expression" dxfId="217" priority="117">
      <formula>kvartal &lt; 4</formula>
    </cfRule>
  </conditionalFormatting>
  <conditionalFormatting sqref="G33">
    <cfRule type="expression" dxfId="216" priority="116">
      <formula>kvartal &lt; 4</formula>
    </cfRule>
  </conditionalFormatting>
  <conditionalFormatting sqref="F34">
    <cfRule type="expression" dxfId="215" priority="115">
      <formula>kvartal &lt; 4</formula>
    </cfRule>
  </conditionalFormatting>
  <conditionalFormatting sqref="G34">
    <cfRule type="expression" dxfId="214" priority="114">
      <formula>kvartal &lt; 4</formula>
    </cfRule>
  </conditionalFormatting>
  <conditionalFormatting sqref="F37">
    <cfRule type="expression" dxfId="213" priority="113">
      <formula>kvartal &lt; 4</formula>
    </cfRule>
  </conditionalFormatting>
  <conditionalFormatting sqref="F38">
    <cfRule type="expression" dxfId="212" priority="112">
      <formula>kvartal &lt; 4</formula>
    </cfRule>
  </conditionalFormatting>
  <conditionalFormatting sqref="F39">
    <cfRule type="expression" dxfId="211" priority="111">
      <formula>kvartal &lt; 4</formula>
    </cfRule>
  </conditionalFormatting>
  <conditionalFormatting sqref="G37">
    <cfRule type="expression" dxfId="210" priority="110">
      <formula>kvartal &lt; 4</formula>
    </cfRule>
  </conditionalFormatting>
  <conditionalFormatting sqref="G38">
    <cfRule type="expression" dxfId="209" priority="109">
      <formula>kvartal &lt; 4</formula>
    </cfRule>
  </conditionalFormatting>
  <conditionalFormatting sqref="G39">
    <cfRule type="expression" dxfId="208" priority="108">
      <formula>kvartal &lt; 4</formula>
    </cfRule>
  </conditionalFormatting>
  <conditionalFormatting sqref="B29">
    <cfRule type="expression" dxfId="207" priority="107">
      <formula>kvartal &lt; 4</formula>
    </cfRule>
  </conditionalFormatting>
  <conditionalFormatting sqref="C29">
    <cfRule type="expression" dxfId="206" priority="106">
      <formula>kvartal &lt; 4</formula>
    </cfRule>
  </conditionalFormatting>
  <conditionalFormatting sqref="F29">
    <cfRule type="expression" dxfId="205" priority="105">
      <formula>kvartal &lt; 4</formula>
    </cfRule>
  </conditionalFormatting>
  <conditionalFormatting sqref="G29">
    <cfRule type="expression" dxfId="204" priority="104">
      <formula>kvartal &lt; 4</formula>
    </cfRule>
  </conditionalFormatting>
  <conditionalFormatting sqref="J26:K29">
    <cfRule type="expression" dxfId="203" priority="103">
      <formula>kvartal &lt; 4</formula>
    </cfRule>
  </conditionalFormatting>
  <conditionalFormatting sqref="J32:K34">
    <cfRule type="expression" dxfId="202" priority="102">
      <formula>kvartal &lt; 4</formula>
    </cfRule>
  </conditionalFormatting>
  <conditionalFormatting sqref="J37:K39">
    <cfRule type="expression" dxfId="201" priority="101">
      <formula>kvartal &lt; 4</formula>
    </cfRule>
  </conditionalFormatting>
  <conditionalFormatting sqref="B82">
    <cfRule type="expression" dxfId="200" priority="100">
      <formula>kvartal &lt; 4</formula>
    </cfRule>
  </conditionalFormatting>
  <conditionalFormatting sqref="C82">
    <cfRule type="expression" dxfId="199" priority="99">
      <formula>kvartal &lt; 4</formula>
    </cfRule>
  </conditionalFormatting>
  <conditionalFormatting sqref="B85">
    <cfRule type="expression" dxfId="198" priority="98">
      <formula>kvartal &lt; 4</formula>
    </cfRule>
  </conditionalFormatting>
  <conditionalFormatting sqref="C85">
    <cfRule type="expression" dxfId="197" priority="97">
      <formula>kvartal &lt; 4</formula>
    </cfRule>
  </conditionalFormatting>
  <conditionalFormatting sqref="B92">
    <cfRule type="expression" dxfId="196" priority="96">
      <formula>kvartal &lt; 4</formula>
    </cfRule>
  </conditionalFormatting>
  <conditionalFormatting sqref="C92">
    <cfRule type="expression" dxfId="195" priority="95">
      <formula>kvartal &lt; 4</formula>
    </cfRule>
  </conditionalFormatting>
  <conditionalFormatting sqref="B95">
    <cfRule type="expression" dxfId="194" priority="94">
      <formula>kvartal &lt; 4</formula>
    </cfRule>
  </conditionalFormatting>
  <conditionalFormatting sqref="C95">
    <cfRule type="expression" dxfId="193" priority="93">
      <formula>kvartal &lt; 4</formula>
    </cfRule>
  </conditionalFormatting>
  <conditionalFormatting sqref="B102">
    <cfRule type="expression" dxfId="192" priority="92">
      <formula>kvartal &lt; 4</formula>
    </cfRule>
  </conditionalFormatting>
  <conditionalFormatting sqref="C102">
    <cfRule type="expression" dxfId="191" priority="91">
      <formula>kvartal &lt; 4</formula>
    </cfRule>
  </conditionalFormatting>
  <conditionalFormatting sqref="B105">
    <cfRule type="expression" dxfId="190" priority="90">
      <formula>kvartal &lt; 4</formula>
    </cfRule>
  </conditionalFormatting>
  <conditionalFormatting sqref="C105">
    <cfRule type="expression" dxfId="189" priority="89">
      <formula>kvartal &lt; 4</formula>
    </cfRule>
  </conditionalFormatting>
  <conditionalFormatting sqref="B112">
    <cfRule type="expression" dxfId="188" priority="88">
      <formula>kvartal &lt; 4</formula>
    </cfRule>
  </conditionalFormatting>
  <conditionalFormatting sqref="C112">
    <cfRule type="expression" dxfId="187" priority="87">
      <formula>kvartal &lt; 4</formula>
    </cfRule>
  </conditionalFormatting>
  <conditionalFormatting sqref="B115">
    <cfRule type="expression" dxfId="186" priority="86">
      <formula>kvartal &lt; 4</formula>
    </cfRule>
  </conditionalFormatting>
  <conditionalFormatting sqref="C115">
    <cfRule type="expression" dxfId="185" priority="85">
      <formula>kvartal &lt; 4</formula>
    </cfRule>
  </conditionalFormatting>
  <conditionalFormatting sqref="B122">
    <cfRule type="expression" dxfId="184" priority="84">
      <formula>kvartal &lt; 4</formula>
    </cfRule>
  </conditionalFormatting>
  <conditionalFormatting sqref="C122">
    <cfRule type="expression" dxfId="183" priority="83">
      <formula>kvartal &lt; 4</formula>
    </cfRule>
  </conditionalFormatting>
  <conditionalFormatting sqref="B125">
    <cfRule type="expression" dxfId="182" priority="82">
      <formula>kvartal &lt; 4</formula>
    </cfRule>
  </conditionalFormatting>
  <conditionalFormatting sqref="C125">
    <cfRule type="expression" dxfId="181" priority="81">
      <formula>kvartal &lt; 4</formula>
    </cfRule>
  </conditionalFormatting>
  <conditionalFormatting sqref="B132">
    <cfRule type="expression" dxfId="180" priority="80">
      <formula>kvartal &lt; 4</formula>
    </cfRule>
  </conditionalFormatting>
  <conditionalFormatting sqref="C132">
    <cfRule type="expression" dxfId="179" priority="79">
      <formula>kvartal &lt; 4</formula>
    </cfRule>
  </conditionalFormatting>
  <conditionalFormatting sqref="B135">
    <cfRule type="expression" dxfId="178" priority="78">
      <formula>kvartal &lt; 4</formula>
    </cfRule>
  </conditionalFormatting>
  <conditionalFormatting sqref="C135">
    <cfRule type="expression" dxfId="177" priority="77">
      <formula>kvartal &lt; 4</formula>
    </cfRule>
  </conditionalFormatting>
  <conditionalFormatting sqref="B146">
    <cfRule type="expression" dxfId="176" priority="76">
      <formula>kvartal &lt; 4</formula>
    </cfRule>
  </conditionalFormatting>
  <conditionalFormatting sqref="C146">
    <cfRule type="expression" dxfId="175" priority="75">
      <formula>kvartal &lt; 4</formula>
    </cfRule>
  </conditionalFormatting>
  <conditionalFormatting sqref="B154">
    <cfRule type="expression" dxfId="174" priority="74">
      <formula>kvartal &lt; 4</formula>
    </cfRule>
  </conditionalFormatting>
  <conditionalFormatting sqref="C154">
    <cfRule type="expression" dxfId="173" priority="73">
      <formula>kvartal &lt; 4</formula>
    </cfRule>
  </conditionalFormatting>
  <conditionalFormatting sqref="F83">
    <cfRule type="expression" dxfId="172" priority="72">
      <formula>kvartal &lt; 4</formula>
    </cfRule>
  </conditionalFormatting>
  <conditionalFormatting sqref="G83">
    <cfRule type="expression" dxfId="171" priority="71">
      <formula>kvartal &lt; 4</formula>
    </cfRule>
  </conditionalFormatting>
  <conditionalFormatting sqref="F84:G84">
    <cfRule type="expression" dxfId="170" priority="70">
      <formula>kvartal &lt; 4</formula>
    </cfRule>
  </conditionalFormatting>
  <conditionalFormatting sqref="F86:G87">
    <cfRule type="expression" dxfId="169" priority="69">
      <formula>kvartal &lt; 4</formula>
    </cfRule>
  </conditionalFormatting>
  <conditionalFormatting sqref="F93:G94">
    <cfRule type="expression" dxfId="168" priority="68">
      <formula>kvartal &lt; 4</formula>
    </cfRule>
  </conditionalFormatting>
  <conditionalFormatting sqref="F96:G97">
    <cfRule type="expression" dxfId="167" priority="67">
      <formula>kvartal &lt; 4</formula>
    </cfRule>
  </conditionalFormatting>
  <conditionalFormatting sqref="F103:G104">
    <cfRule type="expression" dxfId="166" priority="66">
      <formula>kvartal &lt; 4</formula>
    </cfRule>
  </conditionalFormatting>
  <conditionalFormatting sqref="F106:G107">
    <cfRule type="expression" dxfId="165" priority="65">
      <formula>kvartal &lt; 4</formula>
    </cfRule>
  </conditionalFormatting>
  <conditionalFormatting sqref="F113:G114">
    <cfRule type="expression" dxfId="164" priority="64">
      <formula>kvartal &lt; 4</formula>
    </cfRule>
  </conditionalFormatting>
  <conditionalFormatting sqref="F116:G117">
    <cfRule type="expression" dxfId="163" priority="63">
      <formula>kvartal &lt; 4</formula>
    </cfRule>
  </conditionalFormatting>
  <conditionalFormatting sqref="F123:G124">
    <cfRule type="expression" dxfId="162" priority="62">
      <formula>kvartal &lt; 4</formula>
    </cfRule>
  </conditionalFormatting>
  <conditionalFormatting sqref="F126:G127">
    <cfRule type="expression" dxfId="161" priority="61">
      <formula>kvartal &lt; 4</formula>
    </cfRule>
  </conditionalFormatting>
  <conditionalFormatting sqref="F133:G134">
    <cfRule type="expression" dxfId="160" priority="60">
      <formula>kvartal &lt; 4</formula>
    </cfRule>
  </conditionalFormatting>
  <conditionalFormatting sqref="F136:G137">
    <cfRule type="expression" dxfId="159" priority="59">
      <formula>kvartal &lt; 4</formula>
    </cfRule>
  </conditionalFormatting>
  <conditionalFormatting sqref="F146">
    <cfRule type="expression" dxfId="158" priority="58">
      <formula>kvartal &lt; 4</formula>
    </cfRule>
  </conditionalFormatting>
  <conditionalFormatting sqref="G146">
    <cfRule type="expression" dxfId="157" priority="57">
      <formula>kvartal &lt; 4</formula>
    </cfRule>
  </conditionalFormatting>
  <conditionalFormatting sqref="F154:G154">
    <cfRule type="expression" dxfId="156" priority="56">
      <formula>kvartal &lt; 4</formula>
    </cfRule>
  </conditionalFormatting>
  <conditionalFormatting sqref="F82:G82">
    <cfRule type="expression" dxfId="155" priority="55">
      <formula>kvartal &lt; 4</formula>
    </cfRule>
  </conditionalFormatting>
  <conditionalFormatting sqref="F85:G85">
    <cfRule type="expression" dxfId="154" priority="54">
      <formula>kvartal &lt; 4</formula>
    </cfRule>
  </conditionalFormatting>
  <conditionalFormatting sqref="F92:G92">
    <cfRule type="expression" dxfId="153" priority="53">
      <formula>kvartal &lt; 4</formula>
    </cfRule>
  </conditionalFormatting>
  <conditionalFormatting sqref="F95:G95">
    <cfRule type="expression" dxfId="152" priority="52">
      <formula>kvartal &lt; 4</formula>
    </cfRule>
  </conditionalFormatting>
  <conditionalFormatting sqref="F102:G102">
    <cfRule type="expression" dxfId="151" priority="51">
      <formula>kvartal &lt; 4</formula>
    </cfRule>
  </conditionalFormatting>
  <conditionalFormatting sqref="F105:G105">
    <cfRule type="expression" dxfId="150" priority="50">
      <formula>kvartal &lt; 4</formula>
    </cfRule>
  </conditionalFormatting>
  <conditionalFormatting sqref="F112:G112">
    <cfRule type="expression" dxfId="149" priority="49">
      <formula>kvartal &lt; 4</formula>
    </cfRule>
  </conditionalFormatting>
  <conditionalFormatting sqref="F115">
    <cfRule type="expression" dxfId="148" priority="48">
      <formula>kvartal &lt; 4</formula>
    </cfRule>
  </conditionalFormatting>
  <conditionalFormatting sqref="G115">
    <cfRule type="expression" dxfId="147" priority="47">
      <formula>kvartal &lt; 4</formula>
    </cfRule>
  </conditionalFormatting>
  <conditionalFormatting sqref="F122:G122">
    <cfRule type="expression" dxfId="146" priority="46">
      <formula>kvartal &lt; 4</formula>
    </cfRule>
  </conditionalFormatting>
  <conditionalFormatting sqref="F125">
    <cfRule type="expression" dxfId="145" priority="45">
      <formula>kvartal &lt; 4</formula>
    </cfRule>
  </conditionalFormatting>
  <conditionalFormatting sqref="G125">
    <cfRule type="expression" dxfId="144" priority="44">
      <formula>kvartal &lt; 4</formula>
    </cfRule>
  </conditionalFormatting>
  <conditionalFormatting sqref="F132">
    <cfRule type="expression" dxfId="143" priority="43">
      <formula>kvartal &lt; 4</formula>
    </cfRule>
  </conditionalFormatting>
  <conditionalFormatting sqref="G132">
    <cfRule type="expression" dxfId="142" priority="42">
      <formula>kvartal &lt; 4</formula>
    </cfRule>
  </conditionalFormatting>
  <conditionalFormatting sqref="G135">
    <cfRule type="expression" dxfId="141" priority="41">
      <formula>kvartal &lt; 4</formula>
    </cfRule>
  </conditionalFormatting>
  <conditionalFormatting sqref="F135">
    <cfRule type="expression" dxfId="140" priority="40">
      <formula>kvartal &lt; 4</formula>
    </cfRule>
  </conditionalFormatting>
  <conditionalFormatting sqref="J82:K86">
    <cfRule type="expression" dxfId="139" priority="39">
      <formula>kvartal &lt; 4</formula>
    </cfRule>
  </conditionalFormatting>
  <conditionalFormatting sqref="J87:K87">
    <cfRule type="expression" dxfId="138" priority="38">
      <formula>kvartal &lt; 4</formula>
    </cfRule>
  </conditionalFormatting>
  <conditionalFormatting sqref="J92:K97">
    <cfRule type="expression" dxfId="137" priority="37">
      <formula>kvartal &lt; 4</formula>
    </cfRule>
  </conditionalFormatting>
  <conditionalFormatting sqref="J102:K107">
    <cfRule type="expression" dxfId="136" priority="36">
      <formula>kvartal &lt; 4</formula>
    </cfRule>
  </conditionalFormatting>
  <conditionalFormatting sqref="J112:K117">
    <cfRule type="expression" dxfId="135" priority="35">
      <formula>kvartal &lt; 4</formula>
    </cfRule>
  </conditionalFormatting>
  <conditionalFormatting sqref="J122:K127">
    <cfRule type="expression" dxfId="134" priority="34">
      <formula>kvartal &lt; 4</formula>
    </cfRule>
  </conditionalFormatting>
  <conditionalFormatting sqref="J132:K137">
    <cfRule type="expression" dxfId="133" priority="33">
      <formula>kvartal &lt; 4</formula>
    </cfRule>
  </conditionalFormatting>
  <conditionalFormatting sqref="J146:K146">
    <cfRule type="expression" dxfId="132" priority="32">
      <formula>kvartal &lt; 4</formula>
    </cfRule>
  </conditionalFormatting>
  <conditionalFormatting sqref="J154:K154">
    <cfRule type="expression" dxfId="131" priority="31">
      <formula>kvartal &lt; 4</formula>
    </cfRule>
  </conditionalFormatting>
  <conditionalFormatting sqref="A26:A28">
    <cfRule type="expression" dxfId="130" priority="15">
      <formula>kvartal &lt; 4</formula>
    </cfRule>
  </conditionalFormatting>
  <conditionalFormatting sqref="A32:A33">
    <cfRule type="expression" dxfId="129" priority="14">
      <formula>kvartal &lt; 4</formula>
    </cfRule>
  </conditionalFormatting>
  <conditionalFormatting sqref="A37:A39">
    <cfRule type="expression" dxfId="128" priority="13">
      <formula>kvartal &lt; 4</formula>
    </cfRule>
  </conditionalFormatting>
  <conditionalFormatting sqref="A57:A59">
    <cfRule type="expression" dxfId="127" priority="12">
      <formula>kvartal &lt; 4</formula>
    </cfRule>
  </conditionalFormatting>
  <conditionalFormatting sqref="A63:A65">
    <cfRule type="expression" dxfId="126" priority="11">
      <formula>kvartal &lt; 4</formula>
    </cfRule>
  </conditionalFormatting>
  <conditionalFormatting sqref="A82:A87">
    <cfRule type="expression" dxfId="125" priority="10">
      <formula>kvartal &lt; 4</formula>
    </cfRule>
  </conditionalFormatting>
  <conditionalFormatting sqref="A92:A97">
    <cfRule type="expression" dxfId="124" priority="9">
      <formula>kvartal &lt; 4</formula>
    </cfRule>
  </conditionalFormatting>
  <conditionalFormatting sqref="A102:A107">
    <cfRule type="expression" dxfId="123" priority="8">
      <formula>kvartal &lt; 4</formula>
    </cfRule>
  </conditionalFormatting>
  <conditionalFormatting sqref="A112:A117">
    <cfRule type="expression" dxfId="122" priority="7">
      <formula>kvartal &lt; 4</formula>
    </cfRule>
  </conditionalFormatting>
  <conditionalFormatting sqref="A122:A127">
    <cfRule type="expression" dxfId="121" priority="6">
      <formula>kvartal &lt; 4</formula>
    </cfRule>
  </conditionalFormatting>
  <conditionalFormatting sqref="A132:A137">
    <cfRule type="expression" dxfId="120" priority="5">
      <formula>kvartal &lt; 4</formula>
    </cfRule>
  </conditionalFormatting>
  <conditionalFormatting sqref="A146">
    <cfRule type="expression" dxfId="119" priority="4">
      <formula>kvartal &lt; 4</formula>
    </cfRule>
  </conditionalFormatting>
  <conditionalFormatting sqref="A154">
    <cfRule type="expression" dxfId="118" priority="3">
      <formula>kvartal &lt; 4</formula>
    </cfRule>
  </conditionalFormatting>
  <conditionalFormatting sqref="A29">
    <cfRule type="expression" dxfId="117" priority="2">
      <formula>kvartal &lt; 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Q231"/>
  <sheetViews>
    <sheetView showGridLines="0" showZeros="0" zoomScale="70" zoomScaleNormal="70" workbookViewId="0">
      <selection activeCell="A4" sqref="A4"/>
    </sheetView>
  </sheetViews>
  <sheetFormatPr baseColWidth="10" defaultColWidth="11.42578125" defaultRowHeight="18.75" x14ac:dyDescent="0.3"/>
  <cols>
    <col min="10" max="11" width="16.7109375" customWidth="1"/>
    <col min="12" max="12" width="20.7109375" style="75" customWidth="1"/>
    <col min="13" max="14" width="15.85546875" style="75" bestFit="1" customWidth="1"/>
    <col min="15" max="15" width="22.85546875" customWidth="1"/>
    <col min="16" max="16" width="13.42578125" customWidth="1"/>
    <col min="17" max="17" width="13.85546875" customWidth="1"/>
  </cols>
  <sheetData>
    <row r="1" spans="1:15" x14ac:dyDescent="0.3">
      <c r="A1" s="74" t="s">
        <v>64</v>
      </c>
    </row>
    <row r="2" spans="1:15" x14ac:dyDescent="0.3">
      <c r="A2" s="76"/>
      <c r="B2" s="75"/>
      <c r="C2" s="75"/>
      <c r="D2" s="75"/>
      <c r="E2" s="75"/>
      <c r="F2" s="75"/>
      <c r="G2" s="75"/>
      <c r="H2" s="75"/>
      <c r="I2" s="75"/>
      <c r="J2" s="75"/>
      <c r="K2" s="75"/>
      <c r="O2" s="75"/>
    </row>
    <row r="3" spans="1:15" x14ac:dyDescent="0.3">
      <c r="A3" s="76" t="s">
        <v>40</v>
      </c>
      <c r="B3" s="75"/>
      <c r="C3" s="75"/>
      <c r="D3" s="75"/>
      <c r="E3" s="75"/>
      <c r="F3" s="75"/>
      <c r="G3" s="75"/>
      <c r="H3" s="75"/>
      <c r="I3" s="75"/>
      <c r="J3" s="75"/>
      <c r="K3" s="75"/>
      <c r="O3" s="75"/>
    </row>
    <row r="4" spans="1:15" x14ac:dyDescent="0.3">
      <c r="A4" s="75"/>
      <c r="B4" s="75"/>
      <c r="C4" s="75"/>
      <c r="D4" s="75"/>
      <c r="E4" s="75"/>
      <c r="F4" s="75"/>
      <c r="G4" s="75"/>
      <c r="H4" s="75"/>
      <c r="I4" s="75"/>
      <c r="J4" s="75"/>
      <c r="K4" s="75"/>
      <c r="L4" s="77"/>
      <c r="O4" s="75"/>
    </row>
    <row r="5" spans="1:15" x14ac:dyDescent="0.3">
      <c r="A5" s="76" t="s">
        <v>429</v>
      </c>
      <c r="B5" s="75"/>
      <c r="C5" s="75"/>
      <c r="D5" s="75"/>
      <c r="E5" s="75"/>
      <c r="F5" s="75"/>
      <c r="G5" s="75"/>
      <c r="H5" s="75"/>
      <c r="I5" s="80"/>
      <c r="J5" s="75"/>
      <c r="K5" s="75"/>
      <c r="O5" s="75"/>
    </row>
    <row r="6" spans="1:15" x14ac:dyDescent="0.3">
      <c r="A6" s="75"/>
      <c r="B6" s="75"/>
      <c r="C6" s="75"/>
      <c r="D6" s="75"/>
      <c r="E6" s="75"/>
      <c r="F6" s="75"/>
      <c r="G6" s="75"/>
      <c r="H6" s="75"/>
      <c r="I6" s="75"/>
      <c r="J6" s="75"/>
      <c r="K6" s="75"/>
      <c r="L6" s="75" t="s">
        <v>65</v>
      </c>
      <c r="O6" s="75"/>
    </row>
    <row r="7" spans="1:15" x14ac:dyDescent="0.3">
      <c r="A7" s="75"/>
      <c r="B7" s="75"/>
      <c r="C7" s="75"/>
      <c r="D7" s="75"/>
      <c r="E7" s="75"/>
      <c r="F7" s="75"/>
      <c r="G7" s="75"/>
      <c r="H7" s="75"/>
      <c r="I7" s="75"/>
      <c r="J7" s="75"/>
      <c r="K7" s="75"/>
      <c r="L7" s="75" t="s">
        <v>0</v>
      </c>
      <c r="O7" s="75"/>
    </row>
    <row r="8" spans="1:15" x14ac:dyDescent="0.3">
      <c r="A8" s="75"/>
      <c r="B8" s="75"/>
      <c r="C8" s="75"/>
      <c r="D8" s="75"/>
      <c r="E8" s="75"/>
      <c r="F8" s="75"/>
      <c r="G8" s="75"/>
      <c r="H8" s="75"/>
      <c r="I8" s="75"/>
      <c r="J8" s="75"/>
      <c r="K8" s="75"/>
      <c r="M8" s="75">
        <v>2015</v>
      </c>
      <c r="N8" s="75">
        <v>2016</v>
      </c>
      <c r="O8" s="75"/>
    </row>
    <row r="9" spans="1:15" x14ac:dyDescent="0.3">
      <c r="A9" s="75"/>
      <c r="B9" s="75"/>
      <c r="C9" s="75"/>
      <c r="D9" s="75"/>
      <c r="E9" s="75"/>
      <c r="F9" s="75"/>
      <c r="G9" s="75"/>
      <c r="H9" s="75"/>
      <c r="I9" s="75"/>
      <c r="J9" s="75"/>
      <c r="K9" s="75"/>
      <c r="L9" s="75" t="s">
        <v>66</v>
      </c>
      <c r="M9" s="78">
        <f>'Tabel 1.1'!B9</f>
        <v>107796.07081</v>
      </c>
      <c r="N9" s="78">
        <f>'Tabel 1.1'!C9</f>
        <v>0</v>
      </c>
      <c r="O9" s="75"/>
    </row>
    <row r="10" spans="1:15" x14ac:dyDescent="0.3">
      <c r="A10" s="75"/>
      <c r="B10" s="75"/>
      <c r="C10" s="75"/>
      <c r="D10" s="75"/>
      <c r="E10" s="75"/>
      <c r="F10" s="75"/>
      <c r="G10" s="75"/>
      <c r="H10" s="75"/>
      <c r="I10" s="75"/>
      <c r="J10" s="75"/>
      <c r="K10" s="75"/>
      <c r="L10" s="75" t="s">
        <v>67</v>
      </c>
      <c r="M10" s="78">
        <f>'Tabel 1.1'!B10</f>
        <v>286629.18599999999</v>
      </c>
      <c r="N10" s="78">
        <f>'Tabel 1.1'!C10</f>
        <v>295963.57500000001</v>
      </c>
      <c r="O10" s="75"/>
    </row>
    <row r="11" spans="1:15" x14ac:dyDescent="0.3">
      <c r="A11" s="75"/>
      <c r="B11" s="75"/>
      <c r="C11" s="75"/>
      <c r="D11" s="75"/>
      <c r="E11" s="75"/>
      <c r="F11" s="75"/>
      <c r="G11" s="75"/>
      <c r="H11" s="75"/>
      <c r="I11" s="75"/>
      <c r="J11" s="75"/>
      <c r="K11" s="75"/>
      <c r="L11" s="75" t="s">
        <v>68</v>
      </c>
      <c r="M11" s="78">
        <f>'Tabel 1.1'!B11</f>
        <v>9525883.0999999996</v>
      </c>
      <c r="N11" s="78">
        <f>'Tabel 1.1'!C11</f>
        <v>5603733</v>
      </c>
      <c r="O11" s="75"/>
    </row>
    <row r="12" spans="1:15" x14ac:dyDescent="0.3">
      <c r="A12" s="75"/>
      <c r="B12" s="75"/>
      <c r="C12" s="75"/>
      <c r="D12" s="75"/>
      <c r="E12" s="75"/>
      <c r="F12" s="75"/>
      <c r="G12" s="75"/>
      <c r="H12" s="75"/>
      <c r="I12" s="75"/>
      <c r="J12" s="75"/>
      <c r="K12" s="75"/>
      <c r="L12" s="75" t="s">
        <v>69</v>
      </c>
      <c r="M12" s="78">
        <f>'Tabel 1.1'!B12</f>
        <v>155420</v>
      </c>
      <c r="N12" s="78">
        <f>'Tabel 1.1'!C12</f>
        <v>302208</v>
      </c>
      <c r="O12" s="75"/>
    </row>
    <row r="13" spans="1:15" x14ac:dyDescent="0.3">
      <c r="A13" s="75"/>
      <c r="B13" s="75"/>
      <c r="C13" s="75"/>
      <c r="D13" s="75"/>
      <c r="E13" s="75"/>
      <c r="F13" s="75"/>
      <c r="G13" s="75"/>
      <c r="H13" s="75"/>
      <c r="I13" s="75"/>
      <c r="J13" s="75"/>
      <c r="K13" s="75"/>
      <c r="L13" s="75" t="s">
        <v>70</v>
      </c>
      <c r="M13" s="78">
        <f>'Tabel 1.1'!B13</f>
        <v>420360</v>
      </c>
      <c r="N13" s="78">
        <f>'Tabel 1.1'!C13</f>
        <v>454023</v>
      </c>
      <c r="O13" s="75"/>
    </row>
    <row r="14" spans="1:15" x14ac:dyDescent="0.3">
      <c r="A14" s="75"/>
      <c r="B14" s="75"/>
      <c r="C14" s="75"/>
      <c r="D14" s="75"/>
      <c r="E14" s="75"/>
      <c r="F14" s="75"/>
      <c r="G14" s="75"/>
      <c r="H14" s="75"/>
      <c r="I14" s="75"/>
      <c r="J14" s="75"/>
      <c r="K14" s="75"/>
      <c r="L14" s="75" t="s">
        <v>71</v>
      </c>
      <c r="M14" s="78">
        <f>'Tabel 1.1'!B14</f>
        <v>3484</v>
      </c>
      <c r="N14" s="78">
        <f>'Tabel 1.1'!C14</f>
        <v>4460</v>
      </c>
      <c r="O14" s="75"/>
    </row>
    <row r="15" spans="1:15" x14ac:dyDescent="0.3">
      <c r="A15" s="75"/>
      <c r="B15" s="75"/>
      <c r="C15" s="75"/>
      <c r="D15" s="75"/>
      <c r="E15" s="75"/>
      <c r="F15" s="75"/>
      <c r="G15" s="75"/>
      <c r="H15" s="75"/>
      <c r="I15" s="75"/>
      <c r="J15" s="75"/>
      <c r="K15" s="75"/>
      <c r="L15" s="75" t="s">
        <v>72</v>
      </c>
      <c r="M15" s="78">
        <f>'Tabel 1.1'!B15</f>
        <v>1298243</v>
      </c>
      <c r="N15" s="78">
        <f>'Tabel 1.1'!C15</f>
        <v>1280022</v>
      </c>
      <c r="O15" s="75"/>
    </row>
    <row r="16" spans="1:15" x14ac:dyDescent="0.3">
      <c r="A16" s="75"/>
      <c r="B16" s="75"/>
      <c r="C16" s="75"/>
      <c r="D16" s="75"/>
      <c r="E16" s="75"/>
      <c r="F16" s="75"/>
      <c r="G16" s="75"/>
      <c r="H16" s="75"/>
      <c r="I16" s="75"/>
      <c r="J16" s="75"/>
      <c r="K16" s="75"/>
      <c r="L16" s="75" t="s">
        <v>73</v>
      </c>
      <c r="M16" s="78">
        <f>'Tabel 1.1'!B16</f>
        <v>330723.06148999999</v>
      </c>
      <c r="N16" s="78">
        <f>'Tabel 1.1'!C16</f>
        <v>389414.36647000001</v>
      </c>
      <c r="O16" s="75"/>
    </row>
    <row r="17" spans="1:15" x14ac:dyDescent="0.3">
      <c r="A17" s="75"/>
      <c r="B17" s="75"/>
      <c r="C17" s="75"/>
      <c r="D17" s="75"/>
      <c r="E17" s="75"/>
      <c r="F17" s="75"/>
      <c r="G17" s="75"/>
      <c r="H17" s="75"/>
      <c r="I17" s="75"/>
      <c r="J17" s="75"/>
      <c r="K17" s="75"/>
      <c r="L17" s="75" t="s">
        <v>74</v>
      </c>
      <c r="M17" s="78">
        <f>'Tabel 1.1'!B17</f>
        <v>30813</v>
      </c>
      <c r="N17" s="78">
        <f>'Tabel 1.1'!C17</f>
        <v>29736</v>
      </c>
      <c r="O17" s="75"/>
    </row>
    <row r="18" spans="1:15" x14ac:dyDescent="0.3">
      <c r="A18" s="75"/>
      <c r="B18" s="75"/>
      <c r="C18" s="75"/>
      <c r="D18" s="75"/>
      <c r="E18" s="75"/>
      <c r="F18" s="75"/>
      <c r="G18" s="75"/>
      <c r="H18" s="75"/>
      <c r="I18" s="75"/>
      <c r="J18" s="75"/>
      <c r="K18" s="75"/>
      <c r="L18" s="75" t="s">
        <v>75</v>
      </c>
      <c r="M18" s="78">
        <f>'Tabel 1.1'!B18</f>
        <v>318230</v>
      </c>
      <c r="N18" s="78">
        <f>'Tabel 1.1'!C18</f>
        <v>334860.86629999999</v>
      </c>
      <c r="O18" s="75"/>
    </row>
    <row r="19" spans="1:15" x14ac:dyDescent="0.3">
      <c r="A19" s="75"/>
      <c r="B19" s="75"/>
      <c r="C19" s="75"/>
      <c r="D19" s="75"/>
      <c r="E19" s="75"/>
      <c r="F19" s="75"/>
      <c r="G19" s="75"/>
      <c r="H19" s="75"/>
      <c r="I19" s="75"/>
      <c r="J19" s="75"/>
      <c r="K19" s="75"/>
      <c r="L19" s="75" t="s">
        <v>76</v>
      </c>
      <c r="M19" s="78">
        <f>'Tabel 1.1'!B19</f>
        <v>22629543.953290001</v>
      </c>
      <c r="N19" s="78">
        <f>'Tabel 1.1'!C19</f>
        <v>26078051.357070003</v>
      </c>
      <c r="O19" s="75"/>
    </row>
    <row r="20" spans="1:15" x14ac:dyDescent="0.3">
      <c r="A20" s="75"/>
      <c r="B20" s="75"/>
      <c r="C20" s="75"/>
      <c r="D20" s="75"/>
      <c r="E20" s="75"/>
      <c r="F20" s="75"/>
      <c r="G20" s="75"/>
      <c r="H20" s="75"/>
      <c r="I20" s="75"/>
      <c r="J20" s="75"/>
      <c r="K20" s="75"/>
      <c r="L20" s="75" t="s">
        <v>77</v>
      </c>
      <c r="M20" s="78">
        <f>'Tabel 1.1'!B20</f>
        <v>97608</v>
      </c>
      <c r="N20" s="78">
        <f>'Tabel 1.1'!C20</f>
        <v>82464</v>
      </c>
      <c r="O20" s="75"/>
    </row>
    <row r="21" spans="1:15" x14ac:dyDescent="0.3">
      <c r="A21" s="75"/>
      <c r="B21" s="75"/>
      <c r="C21" s="75"/>
      <c r="D21" s="75"/>
      <c r="E21" s="75"/>
      <c r="F21" s="75"/>
      <c r="G21" s="75"/>
      <c r="H21" s="75"/>
      <c r="I21" s="75"/>
      <c r="J21" s="75"/>
      <c r="K21" s="75"/>
      <c r="L21" s="75" t="s">
        <v>78</v>
      </c>
      <c r="M21" s="78">
        <f>'Tabel 1.1'!B21</f>
        <v>115246</v>
      </c>
      <c r="N21" s="78">
        <f>'Tabel 1.1'!C21</f>
        <v>122502</v>
      </c>
      <c r="O21" s="75"/>
    </row>
    <row r="22" spans="1:15" x14ac:dyDescent="0.3">
      <c r="A22" s="75"/>
      <c r="B22" s="75"/>
      <c r="C22" s="75"/>
      <c r="D22" s="75"/>
      <c r="E22" s="75"/>
      <c r="F22" s="75"/>
      <c r="G22" s="75"/>
      <c r="H22" s="75"/>
      <c r="I22" s="75"/>
      <c r="J22" s="75"/>
      <c r="K22" s="75"/>
      <c r="L22" s="75" t="s">
        <v>79</v>
      </c>
      <c r="M22" s="78">
        <f>'Tabel 1.1'!B22</f>
        <v>39072</v>
      </c>
      <c r="N22" s="78">
        <f>'Tabel 1.1'!C22</f>
        <v>22948</v>
      </c>
      <c r="O22" s="75"/>
    </row>
    <row r="23" spans="1:15" x14ac:dyDescent="0.3">
      <c r="A23" s="75"/>
      <c r="B23" s="75"/>
      <c r="C23" s="75"/>
      <c r="D23" s="75"/>
      <c r="E23" s="75"/>
      <c r="F23" s="75"/>
      <c r="G23" s="75"/>
      <c r="H23" s="75"/>
      <c r="I23" s="75"/>
      <c r="J23" s="75"/>
      <c r="K23" s="75"/>
      <c r="L23" s="75" t="s">
        <v>80</v>
      </c>
      <c r="M23" s="78">
        <f>'Tabel 1.1'!B23</f>
        <v>2557</v>
      </c>
      <c r="N23" s="78">
        <f>'Tabel 1.1'!C23</f>
        <v>1465</v>
      </c>
      <c r="O23" s="75"/>
    </row>
    <row r="24" spans="1:15" x14ac:dyDescent="0.3">
      <c r="A24" s="75"/>
      <c r="B24" s="75"/>
      <c r="C24" s="75"/>
      <c r="D24" s="75"/>
      <c r="E24" s="75"/>
      <c r="F24" s="75"/>
      <c r="G24" s="75"/>
      <c r="H24" s="75"/>
      <c r="I24" s="75"/>
      <c r="J24" s="75"/>
      <c r="K24" s="75"/>
      <c r="L24" s="75" t="s">
        <v>81</v>
      </c>
      <c r="M24" s="78">
        <f>'Tabel 1.1'!B24</f>
        <v>2223727.5539947771</v>
      </c>
      <c r="N24" s="78">
        <f>'Tabel 1.1'!C24</f>
        <v>1741415.5880896798</v>
      </c>
      <c r="O24" s="75"/>
    </row>
    <row r="25" spans="1:15" x14ac:dyDescent="0.3">
      <c r="A25" s="75"/>
      <c r="B25" s="75"/>
      <c r="C25" s="75"/>
      <c r="D25" s="75"/>
      <c r="E25" s="75"/>
      <c r="F25" s="75"/>
      <c r="G25" s="75"/>
      <c r="H25" s="75"/>
      <c r="I25" s="75"/>
      <c r="J25" s="75"/>
      <c r="K25" s="75"/>
      <c r="L25" s="75" t="s">
        <v>82</v>
      </c>
      <c r="M25" s="78">
        <f>'Tabel 1.1'!B25</f>
        <v>3403757</v>
      </c>
      <c r="N25" s="78">
        <f>'Tabel 1.1'!C25</f>
        <v>3324961</v>
      </c>
      <c r="O25" s="75"/>
    </row>
    <row r="26" spans="1:15" x14ac:dyDescent="0.3">
      <c r="A26" s="75"/>
      <c r="B26" s="75"/>
      <c r="C26" s="75"/>
      <c r="D26" s="75"/>
      <c r="E26" s="75"/>
      <c r="F26" s="75"/>
      <c r="G26" s="75"/>
      <c r="H26" s="75"/>
      <c r="I26" s="75"/>
      <c r="J26" s="75"/>
      <c r="K26" s="75"/>
      <c r="L26" s="75" t="s">
        <v>83</v>
      </c>
      <c r="M26" s="78">
        <f>'Tabel 1.1'!B27</f>
        <v>1923454.8482199998</v>
      </c>
      <c r="N26" s="78">
        <f>'Tabel 1.1'!C27</f>
        <v>1933661.03204</v>
      </c>
      <c r="O26" s="75"/>
    </row>
    <row r="27" spans="1:15" x14ac:dyDescent="0.3">
      <c r="A27" s="75"/>
      <c r="B27" s="75"/>
      <c r="C27" s="75"/>
      <c r="D27" s="75"/>
      <c r="E27" s="75"/>
      <c r="F27" s="75"/>
      <c r="G27" s="75"/>
      <c r="H27" s="75"/>
      <c r="I27" s="75"/>
      <c r="J27" s="75"/>
      <c r="K27" s="75"/>
      <c r="L27" s="75" t="s">
        <v>84</v>
      </c>
      <c r="M27" s="78">
        <f>'Tabel 1.1'!B28</f>
        <v>6813087.3930000011</v>
      </c>
      <c r="N27" s="78">
        <f>'Tabel 1.1'!C28</f>
        <v>5604066.0920000002</v>
      </c>
    </row>
    <row r="28" spans="1:15" x14ac:dyDescent="0.3">
      <c r="A28" s="75"/>
      <c r="B28" s="75"/>
      <c r="C28" s="75"/>
      <c r="D28" s="75"/>
      <c r="E28" s="75"/>
      <c r="F28" s="75"/>
      <c r="G28" s="75"/>
      <c r="H28" s="75"/>
      <c r="I28" s="75"/>
      <c r="J28" s="75"/>
      <c r="K28" s="75"/>
      <c r="L28" s="75" t="s">
        <v>85</v>
      </c>
      <c r="M28" s="78">
        <f>'Tabel 1.1'!B29</f>
        <v>24715</v>
      </c>
      <c r="N28" s="78">
        <f>'Tabel 1.1'!C29</f>
        <v>25828</v>
      </c>
    </row>
    <row r="29" spans="1:15" x14ac:dyDescent="0.3">
      <c r="A29" s="75"/>
      <c r="B29" s="75"/>
      <c r="C29" s="75"/>
      <c r="D29" s="75"/>
      <c r="E29" s="75"/>
      <c r="F29" s="75"/>
      <c r="G29" s="75"/>
      <c r="H29" s="75"/>
      <c r="I29" s="75"/>
      <c r="J29" s="75"/>
      <c r="K29" s="75"/>
      <c r="L29" s="75" t="s">
        <v>86</v>
      </c>
      <c r="M29" s="78">
        <f>'Tabel 1.1'!B30</f>
        <v>536115.74184000003</v>
      </c>
      <c r="N29" s="78">
        <f>'Tabel 1.1'!C30</f>
        <v>499374.44325000001</v>
      </c>
    </row>
    <row r="30" spans="1:15" x14ac:dyDescent="0.3">
      <c r="A30" s="76" t="s">
        <v>430</v>
      </c>
      <c r="B30" s="75"/>
      <c r="C30" s="75"/>
      <c r="D30" s="75"/>
      <c r="E30" s="75"/>
      <c r="F30" s="75"/>
      <c r="G30" s="75"/>
      <c r="H30" s="75"/>
      <c r="I30" s="80"/>
      <c r="J30" s="75"/>
      <c r="K30" s="75"/>
    </row>
    <row r="31" spans="1:15" x14ac:dyDescent="0.3">
      <c r="B31" s="75"/>
      <c r="C31" s="75"/>
      <c r="D31" s="75"/>
      <c r="E31" s="75"/>
      <c r="F31" s="75"/>
      <c r="G31" s="75"/>
      <c r="H31" s="75"/>
      <c r="I31" s="75"/>
      <c r="J31" s="75"/>
      <c r="K31" s="75"/>
    </row>
    <row r="32" spans="1:15" x14ac:dyDescent="0.3">
      <c r="B32" s="75"/>
      <c r="C32" s="75"/>
      <c r="D32" s="75"/>
      <c r="E32" s="75"/>
      <c r="F32" s="75"/>
      <c r="G32" s="75"/>
      <c r="H32" s="75"/>
      <c r="I32" s="75"/>
      <c r="J32" s="75"/>
      <c r="K32" s="75"/>
    </row>
    <row r="33" spans="1:15" x14ac:dyDescent="0.3">
      <c r="A33" s="75"/>
      <c r="B33" s="75"/>
      <c r="C33" s="75"/>
      <c r="D33" s="75"/>
      <c r="E33" s="75"/>
      <c r="F33" s="75"/>
      <c r="G33" s="75"/>
      <c r="H33" s="75"/>
      <c r="I33" s="75"/>
      <c r="J33" s="75"/>
      <c r="K33" s="75"/>
      <c r="L33" s="75" t="s">
        <v>65</v>
      </c>
    </row>
    <row r="34" spans="1:15" x14ac:dyDescent="0.3">
      <c r="A34" s="75"/>
      <c r="B34" s="75"/>
      <c r="C34" s="75"/>
      <c r="D34" s="75"/>
      <c r="E34" s="75"/>
      <c r="F34" s="75"/>
      <c r="G34" s="75"/>
      <c r="H34" s="75"/>
      <c r="I34" s="75"/>
      <c r="J34" s="75"/>
      <c r="K34" s="75"/>
      <c r="L34" s="75" t="s">
        <v>1</v>
      </c>
    </row>
    <row r="35" spans="1:15" x14ac:dyDescent="0.3">
      <c r="A35" s="75"/>
      <c r="B35" s="75"/>
      <c r="C35" s="75"/>
      <c r="D35" s="75"/>
      <c r="E35" s="75"/>
      <c r="F35" s="75"/>
      <c r="G35" s="75"/>
      <c r="H35" s="75"/>
      <c r="I35" s="75"/>
      <c r="J35" s="75"/>
      <c r="K35" s="75"/>
      <c r="M35" s="75">
        <v>2015</v>
      </c>
      <c r="N35" s="75">
        <v>2016</v>
      </c>
    </row>
    <row r="36" spans="1:15" x14ac:dyDescent="0.3">
      <c r="A36" s="75"/>
      <c r="B36" s="75"/>
      <c r="C36" s="75"/>
      <c r="D36" s="75"/>
      <c r="E36" s="75"/>
      <c r="F36" s="75"/>
      <c r="G36" s="75"/>
      <c r="H36" s="75"/>
      <c r="I36" s="75"/>
      <c r="J36" s="75"/>
      <c r="K36" s="75"/>
      <c r="L36" s="80" t="s">
        <v>67</v>
      </c>
      <c r="M36" s="79">
        <f>'Tabel 1.1'!B34</f>
        <v>936513.96399999992</v>
      </c>
      <c r="N36" s="79">
        <f>'Tabel 1.1'!C34</f>
        <v>1195735.773</v>
      </c>
    </row>
    <row r="37" spans="1:15" x14ac:dyDescent="0.3">
      <c r="A37" s="75"/>
      <c r="B37" s="75"/>
      <c r="C37" s="75"/>
      <c r="D37" s="75"/>
      <c r="E37" s="75"/>
      <c r="F37" s="75"/>
      <c r="G37" s="75"/>
      <c r="H37" s="75"/>
      <c r="I37" s="75"/>
      <c r="J37" s="75"/>
      <c r="K37" s="75"/>
      <c r="L37" s="75" t="s">
        <v>68</v>
      </c>
      <c r="M37" s="79">
        <f>'Tabel 1.1'!B35</f>
        <v>4785728</v>
      </c>
      <c r="N37" s="79">
        <f>'Tabel 1.1'!C35</f>
        <v>5845636</v>
      </c>
    </row>
    <row r="38" spans="1:15" x14ac:dyDescent="0.3">
      <c r="A38" s="75"/>
      <c r="B38" s="75"/>
      <c r="C38" s="75"/>
      <c r="D38" s="75"/>
      <c r="E38" s="75"/>
      <c r="F38" s="75"/>
      <c r="G38" s="75"/>
      <c r="H38" s="75"/>
      <c r="I38" s="75"/>
      <c r="J38" s="75"/>
      <c r="K38" s="75"/>
      <c r="L38" s="75" t="s">
        <v>70</v>
      </c>
      <c r="M38" s="79">
        <f>'Tabel 1.1'!B36</f>
        <v>207725</v>
      </c>
      <c r="N38" s="79">
        <f>'Tabel 1.1'!C36</f>
        <v>226726</v>
      </c>
    </row>
    <row r="39" spans="1:15" x14ac:dyDescent="0.3">
      <c r="A39" s="75"/>
      <c r="B39" s="75"/>
      <c r="C39" s="75"/>
      <c r="D39" s="75"/>
      <c r="E39" s="75"/>
      <c r="F39" s="75"/>
      <c r="G39" s="75"/>
      <c r="H39" s="75"/>
      <c r="I39" s="75"/>
      <c r="J39" s="75"/>
      <c r="K39" s="75"/>
      <c r="L39" s="80" t="s">
        <v>73</v>
      </c>
      <c r="M39" s="79">
        <f>'Tabel 1.1'!B37</f>
        <v>1228610.65692</v>
      </c>
      <c r="N39" s="79">
        <f>'Tabel 1.1'!C37</f>
        <v>1428491.62167</v>
      </c>
    </row>
    <row r="40" spans="1:15" x14ac:dyDescent="0.3">
      <c r="A40" s="75"/>
      <c r="B40" s="75"/>
      <c r="C40" s="75"/>
      <c r="D40" s="75"/>
      <c r="E40" s="75"/>
      <c r="F40" s="75"/>
      <c r="G40" s="75"/>
      <c r="H40" s="75"/>
      <c r="I40" s="75"/>
      <c r="J40" s="75"/>
      <c r="K40" s="75"/>
      <c r="L40" s="75" t="s">
        <v>76</v>
      </c>
      <c r="M40" s="79">
        <f>'Tabel 1.1'!B38</f>
        <v>83502.851999999999</v>
      </c>
      <c r="N40" s="79">
        <f>'Tabel 1.1'!C38</f>
        <v>110318.236</v>
      </c>
      <c r="O40" s="75"/>
    </row>
    <row r="41" spans="1:15" x14ac:dyDescent="0.3">
      <c r="A41" s="75"/>
      <c r="B41" s="75"/>
      <c r="C41" s="75"/>
      <c r="D41" s="75"/>
      <c r="E41" s="75"/>
      <c r="F41" s="75"/>
      <c r="G41" s="75"/>
      <c r="H41" s="75"/>
      <c r="I41" s="75"/>
      <c r="J41" s="75"/>
      <c r="K41" s="75"/>
      <c r="L41" s="80" t="s">
        <v>77</v>
      </c>
      <c r="M41" s="79">
        <f>'Tabel 1.1'!B39</f>
        <v>152462</v>
      </c>
      <c r="N41" s="79">
        <f>'Tabel 1.1'!C39</f>
        <v>199650</v>
      </c>
      <c r="O41" s="75"/>
    </row>
    <row r="42" spans="1:15" x14ac:dyDescent="0.3">
      <c r="A42" s="75"/>
      <c r="B42" s="75"/>
      <c r="C42" s="75"/>
      <c r="D42" s="75"/>
      <c r="E42" s="75"/>
      <c r="F42" s="75"/>
      <c r="G42" s="75"/>
      <c r="H42" s="75"/>
      <c r="I42" s="75"/>
      <c r="J42" s="75"/>
      <c r="K42" s="75"/>
      <c r="L42" s="80" t="s">
        <v>81</v>
      </c>
      <c r="M42" s="79">
        <f>'Tabel 1.1'!B40</f>
        <v>6105972.4699999997</v>
      </c>
      <c r="N42" s="79">
        <f>'Tabel 1.1'!C40</f>
        <v>6359161.8999500005</v>
      </c>
      <c r="O42" s="75"/>
    </row>
    <row r="43" spans="1:15" x14ac:dyDescent="0.3">
      <c r="A43" s="75"/>
      <c r="B43" s="75"/>
      <c r="C43" s="75"/>
      <c r="D43" s="75"/>
      <c r="E43" s="75"/>
      <c r="F43" s="75"/>
      <c r="G43" s="75"/>
      <c r="H43" s="75"/>
      <c r="I43" s="75"/>
      <c r="J43" s="75"/>
      <c r="K43" s="75"/>
      <c r="L43" s="80" t="s">
        <v>87</v>
      </c>
      <c r="M43" s="79">
        <f>'Tabel 1.1'!B41</f>
        <v>106482</v>
      </c>
      <c r="N43" s="79">
        <f>'Tabel 1.1'!C41</f>
        <v>90696</v>
      </c>
      <c r="O43" s="75"/>
    </row>
    <row r="44" spans="1:15" x14ac:dyDescent="0.3">
      <c r="A44" s="75"/>
      <c r="B44" s="75"/>
      <c r="C44" s="75"/>
      <c r="D44" s="75"/>
      <c r="E44" s="75"/>
      <c r="F44" s="75"/>
      <c r="G44" s="75"/>
      <c r="H44" s="75"/>
      <c r="I44" s="75"/>
      <c r="J44" s="75"/>
      <c r="K44" s="75"/>
      <c r="L44" s="75" t="s">
        <v>88</v>
      </c>
      <c r="M44" s="79">
        <f>'Tabel 1.1'!B42</f>
        <v>15.515637419999999</v>
      </c>
      <c r="N44" s="79">
        <f>'Tabel 1.1'!C42</f>
        <v>-0.69540974</v>
      </c>
      <c r="O44" s="75"/>
    </row>
    <row r="45" spans="1:15" x14ac:dyDescent="0.3">
      <c r="A45" s="75"/>
      <c r="B45" s="75"/>
      <c r="C45" s="75"/>
      <c r="D45" s="75"/>
      <c r="E45" s="75"/>
      <c r="F45" s="75"/>
      <c r="G45" s="75"/>
      <c r="H45" s="75"/>
      <c r="I45" s="75"/>
      <c r="J45" s="75"/>
      <c r="K45" s="75"/>
      <c r="L45" s="80" t="s">
        <v>83</v>
      </c>
      <c r="M45" s="79">
        <f>'Tabel 1.1'!B43</f>
        <v>1254818.7085599999</v>
      </c>
      <c r="N45" s="79">
        <f>'Tabel 1.1'!C43</f>
        <v>1535857.55262</v>
      </c>
      <c r="O45" s="75"/>
    </row>
    <row r="46" spans="1:15" x14ac:dyDescent="0.3">
      <c r="A46" s="75"/>
      <c r="B46" s="75"/>
      <c r="C46" s="75"/>
      <c r="D46" s="75"/>
      <c r="E46" s="75"/>
      <c r="F46" s="75"/>
      <c r="G46" s="75"/>
      <c r="H46" s="75"/>
      <c r="I46" s="75"/>
      <c r="J46" s="75"/>
      <c r="K46" s="75"/>
      <c r="L46" s="80" t="s">
        <v>89</v>
      </c>
      <c r="M46" s="79">
        <f>'Tabel 1.1'!B44</f>
        <v>5838961.642</v>
      </c>
      <c r="N46" s="79">
        <f>'Tabel 1.1'!C44</f>
        <v>7164503.4420000007</v>
      </c>
      <c r="O46" s="75"/>
    </row>
    <row r="47" spans="1:15" x14ac:dyDescent="0.3">
      <c r="A47" s="75"/>
      <c r="B47" s="75"/>
      <c r="C47" s="75"/>
      <c r="D47" s="75"/>
      <c r="E47" s="75"/>
      <c r="F47" s="75"/>
      <c r="G47" s="75"/>
      <c r="H47" s="75"/>
      <c r="I47" s="75"/>
      <c r="J47" s="75"/>
      <c r="K47" s="75"/>
      <c r="L47" s="80"/>
      <c r="M47" s="79"/>
      <c r="N47" s="79"/>
      <c r="O47" s="75"/>
    </row>
    <row r="48" spans="1:15" x14ac:dyDescent="0.3">
      <c r="A48" s="75"/>
      <c r="B48" s="75"/>
      <c r="C48" s="75"/>
      <c r="D48" s="75"/>
      <c r="E48" s="75"/>
      <c r="F48" s="75"/>
      <c r="G48" s="75"/>
      <c r="H48" s="75"/>
      <c r="I48" s="75"/>
      <c r="J48" s="75"/>
      <c r="K48" s="75"/>
      <c r="M48" s="78"/>
      <c r="N48" s="78"/>
      <c r="O48" s="75"/>
    </row>
    <row r="49" spans="1:15" x14ac:dyDescent="0.3">
      <c r="A49" s="75"/>
      <c r="B49" s="75"/>
      <c r="C49" s="75"/>
      <c r="D49" s="75"/>
      <c r="E49" s="75"/>
      <c r="F49" s="75"/>
      <c r="G49" s="75"/>
      <c r="H49" s="75"/>
      <c r="I49" s="75"/>
      <c r="J49" s="75"/>
      <c r="K49" s="75"/>
      <c r="M49" s="78"/>
      <c r="N49" s="78"/>
      <c r="O49" s="75"/>
    </row>
    <row r="50" spans="1:15" x14ac:dyDescent="0.3">
      <c r="A50" s="75"/>
      <c r="B50" s="75"/>
      <c r="C50" s="75"/>
      <c r="D50" s="75"/>
      <c r="E50" s="75"/>
      <c r="F50" s="75"/>
      <c r="G50" s="75"/>
      <c r="H50" s="75"/>
      <c r="I50" s="75"/>
      <c r="J50" s="75"/>
      <c r="K50" s="75"/>
      <c r="M50" s="78"/>
      <c r="N50" s="78"/>
      <c r="O50" s="75"/>
    </row>
    <row r="51" spans="1:15" x14ac:dyDescent="0.3">
      <c r="A51" s="75"/>
      <c r="B51" s="75"/>
      <c r="C51" s="75"/>
      <c r="D51" s="75"/>
      <c r="E51" s="75"/>
      <c r="F51" s="75"/>
      <c r="G51" s="75"/>
      <c r="H51" s="75"/>
      <c r="I51" s="75"/>
      <c r="J51" s="75"/>
      <c r="K51" s="75"/>
      <c r="M51" s="78"/>
      <c r="N51" s="78"/>
      <c r="O51" s="75"/>
    </row>
    <row r="52" spans="1:15" x14ac:dyDescent="0.3">
      <c r="A52" s="75"/>
      <c r="B52" s="75"/>
      <c r="C52" s="75"/>
      <c r="D52" s="75"/>
      <c r="E52" s="75"/>
      <c r="F52" s="75"/>
      <c r="G52" s="75"/>
      <c r="H52" s="75"/>
      <c r="I52" s="75"/>
      <c r="J52" s="75"/>
      <c r="K52" s="75"/>
      <c r="O52" s="75"/>
    </row>
    <row r="53" spans="1:15" x14ac:dyDescent="0.3">
      <c r="A53" s="75"/>
      <c r="B53" s="75"/>
      <c r="C53" s="75"/>
      <c r="D53" s="75"/>
      <c r="E53" s="75"/>
      <c r="F53" s="75"/>
      <c r="G53" s="75"/>
      <c r="H53" s="75"/>
      <c r="I53" s="75"/>
      <c r="J53" s="75"/>
      <c r="K53" s="75"/>
      <c r="O53" s="75"/>
    </row>
    <row r="54" spans="1:15" x14ac:dyDescent="0.3">
      <c r="A54" s="75"/>
      <c r="B54" s="75"/>
      <c r="C54" s="75"/>
      <c r="D54" s="75"/>
      <c r="E54" s="75"/>
      <c r="F54" s="75"/>
      <c r="G54" s="75"/>
      <c r="H54" s="75"/>
      <c r="I54" s="75"/>
      <c r="J54" s="75"/>
      <c r="K54" s="75"/>
      <c r="O54" s="75"/>
    </row>
    <row r="55" spans="1:15" x14ac:dyDescent="0.3">
      <c r="A55" s="75"/>
      <c r="B55" s="75"/>
      <c r="C55" s="75"/>
      <c r="D55" s="75"/>
      <c r="E55" s="75"/>
      <c r="F55" s="75"/>
      <c r="G55" s="75"/>
      <c r="H55" s="75"/>
      <c r="I55" s="75"/>
      <c r="J55" s="75"/>
      <c r="K55" s="75"/>
      <c r="O55" s="75"/>
    </row>
    <row r="56" spans="1:15" x14ac:dyDescent="0.3">
      <c r="A56" s="76" t="s">
        <v>431</v>
      </c>
      <c r="B56" s="75"/>
      <c r="C56" s="75"/>
      <c r="D56" s="75"/>
      <c r="E56" s="75"/>
      <c r="F56" s="75"/>
      <c r="G56" s="75"/>
      <c r="H56" s="75"/>
      <c r="I56" s="80"/>
      <c r="J56" s="75"/>
      <c r="K56" s="75"/>
      <c r="O56" s="75"/>
    </row>
    <row r="57" spans="1:15" x14ac:dyDescent="0.3">
      <c r="A57" s="75"/>
      <c r="B57" s="75"/>
      <c r="C57" s="75"/>
      <c r="D57" s="75"/>
      <c r="E57" s="75"/>
      <c r="F57" s="75"/>
      <c r="G57" s="75"/>
      <c r="H57" s="75"/>
      <c r="I57" s="75"/>
      <c r="J57" s="75"/>
      <c r="K57" s="75"/>
      <c r="L57" s="75" t="s">
        <v>90</v>
      </c>
      <c r="O57" s="75"/>
    </row>
    <row r="58" spans="1:15" x14ac:dyDescent="0.3">
      <c r="A58" s="75"/>
      <c r="B58" s="75"/>
      <c r="C58" s="75"/>
      <c r="D58" s="75"/>
      <c r="E58" s="75"/>
      <c r="F58" s="75"/>
      <c r="G58" s="75"/>
      <c r="H58" s="75"/>
      <c r="I58" s="75"/>
      <c r="J58" s="75"/>
      <c r="K58" s="75"/>
      <c r="L58" s="75" t="s">
        <v>0</v>
      </c>
      <c r="O58" s="75"/>
    </row>
    <row r="59" spans="1:15" x14ac:dyDescent="0.3">
      <c r="A59" s="75"/>
      <c r="B59" s="75"/>
      <c r="C59" s="75"/>
      <c r="D59" s="75"/>
      <c r="E59" s="75"/>
      <c r="F59" s="75"/>
      <c r="G59" s="75"/>
      <c r="H59" s="75"/>
      <c r="I59" s="75"/>
      <c r="J59" s="75"/>
      <c r="K59" s="75"/>
      <c r="M59" s="75">
        <v>2015</v>
      </c>
      <c r="N59" s="75">
        <v>2016</v>
      </c>
      <c r="O59" s="75"/>
    </row>
    <row r="60" spans="1:15" x14ac:dyDescent="0.3">
      <c r="A60" s="75"/>
      <c r="B60" s="75"/>
      <c r="C60" s="75"/>
      <c r="D60" s="75"/>
      <c r="E60" s="75"/>
      <c r="F60" s="75"/>
      <c r="G60" s="75"/>
      <c r="H60" s="75"/>
      <c r="I60" s="75"/>
      <c r="J60" s="75"/>
      <c r="K60" s="75"/>
      <c r="L60" s="75" t="s">
        <v>66</v>
      </c>
      <c r="M60" s="78">
        <f>'Tabel 1.1'!G9</f>
        <v>4749.2426599999999</v>
      </c>
      <c r="N60" s="78">
        <f>'Tabel 1.1'!H9</f>
        <v>0</v>
      </c>
      <c r="O60" s="75"/>
    </row>
    <row r="61" spans="1:15" x14ac:dyDescent="0.3">
      <c r="A61" s="75"/>
      <c r="B61" s="75"/>
      <c r="C61" s="75"/>
      <c r="D61" s="75"/>
      <c r="E61" s="75"/>
      <c r="F61" s="75"/>
      <c r="G61" s="75"/>
      <c r="H61" s="75"/>
      <c r="I61" s="75"/>
      <c r="J61" s="75"/>
      <c r="K61" s="75"/>
      <c r="L61" s="75" t="s">
        <v>67</v>
      </c>
      <c r="M61" s="78">
        <f>'Tabel 1.1'!G10</f>
        <v>16777.588</v>
      </c>
      <c r="N61" s="78">
        <f>'Tabel 1.1'!H10</f>
        <v>22511.960000000003</v>
      </c>
      <c r="O61" s="75"/>
    </row>
    <row r="62" spans="1:15" x14ac:dyDescent="0.3">
      <c r="A62" s="75"/>
      <c r="B62" s="75"/>
      <c r="C62" s="75"/>
      <c r="D62" s="75"/>
      <c r="E62" s="75"/>
      <c r="F62" s="75"/>
      <c r="G62" s="75"/>
      <c r="H62" s="75"/>
      <c r="I62" s="75"/>
      <c r="J62" s="75"/>
      <c r="K62" s="75"/>
      <c r="L62" s="75" t="s">
        <v>68</v>
      </c>
      <c r="M62" s="78">
        <f>'Tabel 1.1'!G11</f>
        <v>2018169.8502549999</v>
      </c>
      <c r="N62" s="78">
        <f>'Tabel 1.1'!H11</f>
        <v>179864.13101000001</v>
      </c>
      <c r="O62" s="75"/>
    </row>
    <row r="63" spans="1:15" x14ac:dyDescent="0.3">
      <c r="A63" s="75"/>
      <c r="B63" s="75"/>
      <c r="C63" s="75"/>
      <c r="D63" s="75"/>
      <c r="E63" s="75"/>
      <c r="F63" s="75"/>
      <c r="G63" s="75"/>
      <c r="H63" s="75"/>
      <c r="I63" s="75"/>
      <c r="J63" s="75"/>
      <c r="K63" s="75"/>
      <c r="L63" s="75" t="s">
        <v>69</v>
      </c>
      <c r="M63" s="78">
        <f>'Tabel 1.1'!G12</f>
        <v>28805</v>
      </c>
      <c r="N63" s="78">
        <f>'Tabel 1.1'!H12</f>
        <v>30333</v>
      </c>
      <c r="O63" s="75"/>
    </row>
    <row r="64" spans="1:15" x14ac:dyDescent="0.3">
      <c r="A64" s="75"/>
      <c r="B64" s="75"/>
      <c r="C64" s="75"/>
      <c r="D64" s="75"/>
      <c r="E64" s="75"/>
      <c r="F64" s="75"/>
      <c r="G64" s="75"/>
      <c r="H64" s="75"/>
      <c r="I64" s="75"/>
      <c r="J64" s="75"/>
      <c r="K64" s="75"/>
      <c r="L64" s="75" t="s">
        <v>70</v>
      </c>
      <c r="M64" s="78">
        <f>'Tabel 1.1'!G13</f>
        <v>5543</v>
      </c>
      <c r="N64" s="78">
        <f>'Tabel 1.1'!H13</f>
        <v>7925</v>
      </c>
      <c r="O64" s="75"/>
    </row>
    <row r="65" spans="1:15" x14ac:dyDescent="0.3">
      <c r="A65" s="75"/>
      <c r="B65" s="75"/>
      <c r="C65" s="75"/>
      <c r="D65" s="75"/>
      <c r="E65" s="75"/>
      <c r="F65" s="75"/>
      <c r="G65" s="75"/>
      <c r="H65" s="75"/>
      <c r="I65" s="75"/>
      <c r="J65" s="75"/>
      <c r="K65" s="75"/>
      <c r="L65" s="75" t="s">
        <v>72</v>
      </c>
      <c r="M65" s="78">
        <f>'Tabel 1.1'!G15</f>
        <v>43905</v>
      </c>
      <c r="N65" s="78">
        <f>'Tabel 1.1'!H15</f>
        <v>46539</v>
      </c>
      <c r="O65" s="75"/>
    </row>
    <row r="66" spans="1:15" x14ac:dyDescent="0.3">
      <c r="A66" s="75"/>
      <c r="B66" s="75"/>
      <c r="C66" s="75"/>
      <c r="D66" s="75"/>
      <c r="E66" s="75"/>
      <c r="F66" s="75"/>
      <c r="G66" s="75"/>
      <c r="H66" s="75"/>
      <c r="I66" s="75"/>
      <c r="J66" s="75"/>
      <c r="K66" s="75"/>
      <c r="L66" s="75" t="s">
        <v>73</v>
      </c>
      <c r="M66" s="78">
        <f>'Tabel 1.1'!G16</f>
        <v>57128.894659999998</v>
      </c>
      <c r="N66" s="78">
        <f>'Tabel 1.1'!H16</f>
        <v>62915.698239999998</v>
      </c>
      <c r="O66" s="75"/>
    </row>
    <row r="67" spans="1:15" x14ac:dyDescent="0.3">
      <c r="A67" s="75"/>
      <c r="B67" s="75"/>
      <c r="C67" s="75"/>
      <c r="D67" s="75"/>
      <c r="E67" s="75"/>
      <c r="F67" s="75"/>
      <c r="G67" s="75"/>
      <c r="H67" s="75"/>
      <c r="I67" s="75"/>
      <c r="J67" s="75"/>
      <c r="K67" s="75"/>
      <c r="L67" s="75" t="s">
        <v>74</v>
      </c>
      <c r="M67" s="78">
        <f>'Tabel 1.1'!G17</f>
        <v>2314</v>
      </c>
      <c r="N67" s="78">
        <f>'Tabel 1.1'!H17</f>
        <v>1569.289</v>
      </c>
      <c r="O67" s="75"/>
    </row>
    <row r="68" spans="1:15" x14ac:dyDescent="0.3">
      <c r="A68" s="75"/>
      <c r="B68" s="75"/>
      <c r="C68" s="75"/>
      <c r="D68" s="75"/>
      <c r="E68" s="75"/>
      <c r="F68" s="75"/>
      <c r="G68" s="75"/>
      <c r="H68" s="75"/>
      <c r="I68" s="75"/>
      <c r="J68" s="75"/>
      <c r="K68" s="75"/>
      <c r="L68" s="75" t="s">
        <v>75</v>
      </c>
      <c r="M68" s="78">
        <f>'Tabel 1.1'!G18</f>
        <v>15494.393</v>
      </c>
      <c r="N68" s="78">
        <f>'Tabel 1.1'!H18</f>
        <v>30274.668000000001</v>
      </c>
      <c r="O68" s="75"/>
    </row>
    <row r="69" spans="1:15" x14ac:dyDescent="0.3">
      <c r="A69" s="75"/>
      <c r="B69" s="75"/>
      <c r="C69" s="75"/>
      <c r="D69" s="75"/>
      <c r="E69" s="75"/>
      <c r="F69" s="75"/>
      <c r="G69" s="75"/>
      <c r="H69" s="75"/>
      <c r="I69" s="75"/>
      <c r="J69" s="75"/>
      <c r="K69" s="75"/>
      <c r="L69" s="75" t="s">
        <v>76</v>
      </c>
      <c r="M69" s="78">
        <f>'Tabel 1.1'!G19</f>
        <v>5654</v>
      </c>
      <c r="N69" s="78">
        <f>'Tabel 1.1'!H19</f>
        <v>5588</v>
      </c>
      <c r="O69" s="75"/>
    </row>
    <row r="70" spans="1:15" x14ac:dyDescent="0.3">
      <c r="A70" s="75"/>
      <c r="B70" s="75"/>
      <c r="C70" s="75"/>
      <c r="D70" s="75"/>
      <c r="E70" s="75"/>
      <c r="F70" s="75"/>
      <c r="G70" s="75"/>
      <c r="H70" s="75"/>
      <c r="I70" s="75"/>
      <c r="J70" s="75"/>
      <c r="K70" s="75"/>
      <c r="L70" s="75" t="s">
        <v>77</v>
      </c>
      <c r="M70" s="78">
        <f>'Tabel 1.1'!G20</f>
        <v>0</v>
      </c>
      <c r="N70" s="78">
        <f>'Tabel 1.1'!H20</f>
        <v>0</v>
      </c>
      <c r="O70" s="75"/>
    </row>
    <row r="71" spans="1:15" x14ac:dyDescent="0.3">
      <c r="A71" s="75"/>
      <c r="B71" s="75"/>
      <c r="C71" s="75"/>
      <c r="D71" s="75"/>
      <c r="E71" s="75"/>
      <c r="F71" s="75"/>
      <c r="G71" s="75"/>
      <c r="H71" s="75"/>
      <c r="I71" s="75"/>
      <c r="J71" s="75"/>
      <c r="K71" s="75"/>
      <c r="L71" s="75" t="s">
        <v>78</v>
      </c>
      <c r="M71" s="78">
        <f>'Tabel 1.1'!G21</f>
        <v>5011</v>
      </c>
      <c r="N71" s="78">
        <f>'Tabel 1.1'!H21</f>
        <v>7374</v>
      </c>
      <c r="O71" s="75"/>
    </row>
    <row r="72" spans="1:15" x14ac:dyDescent="0.3">
      <c r="A72" s="75"/>
      <c r="B72" s="75"/>
      <c r="C72" s="75"/>
      <c r="D72" s="75"/>
      <c r="E72" s="75"/>
      <c r="F72" s="75"/>
      <c r="G72" s="75"/>
      <c r="H72" s="75"/>
      <c r="I72" s="75"/>
      <c r="J72" s="75"/>
      <c r="K72" s="75"/>
      <c r="L72" s="75" t="s">
        <v>79</v>
      </c>
      <c r="M72" s="78">
        <f>'Tabel 1.1'!G22</f>
        <v>1793</v>
      </c>
      <c r="N72" s="78">
        <f>'Tabel 1.1'!H22</f>
        <v>2248</v>
      </c>
      <c r="O72" s="75"/>
    </row>
    <row r="73" spans="1:15" x14ac:dyDescent="0.3">
      <c r="A73" s="75"/>
      <c r="B73" s="75"/>
      <c r="C73" s="75"/>
      <c r="D73" s="75"/>
      <c r="E73" s="75"/>
      <c r="F73" s="75"/>
      <c r="G73" s="75"/>
      <c r="H73" s="75"/>
      <c r="I73" s="75"/>
      <c r="J73" s="75"/>
      <c r="K73" s="75"/>
      <c r="L73" s="75" t="s">
        <v>80</v>
      </c>
      <c r="M73" s="78">
        <f>'Tabel 1.1'!G23</f>
        <v>0</v>
      </c>
      <c r="N73" s="78">
        <f>'Tabel 1.1'!H23</f>
        <v>0</v>
      </c>
      <c r="O73" s="75"/>
    </row>
    <row r="74" spans="1:15" x14ac:dyDescent="0.3">
      <c r="A74" s="75"/>
      <c r="B74" s="75"/>
      <c r="C74" s="75"/>
      <c r="D74" s="75"/>
      <c r="E74" s="75"/>
      <c r="F74" s="75"/>
      <c r="G74" s="75"/>
      <c r="H74" s="75"/>
      <c r="I74" s="75"/>
      <c r="J74" s="75"/>
      <c r="K74" s="75"/>
      <c r="L74" s="75" t="s">
        <v>81</v>
      </c>
      <c r="M74" s="78">
        <f>'Tabel 1.1'!G24</f>
        <v>60686.632173341604</v>
      </c>
      <c r="N74" s="78">
        <f>'Tabel 1.1'!H24</f>
        <v>51242.430999999997</v>
      </c>
      <c r="O74" s="75"/>
    </row>
    <row r="75" spans="1:15" x14ac:dyDescent="0.3">
      <c r="A75" s="75"/>
      <c r="B75" s="75"/>
      <c r="C75" s="75"/>
      <c r="D75" s="75"/>
      <c r="E75" s="75"/>
      <c r="F75" s="75"/>
      <c r="G75" s="75"/>
      <c r="H75" s="75"/>
      <c r="I75" s="75"/>
      <c r="J75" s="75"/>
      <c r="K75" s="75"/>
      <c r="L75" s="75" t="s">
        <v>83</v>
      </c>
      <c r="M75" s="78">
        <f>'Tabel 1.1'!G27</f>
        <v>132318.30633333331</v>
      </c>
      <c r="N75" s="78">
        <f>'Tabel 1.1'!H27</f>
        <v>148500</v>
      </c>
      <c r="O75" s="75"/>
    </row>
    <row r="76" spans="1:15" x14ac:dyDescent="0.3">
      <c r="A76" s="75"/>
      <c r="B76" s="75"/>
      <c r="C76" s="75"/>
      <c r="D76" s="75"/>
      <c r="E76" s="75"/>
      <c r="F76" s="75"/>
      <c r="G76" s="75"/>
      <c r="H76" s="75"/>
      <c r="I76" s="75"/>
      <c r="J76" s="75"/>
      <c r="K76" s="75"/>
      <c r="L76" s="75" t="s">
        <v>84</v>
      </c>
      <c r="M76" s="78">
        <f>'Tabel 1.1'!G28</f>
        <v>100442.48999999999</v>
      </c>
      <c r="N76" s="78">
        <f>'Tabel 1.1'!H28</f>
        <v>171741.25599999999</v>
      </c>
      <c r="O76" s="75"/>
    </row>
    <row r="77" spans="1:15" x14ac:dyDescent="0.3">
      <c r="A77" s="75"/>
      <c r="B77" s="75"/>
      <c r="C77" s="75"/>
      <c r="D77" s="75"/>
      <c r="E77" s="75"/>
      <c r="F77" s="75"/>
      <c r="G77" s="75"/>
      <c r="H77" s="75"/>
      <c r="I77" s="75"/>
      <c r="J77" s="75"/>
      <c r="K77" s="75"/>
      <c r="L77" s="75" t="s">
        <v>86</v>
      </c>
      <c r="M77" s="78">
        <f>'Tabel 1.1'!G30</f>
        <v>10656</v>
      </c>
      <c r="N77" s="78">
        <f>'Tabel 1.1'!H30</f>
        <v>8554.6</v>
      </c>
      <c r="O77" s="75"/>
    </row>
    <row r="78" spans="1:15" x14ac:dyDescent="0.3">
      <c r="A78" s="75"/>
      <c r="B78" s="75"/>
      <c r="C78" s="75"/>
      <c r="D78" s="75"/>
      <c r="E78" s="75"/>
      <c r="F78" s="75"/>
      <c r="G78" s="75"/>
      <c r="H78" s="75"/>
      <c r="I78" s="75"/>
      <c r="J78" s="75"/>
      <c r="K78" s="75"/>
      <c r="O78" s="75"/>
    </row>
    <row r="79" spans="1:15" x14ac:dyDescent="0.3">
      <c r="A79" s="75"/>
      <c r="B79" s="75"/>
      <c r="C79" s="75"/>
      <c r="D79" s="75"/>
      <c r="E79" s="75"/>
      <c r="F79" s="75"/>
      <c r="G79" s="75"/>
      <c r="H79" s="75"/>
      <c r="I79" s="75"/>
      <c r="J79" s="75"/>
      <c r="K79" s="75"/>
      <c r="O79" s="75"/>
    </row>
    <row r="80" spans="1:15" x14ac:dyDescent="0.3">
      <c r="A80" s="75"/>
      <c r="B80" s="75"/>
      <c r="C80" s="75"/>
      <c r="D80" s="75"/>
      <c r="E80" s="75"/>
      <c r="F80" s="75"/>
      <c r="G80" s="75"/>
      <c r="H80" s="75"/>
      <c r="I80" s="75"/>
      <c r="J80" s="75"/>
      <c r="K80" s="75"/>
      <c r="O80" s="75"/>
    </row>
    <row r="81" spans="1:15" x14ac:dyDescent="0.3">
      <c r="A81" s="76" t="s">
        <v>432</v>
      </c>
      <c r="B81" s="75"/>
      <c r="C81" s="75"/>
      <c r="D81" s="75"/>
      <c r="E81" s="75"/>
      <c r="F81" s="75"/>
      <c r="G81" s="75"/>
      <c r="H81" s="75"/>
      <c r="I81" s="80"/>
      <c r="J81" s="75"/>
      <c r="K81" s="75"/>
      <c r="O81" s="75"/>
    </row>
    <row r="82" spans="1:15" x14ac:dyDescent="0.3">
      <c r="A82" s="75"/>
      <c r="B82" s="75"/>
      <c r="C82" s="75"/>
      <c r="D82" s="75"/>
      <c r="E82" s="75"/>
      <c r="F82" s="75"/>
      <c r="G82" s="75"/>
      <c r="H82" s="75"/>
      <c r="I82" s="75"/>
      <c r="J82" s="75"/>
      <c r="K82" s="75"/>
      <c r="O82" s="75"/>
    </row>
    <row r="83" spans="1:15" x14ac:dyDescent="0.3">
      <c r="A83" s="75"/>
      <c r="B83" s="75"/>
      <c r="C83" s="75"/>
      <c r="D83" s="75"/>
      <c r="E83" s="75"/>
      <c r="F83" s="75"/>
      <c r="G83" s="75"/>
      <c r="H83" s="75"/>
      <c r="I83" s="75"/>
      <c r="J83" s="75"/>
      <c r="K83" s="75"/>
      <c r="O83" s="75"/>
    </row>
    <row r="84" spans="1:15" x14ac:dyDescent="0.3">
      <c r="B84" s="75"/>
      <c r="C84" s="75"/>
      <c r="D84" s="75"/>
      <c r="E84" s="75"/>
      <c r="F84" s="75"/>
      <c r="G84" s="75"/>
      <c r="H84" s="75"/>
      <c r="I84" s="75"/>
      <c r="J84" s="75"/>
      <c r="K84" s="75"/>
      <c r="O84" s="75"/>
    </row>
    <row r="85" spans="1:15" x14ac:dyDescent="0.3">
      <c r="A85" s="75"/>
      <c r="B85" s="75"/>
      <c r="C85" s="75"/>
      <c r="D85" s="75"/>
      <c r="E85" s="75"/>
      <c r="F85" s="75"/>
      <c r="G85" s="75"/>
      <c r="H85" s="75"/>
      <c r="I85" s="75"/>
      <c r="J85" s="75"/>
      <c r="K85" s="75"/>
      <c r="L85" s="75" t="s">
        <v>90</v>
      </c>
      <c r="O85" s="75"/>
    </row>
    <row r="86" spans="1:15" x14ac:dyDescent="0.3">
      <c r="A86" s="75"/>
      <c r="B86" s="75"/>
      <c r="C86" s="75"/>
      <c r="D86" s="75"/>
      <c r="E86" s="75"/>
      <c r="F86" s="75"/>
      <c r="G86" s="75"/>
      <c r="H86" s="75"/>
      <c r="I86" s="75"/>
      <c r="J86" s="75"/>
      <c r="K86" s="75"/>
      <c r="L86" s="75" t="s">
        <v>1</v>
      </c>
      <c r="O86" s="75"/>
    </row>
    <row r="87" spans="1:15" x14ac:dyDescent="0.3">
      <c r="A87" s="75"/>
      <c r="B87" s="75"/>
      <c r="C87" s="75"/>
      <c r="D87" s="75"/>
      <c r="E87" s="75"/>
      <c r="F87" s="75"/>
      <c r="G87" s="75"/>
      <c r="H87" s="75"/>
      <c r="I87" s="75"/>
      <c r="J87" s="75"/>
      <c r="K87" s="75"/>
      <c r="M87" s="75">
        <v>2015</v>
      </c>
      <c r="N87" s="75">
        <v>2016</v>
      </c>
      <c r="O87" s="75"/>
    </row>
    <row r="88" spans="1:15" x14ac:dyDescent="0.3">
      <c r="A88" s="75"/>
      <c r="B88" s="75"/>
      <c r="C88" s="75"/>
      <c r="D88" s="75"/>
      <c r="E88" s="75"/>
      <c r="F88" s="75"/>
      <c r="G88" s="75"/>
      <c r="H88" s="75"/>
      <c r="I88" s="75"/>
      <c r="J88" s="75"/>
      <c r="K88" s="75"/>
      <c r="L88" s="75" t="s">
        <v>67</v>
      </c>
      <c r="M88" s="78">
        <f>'Tabel 1.1'!G34</f>
        <v>164490.052</v>
      </c>
      <c r="N88" s="78">
        <f>'Tabel 1.1'!H34</f>
        <v>385868.27</v>
      </c>
      <c r="O88" s="75"/>
    </row>
    <row r="89" spans="1:15" x14ac:dyDescent="0.3">
      <c r="A89" s="75"/>
      <c r="B89" s="75"/>
      <c r="C89" s="75"/>
      <c r="D89" s="75"/>
      <c r="E89" s="75"/>
      <c r="F89" s="75"/>
      <c r="G89" s="75"/>
      <c r="H89" s="75"/>
      <c r="I89" s="75"/>
      <c r="J89" s="75"/>
      <c r="K89" s="75"/>
      <c r="L89" s="75" t="s">
        <v>68</v>
      </c>
      <c r="M89" s="78">
        <f>'Tabel 1.1'!G35</f>
        <v>388846.908</v>
      </c>
      <c r="N89" s="78">
        <f>'Tabel 1.1'!H35</f>
        <v>600627</v>
      </c>
      <c r="O89" s="75"/>
    </row>
    <row r="90" spans="1:15" x14ac:dyDescent="0.3">
      <c r="A90" s="75"/>
      <c r="B90" s="75"/>
      <c r="C90" s="75"/>
      <c r="D90" s="75"/>
      <c r="E90" s="75"/>
      <c r="F90" s="75"/>
      <c r="G90" s="75"/>
      <c r="H90" s="75"/>
      <c r="I90" s="75"/>
      <c r="J90" s="75"/>
      <c r="K90" s="75"/>
      <c r="L90" s="75" t="s">
        <v>70</v>
      </c>
      <c r="M90" s="78">
        <f>'Tabel 1.1'!G36</f>
        <v>22604</v>
      </c>
      <c r="N90" s="78">
        <f>'Tabel 1.1'!H36</f>
        <v>9944</v>
      </c>
      <c r="O90" s="75"/>
    </row>
    <row r="91" spans="1:15" x14ac:dyDescent="0.3">
      <c r="A91" s="75"/>
      <c r="B91" s="75"/>
      <c r="C91" s="75"/>
      <c r="D91" s="75"/>
      <c r="E91" s="75"/>
      <c r="F91" s="75"/>
      <c r="G91" s="75"/>
      <c r="H91" s="75"/>
      <c r="I91" s="75"/>
      <c r="J91" s="75"/>
      <c r="K91" s="75"/>
      <c r="L91" s="80" t="s">
        <v>73</v>
      </c>
      <c r="M91" s="78">
        <f>'Tabel 1.1'!G37</f>
        <v>97310.705000000002</v>
      </c>
      <c r="N91" s="78">
        <f>'Tabel 1.1'!H37</f>
        <v>100039.07699999999</v>
      </c>
      <c r="O91" s="75"/>
    </row>
    <row r="92" spans="1:15" x14ac:dyDescent="0.3">
      <c r="A92" s="75"/>
      <c r="B92" s="75"/>
      <c r="C92" s="75"/>
      <c r="D92" s="75"/>
      <c r="E92" s="75"/>
      <c r="F92" s="75"/>
      <c r="G92" s="75"/>
      <c r="H92" s="75"/>
      <c r="I92" s="75"/>
      <c r="J92" s="75"/>
      <c r="K92" s="75"/>
      <c r="L92" s="75" t="s">
        <v>77</v>
      </c>
      <c r="M92" s="78">
        <f>'Tabel 1.1'!G39</f>
        <v>32118</v>
      </c>
      <c r="N92" s="78">
        <f>'Tabel 1.1'!H39</f>
        <v>32081</v>
      </c>
      <c r="O92" s="75"/>
    </row>
    <row r="93" spans="1:15" x14ac:dyDescent="0.3">
      <c r="A93" s="75"/>
      <c r="B93" s="75"/>
      <c r="C93" s="75"/>
      <c r="D93" s="75"/>
      <c r="E93" s="75"/>
      <c r="F93" s="75"/>
      <c r="G93" s="75"/>
      <c r="H93" s="75"/>
      <c r="I93" s="75"/>
      <c r="J93" s="75"/>
      <c r="K93" s="75"/>
      <c r="L93" s="75" t="s">
        <v>81</v>
      </c>
      <c r="M93" s="78">
        <f>'Tabel 1.1'!G40</f>
        <v>3872295.04</v>
      </c>
      <c r="N93" s="78">
        <f>'Tabel 1.1'!H40</f>
        <v>3993301.4547600001</v>
      </c>
      <c r="O93" s="75"/>
    </row>
    <row r="94" spans="1:15" x14ac:dyDescent="0.3">
      <c r="A94" s="75"/>
      <c r="B94" s="75"/>
      <c r="C94" s="75"/>
      <c r="D94" s="75"/>
      <c r="E94" s="75"/>
      <c r="F94" s="75"/>
      <c r="G94" s="75"/>
      <c r="H94" s="75"/>
      <c r="I94" s="75"/>
      <c r="J94" s="75"/>
      <c r="K94" s="75"/>
      <c r="L94" s="75" t="s">
        <v>87</v>
      </c>
      <c r="M94" s="78">
        <f>'Tabel 1.1'!G41</f>
        <v>103256</v>
      </c>
      <c r="N94" s="78">
        <f>'Tabel 1.1'!H41</f>
        <v>90028</v>
      </c>
      <c r="O94" s="75"/>
    </row>
    <row r="95" spans="1:15" x14ac:dyDescent="0.3">
      <c r="A95" s="75"/>
      <c r="B95" s="75"/>
      <c r="C95" s="75"/>
      <c r="D95" s="75"/>
      <c r="E95" s="75"/>
      <c r="F95" s="75"/>
      <c r="G95" s="75"/>
      <c r="H95" s="75"/>
      <c r="I95" s="75"/>
      <c r="J95" s="75"/>
      <c r="K95" s="75"/>
      <c r="L95" s="75" t="s">
        <v>83</v>
      </c>
      <c r="M95" s="78">
        <f>'Tabel 1.1'!G43</f>
        <v>140827.55799999999</v>
      </c>
      <c r="N95" s="78">
        <f>'Tabel 1.1'!H43</f>
        <v>314984</v>
      </c>
      <c r="O95" s="75"/>
    </row>
    <row r="96" spans="1:15" x14ac:dyDescent="0.3">
      <c r="A96" s="75"/>
      <c r="B96" s="75"/>
      <c r="C96" s="75"/>
      <c r="D96" s="75"/>
      <c r="E96" s="75"/>
      <c r="F96" s="75"/>
      <c r="G96" s="75"/>
      <c r="H96" s="75"/>
      <c r="I96" s="75"/>
      <c r="J96" s="75"/>
      <c r="K96" s="75"/>
      <c r="L96" s="75" t="s">
        <v>89</v>
      </c>
      <c r="M96" s="78">
        <f>'Tabel 1.1'!G44</f>
        <v>1477843.389</v>
      </c>
      <c r="N96" s="78">
        <f>'Tabel 1.1'!H44</f>
        <v>930403.01799999992</v>
      </c>
      <c r="O96" s="75"/>
    </row>
    <row r="97" spans="1:15" x14ac:dyDescent="0.3">
      <c r="A97" s="75"/>
      <c r="B97" s="75"/>
      <c r="C97" s="75"/>
      <c r="D97" s="75"/>
      <c r="E97" s="75"/>
      <c r="F97" s="75"/>
      <c r="G97" s="75"/>
      <c r="H97" s="75"/>
      <c r="I97" s="75"/>
      <c r="J97" s="75"/>
      <c r="K97" s="75"/>
      <c r="M97" s="78"/>
      <c r="N97" s="78"/>
      <c r="O97" s="75"/>
    </row>
    <row r="98" spans="1:15" x14ac:dyDescent="0.3">
      <c r="A98" s="75"/>
      <c r="B98" s="75"/>
      <c r="C98" s="75"/>
      <c r="D98" s="75"/>
      <c r="E98" s="75"/>
      <c r="F98" s="75"/>
      <c r="G98" s="75"/>
      <c r="H98" s="75"/>
      <c r="I98" s="75"/>
      <c r="J98" s="75"/>
      <c r="K98" s="75"/>
      <c r="O98" s="75"/>
    </row>
    <row r="99" spans="1:15" x14ac:dyDescent="0.3">
      <c r="A99" s="75"/>
      <c r="B99" s="75"/>
      <c r="C99" s="75"/>
      <c r="D99" s="75"/>
      <c r="E99" s="75"/>
      <c r="F99" s="75"/>
      <c r="G99" s="75"/>
      <c r="H99" s="75"/>
      <c r="I99" s="75"/>
      <c r="J99" s="75"/>
      <c r="K99" s="75"/>
      <c r="O99" s="75"/>
    </row>
    <row r="100" spans="1:15" x14ac:dyDescent="0.3">
      <c r="A100" s="75"/>
      <c r="B100" s="75"/>
      <c r="C100" s="75"/>
      <c r="D100" s="75"/>
      <c r="E100" s="75"/>
      <c r="F100" s="75"/>
      <c r="G100" s="75"/>
      <c r="H100" s="75"/>
      <c r="I100" s="75"/>
      <c r="J100" s="75"/>
      <c r="K100" s="75"/>
      <c r="O100" s="75"/>
    </row>
    <row r="101" spans="1:15" x14ac:dyDescent="0.3">
      <c r="A101" s="75"/>
      <c r="B101" s="75"/>
      <c r="C101" s="75"/>
      <c r="D101" s="75"/>
      <c r="E101" s="75"/>
      <c r="F101" s="75"/>
      <c r="G101" s="75"/>
      <c r="H101" s="75"/>
      <c r="I101" s="75"/>
      <c r="J101" s="75"/>
      <c r="K101" s="75"/>
      <c r="O101" s="75"/>
    </row>
    <row r="102" spans="1:15" x14ac:dyDescent="0.3">
      <c r="A102" s="75"/>
      <c r="B102" s="75"/>
      <c r="C102" s="75"/>
      <c r="D102" s="75"/>
      <c r="E102" s="75"/>
      <c r="F102" s="75"/>
      <c r="G102" s="75"/>
      <c r="H102" s="75"/>
      <c r="I102" s="75"/>
      <c r="J102" s="75"/>
      <c r="K102" s="75"/>
      <c r="O102" s="75"/>
    </row>
    <row r="103" spans="1:15" x14ac:dyDescent="0.3">
      <c r="A103" s="75"/>
      <c r="B103" s="75"/>
      <c r="C103" s="75"/>
      <c r="D103" s="75"/>
      <c r="E103" s="75"/>
      <c r="F103" s="75"/>
      <c r="G103" s="75"/>
      <c r="H103" s="75"/>
      <c r="I103" s="75"/>
      <c r="J103" s="75"/>
      <c r="K103" s="75"/>
      <c r="O103" s="75"/>
    </row>
    <row r="104" spans="1:15" x14ac:dyDescent="0.3">
      <c r="A104" s="75"/>
      <c r="B104" s="75"/>
      <c r="C104" s="75"/>
      <c r="D104" s="75"/>
      <c r="E104" s="75"/>
      <c r="F104" s="75"/>
      <c r="G104" s="75"/>
      <c r="H104" s="75"/>
      <c r="I104" s="75"/>
      <c r="J104" s="75"/>
      <c r="K104" s="75"/>
      <c r="O104" s="75"/>
    </row>
    <row r="105" spans="1:15" x14ac:dyDescent="0.3">
      <c r="A105" s="75"/>
      <c r="B105" s="75"/>
      <c r="C105" s="75"/>
      <c r="D105" s="75"/>
      <c r="E105" s="75"/>
      <c r="F105" s="75"/>
      <c r="G105" s="75"/>
      <c r="H105" s="75"/>
      <c r="I105" s="75"/>
      <c r="J105" s="75"/>
      <c r="K105" s="75"/>
      <c r="O105" s="75"/>
    </row>
    <row r="106" spans="1:15" x14ac:dyDescent="0.3">
      <c r="A106" s="75"/>
      <c r="B106" s="75"/>
      <c r="C106" s="75"/>
      <c r="D106" s="75"/>
      <c r="E106" s="75"/>
      <c r="F106" s="75"/>
      <c r="G106" s="75"/>
      <c r="H106" s="75"/>
      <c r="I106" s="75"/>
      <c r="J106" s="75"/>
      <c r="K106" s="75"/>
      <c r="O106" s="75"/>
    </row>
    <row r="107" spans="1:15" x14ac:dyDescent="0.3">
      <c r="A107" s="76" t="s">
        <v>433</v>
      </c>
      <c r="B107" s="75"/>
      <c r="C107" s="75"/>
      <c r="D107" s="75"/>
      <c r="E107" s="75"/>
      <c r="F107" s="75"/>
      <c r="G107" s="75"/>
      <c r="H107" s="75"/>
      <c r="I107" s="80"/>
      <c r="J107" s="75"/>
      <c r="K107" s="75"/>
      <c r="O107" s="75"/>
    </row>
    <row r="108" spans="1:15" x14ac:dyDescent="0.3">
      <c r="A108" s="75"/>
      <c r="B108" s="75"/>
      <c r="C108" s="75"/>
      <c r="D108" s="75"/>
      <c r="E108" s="75"/>
      <c r="F108" s="75"/>
      <c r="G108" s="75"/>
      <c r="H108" s="75"/>
      <c r="I108" s="75"/>
      <c r="J108" s="75"/>
      <c r="K108" s="75"/>
      <c r="L108" s="75" t="s">
        <v>91</v>
      </c>
      <c r="O108" s="75"/>
    </row>
    <row r="109" spans="1:15" x14ac:dyDescent="0.3">
      <c r="A109" s="75"/>
      <c r="B109" s="75"/>
      <c r="C109" s="75"/>
      <c r="D109" s="75"/>
      <c r="E109" s="75"/>
      <c r="F109" s="75"/>
      <c r="G109" s="75"/>
      <c r="H109" s="75"/>
      <c r="I109" s="75"/>
      <c r="J109" s="75"/>
      <c r="K109" s="75"/>
      <c r="L109" s="75" t="s">
        <v>0</v>
      </c>
      <c r="O109" s="75"/>
    </row>
    <row r="110" spans="1:15" x14ac:dyDescent="0.3">
      <c r="A110" s="75"/>
      <c r="B110" s="75"/>
      <c r="C110" s="75"/>
      <c r="D110" s="75"/>
      <c r="E110" s="75"/>
      <c r="F110" s="75"/>
      <c r="G110" s="75"/>
      <c r="H110" s="75"/>
      <c r="I110" s="75"/>
      <c r="J110" s="75"/>
      <c r="K110" s="75"/>
      <c r="M110" s="75">
        <v>2015</v>
      </c>
      <c r="N110" s="75">
        <v>2016</v>
      </c>
      <c r="O110" s="75"/>
    </row>
    <row r="111" spans="1:15" x14ac:dyDescent="0.3">
      <c r="A111" s="75"/>
      <c r="B111" s="75"/>
      <c r="C111" s="75"/>
      <c r="D111" s="75"/>
      <c r="E111" s="75"/>
      <c r="F111" s="75"/>
      <c r="G111" s="75"/>
      <c r="H111" s="75"/>
      <c r="I111" s="75"/>
      <c r="J111" s="75"/>
      <c r="K111" s="75"/>
      <c r="L111" s="75" t="s">
        <v>67</v>
      </c>
      <c r="M111" s="78">
        <f>'Tabel 1.1'!L10</f>
        <v>883856.72900000005</v>
      </c>
      <c r="N111" s="78">
        <f>'Tabel 1.1'!M10</f>
        <v>921554.71399999992</v>
      </c>
      <c r="O111" s="75"/>
    </row>
    <row r="112" spans="1:15" x14ac:dyDescent="0.3">
      <c r="A112" s="75"/>
      <c r="B112" s="75"/>
      <c r="C112" s="75"/>
      <c r="D112" s="75"/>
      <c r="E112" s="75"/>
      <c r="F112" s="75"/>
      <c r="G112" s="75"/>
      <c r="H112" s="75"/>
      <c r="I112" s="75"/>
      <c r="J112" s="75"/>
      <c r="K112" s="75"/>
      <c r="L112" s="75" t="s">
        <v>68</v>
      </c>
      <c r="M112" s="78">
        <f>'Tabel 1.1'!L11</f>
        <v>200020645</v>
      </c>
      <c r="N112" s="78">
        <f>'Tabel 1.1'!M11</f>
        <v>205209654</v>
      </c>
      <c r="O112" s="75"/>
    </row>
    <row r="113" spans="1:15" x14ac:dyDescent="0.3">
      <c r="A113" s="75"/>
      <c r="B113" s="75"/>
      <c r="C113" s="75"/>
      <c r="D113" s="75"/>
      <c r="E113" s="75"/>
      <c r="F113" s="75"/>
      <c r="G113" s="75"/>
      <c r="H113" s="75"/>
      <c r="I113" s="75"/>
      <c r="J113" s="75"/>
      <c r="K113" s="75"/>
      <c r="L113" s="75" t="s">
        <v>69</v>
      </c>
      <c r="M113" s="78">
        <f>'Tabel 1.1'!L12</f>
        <v>0</v>
      </c>
      <c r="N113" s="78">
        <f>'Tabel 1.1'!M12</f>
        <v>0</v>
      </c>
      <c r="O113" s="75"/>
    </row>
    <row r="114" spans="1:15" x14ac:dyDescent="0.3">
      <c r="A114" s="75"/>
      <c r="B114" s="75"/>
      <c r="C114" s="75"/>
      <c r="D114" s="75"/>
      <c r="E114" s="75"/>
      <c r="F114" s="75"/>
      <c r="G114" s="75"/>
      <c r="H114" s="75"/>
      <c r="I114" s="75"/>
      <c r="J114" s="75"/>
      <c r="K114" s="75"/>
      <c r="L114" s="75" t="s">
        <v>70</v>
      </c>
      <c r="M114" s="78">
        <f>'Tabel 1.1'!L13</f>
        <v>666964</v>
      </c>
      <c r="N114" s="78">
        <f>'Tabel 1.1'!M13</f>
        <v>738160</v>
      </c>
      <c r="O114" s="75"/>
    </row>
    <row r="115" spans="1:15" x14ac:dyDescent="0.3">
      <c r="A115" s="75"/>
      <c r="B115" s="75"/>
      <c r="C115" s="75"/>
      <c r="D115" s="75"/>
      <c r="E115" s="75"/>
      <c r="F115" s="75"/>
      <c r="G115" s="75"/>
      <c r="H115" s="75"/>
      <c r="I115" s="75"/>
      <c r="J115" s="75"/>
      <c r="K115" s="75"/>
      <c r="L115" s="75" t="s">
        <v>72</v>
      </c>
      <c r="M115" s="78">
        <f>'Tabel 1.1'!L14</f>
        <v>0</v>
      </c>
      <c r="N115" s="78">
        <f>'Tabel 1.1'!M14</f>
        <v>0</v>
      </c>
      <c r="O115" s="75"/>
    </row>
    <row r="116" spans="1:15" x14ac:dyDescent="0.3">
      <c r="A116" s="75"/>
      <c r="B116" s="75"/>
      <c r="C116" s="75"/>
      <c r="D116" s="75"/>
      <c r="E116" s="75"/>
      <c r="F116" s="75"/>
      <c r="G116" s="75"/>
      <c r="H116" s="75"/>
      <c r="I116" s="75"/>
      <c r="J116" s="75"/>
      <c r="K116" s="75"/>
      <c r="L116" s="75" t="s">
        <v>73</v>
      </c>
      <c r="M116" s="78">
        <f>'Tabel 1.1'!L15</f>
        <v>0</v>
      </c>
      <c r="N116" s="78">
        <f>'Tabel 1.1'!M15</f>
        <v>0</v>
      </c>
      <c r="O116" s="75"/>
    </row>
    <row r="117" spans="1:15" x14ac:dyDescent="0.3">
      <c r="A117" s="75"/>
      <c r="B117" s="75"/>
      <c r="C117" s="75"/>
      <c r="D117" s="75"/>
      <c r="E117" s="75"/>
      <c r="F117" s="75"/>
      <c r="G117" s="75"/>
      <c r="H117" s="75"/>
      <c r="I117" s="75"/>
      <c r="J117" s="75"/>
      <c r="K117" s="75"/>
      <c r="L117" s="75" t="s">
        <v>74</v>
      </c>
      <c r="M117" s="78">
        <f>'Tabel 1.1'!L16</f>
        <v>4665516.3525299998</v>
      </c>
      <c r="N117" s="78">
        <f>'Tabel 1.1'!M16</f>
        <v>5218584.7713399995</v>
      </c>
      <c r="O117" s="75"/>
    </row>
    <row r="118" spans="1:15" x14ac:dyDescent="0.3">
      <c r="A118" s="75"/>
      <c r="B118" s="75"/>
      <c r="C118" s="75"/>
      <c r="D118" s="75"/>
      <c r="E118" s="75"/>
      <c r="F118" s="75"/>
      <c r="G118" s="75"/>
      <c r="H118" s="75"/>
      <c r="I118" s="75"/>
      <c r="J118" s="75"/>
      <c r="K118" s="75"/>
      <c r="L118" s="75" t="s">
        <v>75</v>
      </c>
      <c r="M118" s="78">
        <f>'Tabel 1.1'!L18</f>
        <v>0</v>
      </c>
      <c r="N118" s="78">
        <f>'Tabel 1.1'!M18</f>
        <v>0</v>
      </c>
      <c r="O118" s="75"/>
    </row>
    <row r="119" spans="1:15" x14ac:dyDescent="0.3">
      <c r="A119" s="75"/>
      <c r="B119" s="75"/>
      <c r="C119" s="75"/>
      <c r="D119" s="75"/>
      <c r="E119" s="75"/>
      <c r="F119" s="75"/>
      <c r="G119" s="75"/>
      <c r="H119" s="75"/>
      <c r="I119" s="75"/>
      <c r="J119" s="75"/>
      <c r="K119" s="75"/>
      <c r="L119" s="75" t="s">
        <v>76</v>
      </c>
      <c r="M119" s="78">
        <f>'Tabel 1.1'!L19</f>
        <v>385868307.61356002</v>
      </c>
      <c r="N119" s="78">
        <f>'Tabel 1.1'!M19</f>
        <v>416576263.68419999</v>
      </c>
      <c r="O119" s="75"/>
    </row>
    <row r="120" spans="1:15" x14ac:dyDescent="0.3">
      <c r="A120" s="75"/>
      <c r="B120" s="75"/>
      <c r="C120" s="75"/>
      <c r="D120" s="75"/>
      <c r="E120" s="75"/>
      <c r="F120" s="75"/>
      <c r="G120" s="75"/>
      <c r="H120" s="75"/>
      <c r="I120" s="75"/>
      <c r="J120" s="75"/>
      <c r="K120" s="75"/>
      <c r="L120" s="75" t="s">
        <v>77</v>
      </c>
      <c r="M120" s="78">
        <f>'Tabel 1.1'!L20</f>
        <v>1361441</v>
      </c>
      <c r="N120" s="78">
        <f>'Tabel 1.1'!M20</f>
        <v>1465104</v>
      </c>
      <c r="O120" s="75"/>
    </row>
    <row r="121" spans="1:15" x14ac:dyDescent="0.3">
      <c r="A121" s="75"/>
      <c r="B121" s="75"/>
      <c r="C121" s="75"/>
      <c r="D121" s="75"/>
      <c r="E121" s="75"/>
      <c r="F121" s="75"/>
      <c r="G121" s="75"/>
      <c r="H121" s="75"/>
      <c r="I121" s="75"/>
      <c r="J121" s="75"/>
      <c r="K121" s="75"/>
      <c r="L121" s="75" t="s">
        <v>81</v>
      </c>
      <c r="M121" s="78">
        <f>'Tabel 1.1'!L24</f>
        <v>46420604.465153769</v>
      </c>
      <c r="N121" s="78">
        <f>'Tabel 1.1'!M24</f>
        <v>48325800.010000005</v>
      </c>
      <c r="O121" s="75"/>
    </row>
    <row r="122" spans="1:15" x14ac:dyDescent="0.3">
      <c r="A122" s="75"/>
      <c r="B122" s="75"/>
      <c r="C122" s="75"/>
      <c r="D122" s="75"/>
      <c r="E122" s="75"/>
      <c r="F122" s="75"/>
      <c r="G122" s="75"/>
      <c r="H122" s="75"/>
      <c r="I122" s="75"/>
      <c r="J122" s="75"/>
      <c r="K122" s="75"/>
      <c r="L122" s="75" t="s">
        <v>82</v>
      </c>
      <c r="M122" s="78">
        <f>'Tabel 1.1'!L25</f>
        <v>59844612</v>
      </c>
      <c r="N122" s="78">
        <f>'Tabel 1.1'!M25</f>
        <v>63722413</v>
      </c>
      <c r="O122" s="75"/>
    </row>
    <row r="123" spans="1:15" x14ac:dyDescent="0.3">
      <c r="A123" s="75"/>
      <c r="B123" s="75"/>
      <c r="C123" s="75"/>
      <c r="D123" s="75"/>
      <c r="E123" s="75"/>
      <c r="F123" s="75"/>
      <c r="G123" s="75"/>
      <c r="H123" s="75"/>
      <c r="I123" s="75"/>
      <c r="J123" s="75"/>
      <c r="K123" s="75"/>
      <c r="L123" s="75" t="s">
        <v>88</v>
      </c>
      <c r="M123" s="78">
        <f>'Tabel 1.1'!L26</f>
        <v>8449012.3300000001</v>
      </c>
      <c r="N123" s="78">
        <f>'Tabel 1.1'!M26</f>
        <v>8663691.5365299992</v>
      </c>
      <c r="O123" s="75"/>
    </row>
    <row r="124" spans="1:15" x14ac:dyDescent="0.3">
      <c r="A124" s="75"/>
      <c r="B124" s="75"/>
      <c r="C124" s="75"/>
      <c r="D124" s="75"/>
      <c r="E124" s="75"/>
      <c r="F124" s="75"/>
      <c r="G124" s="75"/>
      <c r="H124" s="75"/>
      <c r="I124" s="75"/>
      <c r="J124" s="75"/>
      <c r="K124" s="75"/>
      <c r="L124" s="75" t="s">
        <v>83</v>
      </c>
      <c r="M124" s="78">
        <f>'Tabel 1.1'!L27</f>
        <v>16491349.530590001</v>
      </c>
      <c r="N124" s="78">
        <f>'Tabel 1.1'!M27</f>
        <v>16959011.261780001</v>
      </c>
      <c r="O124" s="75"/>
    </row>
    <row r="125" spans="1:15" x14ac:dyDescent="0.3">
      <c r="A125" s="75"/>
      <c r="B125" s="75"/>
      <c r="C125" s="75"/>
      <c r="D125" s="75"/>
      <c r="E125" s="75"/>
      <c r="F125" s="75"/>
      <c r="G125" s="75"/>
      <c r="H125" s="75"/>
      <c r="I125" s="75"/>
      <c r="J125" s="75"/>
      <c r="K125" s="75"/>
      <c r="L125" s="75" t="s">
        <v>84</v>
      </c>
      <c r="M125" s="78">
        <f>'Tabel 1.1'!L28</f>
        <v>170774219.90300003</v>
      </c>
      <c r="N125" s="78">
        <f>'Tabel 1.1'!M28</f>
        <v>175999064.08508003</v>
      </c>
      <c r="O125" s="75"/>
    </row>
    <row r="126" spans="1:15" x14ac:dyDescent="0.3">
      <c r="A126" s="75"/>
      <c r="B126" s="75"/>
      <c r="C126" s="75"/>
      <c r="D126" s="75"/>
      <c r="E126" s="75"/>
      <c r="F126" s="75"/>
      <c r="G126" s="75"/>
      <c r="H126" s="75"/>
      <c r="I126" s="75"/>
      <c r="J126" s="75"/>
      <c r="K126" s="75"/>
      <c r="O126" s="75"/>
    </row>
    <row r="127" spans="1:15" x14ac:dyDescent="0.3">
      <c r="A127" s="75"/>
      <c r="B127" s="75"/>
      <c r="C127" s="75"/>
      <c r="D127" s="75"/>
      <c r="E127" s="75"/>
      <c r="F127" s="75"/>
      <c r="G127" s="75"/>
      <c r="H127" s="75"/>
      <c r="I127" s="75"/>
      <c r="J127" s="75"/>
      <c r="K127" s="75"/>
      <c r="O127" s="75"/>
    </row>
    <row r="128" spans="1:15" x14ac:dyDescent="0.3">
      <c r="A128" s="75"/>
      <c r="B128" s="75"/>
      <c r="C128" s="75"/>
      <c r="D128" s="75"/>
      <c r="E128" s="75"/>
      <c r="F128" s="75"/>
      <c r="G128" s="75"/>
      <c r="H128" s="75"/>
      <c r="I128" s="75"/>
      <c r="J128" s="75"/>
      <c r="K128" s="75"/>
      <c r="O128" s="75"/>
    </row>
    <row r="129" spans="1:15" x14ac:dyDescent="0.3">
      <c r="A129" s="75"/>
      <c r="B129" s="75"/>
      <c r="C129" s="75"/>
      <c r="D129" s="75"/>
      <c r="E129" s="75"/>
      <c r="F129" s="75"/>
      <c r="G129" s="75"/>
      <c r="H129" s="75"/>
      <c r="I129" s="75"/>
      <c r="J129" s="75"/>
      <c r="K129" s="75"/>
      <c r="O129" s="75"/>
    </row>
    <row r="130" spans="1:15" x14ac:dyDescent="0.3">
      <c r="A130" s="75"/>
      <c r="B130" s="75"/>
      <c r="C130" s="75"/>
      <c r="D130" s="75"/>
      <c r="E130" s="75"/>
      <c r="F130" s="75"/>
      <c r="G130" s="75"/>
      <c r="H130" s="75"/>
      <c r="I130" s="75"/>
      <c r="J130" s="75"/>
      <c r="K130" s="75"/>
      <c r="O130" s="75"/>
    </row>
    <row r="131" spans="1:15" x14ac:dyDescent="0.3">
      <c r="A131" s="75"/>
      <c r="B131" s="75"/>
      <c r="C131" s="75"/>
      <c r="D131" s="75"/>
      <c r="E131" s="75"/>
      <c r="F131" s="75"/>
      <c r="G131" s="75"/>
      <c r="H131" s="75"/>
      <c r="I131" s="75"/>
      <c r="J131" s="75"/>
      <c r="K131" s="75"/>
      <c r="O131" s="75"/>
    </row>
    <row r="132" spans="1:15" x14ac:dyDescent="0.3">
      <c r="A132" s="76" t="s">
        <v>434</v>
      </c>
      <c r="B132" s="75"/>
      <c r="C132" s="75"/>
      <c r="D132" s="75"/>
      <c r="E132" s="75"/>
      <c r="F132" s="75"/>
      <c r="G132" s="75"/>
      <c r="H132" s="75"/>
      <c r="I132" s="80"/>
      <c r="J132" s="75"/>
      <c r="K132" s="75"/>
      <c r="O132" s="75"/>
    </row>
    <row r="133" spans="1:15" x14ac:dyDescent="0.3">
      <c r="B133" s="75"/>
      <c r="C133" s="75"/>
      <c r="D133" s="75"/>
      <c r="E133" s="75"/>
      <c r="F133" s="75"/>
      <c r="G133" s="75"/>
      <c r="H133" s="75"/>
      <c r="I133" s="75"/>
      <c r="J133" s="75"/>
      <c r="K133" s="75"/>
      <c r="L133" s="75" t="s">
        <v>91</v>
      </c>
      <c r="O133" s="75"/>
    </row>
    <row r="134" spans="1:15" x14ac:dyDescent="0.3">
      <c r="A134" s="75"/>
      <c r="B134" s="75"/>
      <c r="C134" s="75"/>
      <c r="D134" s="75"/>
      <c r="E134" s="75"/>
      <c r="F134" s="75"/>
      <c r="G134" s="75"/>
      <c r="H134" s="75"/>
      <c r="I134" s="75"/>
      <c r="J134" s="75"/>
      <c r="K134" s="75"/>
      <c r="L134" s="75" t="s">
        <v>1</v>
      </c>
      <c r="O134" s="75"/>
    </row>
    <row r="135" spans="1:15" x14ac:dyDescent="0.3">
      <c r="A135" s="75"/>
      <c r="B135" s="75"/>
      <c r="C135" s="75"/>
      <c r="D135" s="75"/>
      <c r="E135" s="75"/>
      <c r="F135" s="75"/>
      <c r="G135" s="75"/>
      <c r="H135" s="75"/>
      <c r="I135" s="75"/>
      <c r="J135" s="75"/>
      <c r="K135" s="75"/>
      <c r="M135" s="75">
        <v>2015</v>
      </c>
      <c r="N135" s="75">
        <v>2016</v>
      </c>
      <c r="O135" s="75"/>
    </row>
    <row r="136" spans="1:15" x14ac:dyDescent="0.3">
      <c r="A136" s="75"/>
      <c r="B136" s="75"/>
      <c r="C136" s="75"/>
      <c r="D136" s="75"/>
      <c r="E136" s="75"/>
      <c r="F136" s="75"/>
      <c r="G136" s="75"/>
      <c r="H136" s="75"/>
      <c r="I136" s="75"/>
      <c r="J136" s="75"/>
      <c r="K136" s="75"/>
      <c r="L136" s="75" t="s">
        <v>67</v>
      </c>
      <c r="M136" s="78">
        <f>'Tabel 1.1'!L34</f>
        <v>11447565.979</v>
      </c>
      <c r="N136" s="78">
        <f>'Tabel 1.1'!M34</f>
        <v>13128957.816</v>
      </c>
      <c r="O136" s="75"/>
    </row>
    <row r="137" spans="1:15" x14ac:dyDescent="0.3">
      <c r="B137" s="75"/>
      <c r="C137" s="75"/>
      <c r="D137" s="75"/>
      <c r="E137" s="75"/>
      <c r="F137" s="75"/>
      <c r="G137" s="75"/>
      <c r="H137" s="75"/>
      <c r="I137" s="75"/>
      <c r="J137" s="75"/>
      <c r="K137" s="75"/>
      <c r="L137" s="75" t="s">
        <v>68</v>
      </c>
      <c r="M137" s="78">
        <f>'Tabel 1.1'!L35</f>
        <v>46343617</v>
      </c>
      <c r="N137" s="78">
        <f>'Tabel 1.1'!M35</f>
        <v>56416731</v>
      </c>
      <c r="O137" s="75"/>
    </row>
    <row r="138" spans="1:15" x14ac:dyDescent="0.3">
      <c r="B138" s="75"/>
      <c r="C138" s="75"/>
      <c r="D138" s="75"/>
      <c r="E138" s="75"/>
      <c r="F138" s="75"/>
      <c r="G138" s="75"/>
      <c r="H138" s="75"/>
      <c r="I138" s="75"/>
      <c r="J138" s="75"/>
      <c r="K138" s="75"/>
      <c r="L138" s="75" t="s">
        <v>70</v>
      </c>
      <c r="M138" s="78">
        <f>'Tabel 1.1'!L36</f>
        <v>2168094</v>
      </c>
      <c r="N138" s="78">
        <f>'Tabel 1.1'!M36</f>
        <v>2500425</v>
      </c>
      <c r="O138" s="75"/>
    </row>
    <row r="139" spans="1:15" x14ac:dyDescent="0.3">
      <c r="B139" s="75"/>
      <c r="C139" s="75"/>
      <c r="D139" s="75"/>
      <c r="E139" s="75"/>
      <c r="F139" s="75"/>
      <c r="G139" s="75"/>
      <c r="H139" s="75"/>
      <c r="I139" s="75"/>
      <c r="J139" s="75"/>
      <c r="K139" s="75"/>
      <c r="L139" s="80" t="s">
        <v>73</v>
      </c>
      <c r="M139" s="78">
        <f>'Tabel 1.1'!L37</f>
        <v>14343893.970419999</v>
      </c>
      <c r="N139" s="78">
        <f>'Tabel 1.1'!M37</f>
        <v>16856721.39872</v>
      </c>
      <c r="O139" s="75"/>
    </row>
    <row r="140" spans="1:15" x14ac:dyDescent="0.3">
      <c r="B140" s="75"/>
      <c r="C140" s="75"/>
      <c r="D140" s="75"/>
      <c r="E140" s="75"/>
      <c r="F140" s="75"/>
      <c r="G140" s="75"/>
      <c r="H140" s="75"/>
      <c r="I140" s="75"/>
      <c r="J140" s="75"/>
      <c r="K140" s="75"/>
      <c r="L140" s="75" t="s">
        <v>76</v>
      </c>
      <c r="M140" s="78">
        <f>'Tabel 1.1'!L38</f>
        <v>2015457.3391499999</v>
      </c>
      <c r="N140" s="78">
        <f>'Tabel 1.1'!M38</f>
        <v>2160404.7961499998</v>
      </c>
      <c r="O140" s="75"/>
    </row>
    <row r="141" spans="1:15" x14ac:dyDescent="0.3">
      <c r="B141" s="75"/>
      <c r="C141" s="75"/>
      <c r="D141" s="75"/>
      <c r="E141" s="75"/>
      <c r="F141" s="75"/>
      <c r="G141" s="75"/>
      <c r="H141" s="75"/>
      <c r="I141" s="75"/>
      <c r="J141" s="75"/>
      <c r="K141" s="75"/>
      <c r="L141" s="75" t="s">
        <v>77</v>
      </c>
      <c r="M141" s="78">
        <f>'Tabel 1.1'!L39</f>
        <v>1081189</v>
      </c>
      <c r="N141" s="78">
        <f>'Tabel 1.1'!M39</f>
        <v>1486637</v>
      </c>
      <c r="O141" s="75"/>
    </row>
    <row r="142" spans="1:15" x14ac:dyDescent="0.3">
      <c r="B142" s="75"/>
      <c r="C142" s="75"/>
      <c r="D142" s="75"/>
      <c r="E142" s="75"/>
      <c r="F142" s="75"/>
      <c r="G142" s="75"/>
      <c r="H142" s="75"/>
      <c r="I142" s="75"/>
      <c r="J142" s="75"/>
      <c r="K142" s="75"/>
      <c r="L142" s="75" t="s">
        <v>81</v>
      </c>
      <c r="M142" s="78">
        <f>'Tabel 1.1'!L40</f>
        <v>36260930.546384498</v>
      </c>
      <c r="N142" s="78">
        <f>'Tabel 1.1'!M40</f>
        <v>44252990</v>
      </c>
      <c r="O142" s="75"/>
    </row>
    <row r="143" spans="1:15" x14ac:dyDescent="0.3">
      <c r="A143" s="75"/>
      <c r="B143" s="75"/>
      <c r="C143" s="75"/>
      <c r="D143" s="75"/>
      <c r="E143" s="75"/>
      <c r="F143" s="75"/>
      <c r="G143" s="75"/>
      <c r="H143" s="75"/>
      <c r="I143" s="75"/>
      <c r="J143" s="75"/>
      <c r="K143" s="75"/>
      <c r="L143" s="75" t="s">
        <v>87</v>
      </c>
      <c r="M143" s="78">
        <f>'Tabel 1.1'!L41</f>
        <v>1490697</v>
      </c>
      <c r="N143" s="78">
        <f>'Tabel 1.1'!M41</f>
        <v>1612357</v>
      </c>
      <c r="O143" s="75"/>
    </row>
    <row r="144" spans="1:15" x14ac:dyDescent="0.3">
      <c r="A144" s="75"/>
      <c r="B144" s="75"/>
      <c r="C144" s="75"/>
      <c r="D144" s="75"/>
      <c r="E144" s="75"/>
      <c r="F144" s="75"/>
      <c r="G144" s="75"/>
      <c r="H144" s="75"/>
      <c r="I144" s="75"/>
      <c r="J144" s="75"/>
      <c r="K144" s="75"/>
      <c r="L144" s="75" t="s">
        <v>88</v>
      </c>
      <c r="M144" s="78">
        <f>'Tabel 1.1'!L42</f>
        <v>549829.27613999997</v>
      </c>
      <c r="N144" s="78">
        <f>'Tabel 1.1'!M42</f>
        <v>432248.26272</v>
      </c>
      <c r="O144" s="75"/>
    </row>
    <row r="145" spans="1:17" ht="18.75" customHeight="1" x14ac:dyDescent="0.3">
      <c r="A145" s="75"/>
      <c r="B145" s="75"/>
      <c r="C145" s="75"/>
      <c r="D145" s="75"/>
      <c r="E145" s="75"/>
      <c r="F145" s="75"/>
      <c r="G145" s="75"/>
      <c r="H145" s="75"/>
      <c r="I145" s="75"/>
      <c r="J145" s="75"/>
      <c r="K145" s="75"/>
      <c r="L145" s="75" t="s">
        <v>83</v>
      </c>
      <c r="M145" s="78">
        <f>'Tabel 1.1'!L43</f>
        <v>14689551.259229999</v>
      </c>
      <c r="N145" s="78">
        <f>'Tabel 1.1'!M43</f>
        <v>18158905.377149999</v>
      </c>
      <c r="O145" s="75"/>
    </row>
    <row r="146" spans="1:17" ht="18.75" customHeight="1" x14ac:dyDescent="0.3">
      <c r="A146" s="75"/>
      <c r="B146" s="75"/>
      <c r="C146" s="75"/>
      <c r="D146" s="75"/>
      <c r="E146" s="75"/>
      <c r="F146" s="75"/>
      <c r="G146" s="75"/>
      <c r="H146" s="75"/>
      <c r="I146" s="75"/>
      <c r="J146" s="75"/>
      <c r="K146" s="75"/>
      <c r="L146" s="75" t="s">
        <v>89</v>
      </c>
      <c r="M146" s="78">
        <f>'Tabel 1.1'!L44</f>
        <v>50010054.027999997</v>
      </c>
      <c r="N146" s="78">
        <f>'Tabel 1.1'!M44</f>
        <v>61277517.591000006</v>
      </c>
      <c r="O146" s="75"/>
    </row>
    <row r="147" spans="1:17" ht="18.75" customHeight="1" x14ac:dyDescent="0.3">
      <c r="A147" s="75"/>
      <c r="B147" s="75"/>
      <c r="C147" s="75"/>
      <c r="D147" s="75"/>
      <c r="E147" s="75"/>
      <c r="F147" s="75"/>
      <c r="G147" s="75"/>
      <c r="H147" s="75"/>
      <c r="I147" s="75"/>
      <c r="J147" s="75"/>
      <c r="K147" s="75"/>
      <c r="M147" s="78"/>
      <c r="O147" s="75"/>
    </row>
    <row r="148" spans="1:17" ht="18.75" customHeight="1" x14ac:dyDescent="0.3">
      <c r="A148" s="75"/>
      <c r="B148" s="75"/>
      <c r="C148" s="75"/>
      <c r="D148" s="75"/>
      <c r="E148" s="75"/>
      <c r="F148" s="75"/>
      <c r="G148" s="75"/>
      <c r="H148" s="75"/>
      <c r="I148" s="75"/>
      <c r="J148" s="75"/>
      <c r="K148" s="75"/>
      <c r="O148" s="75"/>
    </row>
    <row r="149" spans="1:17" ht="18.75" customHeight="1" x14ac:dyDescent="0.3">
      <c r="A149" s="75"/>
      <c r="B149" s="75"/>
      <c r="C149" s="75"/>
      <c r="D149" s="75"/>
      <c r="E149" s="75"/>
      <c r="F149" s="75"/>
      <c r="G149" s="75"/>
      <c r="H149" s="75"/>
      <c r="I149" s="75"/>
      <c r="J149" s="75"/>
      <c r="K149" s="75"/>
      <c r="O149" s="75"/>
    </row>
    <row r="150" spans="1:17" ht="18.75" customHeight="1" x14ac:dyDescent="0.3">
      <c r="A150" s="75"/>
      <c r="B150" s="75"/>
      <c r="C150" s="75"/>
      <c r="D150" s="75"/>
      <c r="E150" s="75"/>
      <c r="F150" s="75"/>
      <c r="G150" s="75"/>
      <c r="H150" s="75"/>
      <c r="I150" s="75"/>
      <c r="J150" s="75"/>
      <c r="K150" s="75"/>
      <c r="O150" s="75"/>
      <c r="Q150" s="75"/>
    </row>
    <row r="151" spans="1:17" ht="18.75" customHeight="1" x14ac:dyDescent="0.3">
      <c r="A151" s="75"/>
      <c r="B151" s="75"/>
      <c r="C151" s="75"/>
      <c r="D151" s="75"/>
      <c r="E151" s="75"/>
      <c r="F151" s="75"/>
      <c r="G151" s="75"/>
      <c r="H151" s="75"/>
      <c r="I151" s="75"/>
      <c r="J151" s="75"/>
      <c r="K151" s="75"/>
      <c r="O151" s="75"/>
      <c r="Q151" s="75"/>
    </row>
    <row r="152" spans="1:17" ht="18.75" customHeight="1" x14ac:dyDescent="0.3">
      <c r="A152" s="75"/>
      <c r="B152" s="75"/>
      <c r="C152" s="75"/>
      <c r="D152" s="75"/>
      <c r="E152" s="75"/>
      <c r="F152" s="75"/>
      <c r="G152" s="75"/>
      <c r="H152" s="75"/>
      <c r="I152" s="75"/>
      <c r="J152" s="75"/>
      <c r="K152" s="75"/>
      <c r="O152" s="75"/>
      <c r="Q152" s="75"/>
    </row>
    <row r="153" spans="1:17" ht="18.75" customHeight="1" x14ac:dyDescent="0.3">
      <c r="A153" s="75"/>
      <c r="B153" s="75"/>
      <c r="C153" s="75"/>
      <c r="D153" s="75"/>
      <c r="E153" s="75"/>
      <c r="F153" s="75"/>
      <c r="G153" s="75"/>
      <c r="H153" s="75"/>
      <c r="I153" s="75"/>
      <c r="J153" s="75"/>
      <c r="K153" s="75"/>
      <c r="O153" s="75"/>
      <c r="Q153" s="75"/>
    </row>
    <row r="154" spans="1:17" ht="18.75" customHeight="1" x14ac:dyDescent="0.3">
      <c r="A154" s="75"/>
      <c r="B154" s="75"/>
      <c r="C154" s="75"/>
      <c r="D154" s="75"/>
      <c r="E154" s="75"/>
      <c r="F154" s="75"/>
      <c r="G154" s="75"/>
      <c r="H154" s="75"/>
      <c r="I154" s="75"/>
      <c r="J154" s="75"/>
      <c r="K154" s="75"/>
      <c r="O154" s="75"/>
      <c r="Q154" s="75"/>
    </row>
    <row r="155" spans="1:17" ht="18.75" customHeight="1" x14ac:dyDescent="0.3">
      <c r="A155" s="75"/>
      <c r="B155" s="75"/>
      <c r="C155" s="75"/>
      <c r="D155" s="75"/>
      <c r="E155" s="75"/>
      <c r="F155" s="75"/>
      <c r="G155" s="75"/>
      <c r="H155" s="75"/>
      <c r="I155" s="75"/>
      <c r="J155" s="75"/>
      <c r="K155" s="75"/>
      <c r="O155" s="75"/>
      <c r="Q155" s="75"/>
    </row>
    <row r="156" spans="1:17" ht="18.75" customHeight="1" x14ac:dyDescent="0.3">
      <c r="A156" s="75"/>
      <c r="B156" s="75"/>
      <c r="C156" s="75"/>
      <c r="D156" s="75"/>
      <c r="E156" s="75"/>
      <c r="F156" s="75"/>
      <c r="G156" s="75"/>
      <c r="H156" s="75"/>
      <c r="I156" s="75"/>
      <c r="J156" s="75"/>
      <c r="K156" s="75"/>
      <c r="O156" s="75"/>
      <c r="Q156" s="75"/>
    </row>
    <row r="157" spans="1:17" ht="18.75" customHeight="1" x14ac:dyDescent="0.3">
      <c r="A157" s="75"/>
      <c r="B157" s="75"/>
      <c r="C157" s="75"/>
      <c r="D157" s="75"/>
      <c r="E157" s="75"/>
      <c r="F157" s="75"/>
      <c r="G157" s="75"/>
      <c r="H157" s="75"/>
      <c r="I157" s="75"/>
      <c r="J157" s="75"/>
      <c r="K157" s="75"/>
      <c r="O157" s="75"/>
      <c r="Q157" s="75"/>
    </row>
    <row r="158" spans="1:17" ht="18.75" customHeight="1" x14ac:dyDescent="0.3">
      <c r="A158" s="75"/>
      <c r="B158" s="75"/>
      <c r="C158" s="75"/>
      <c r="D158" s="75"/>
      <c r="E158" s="75"/>
      <c r="F158" s="75"/>
      <c r="G158" s="75"/>
      <c r="H158" s="75"/>
      <c r="I158" s="75"/>
      <c r="J158" s="75"/>
      <c r="K158" s="75"/>
      <c r="O158" s="75"/>
      <c r="Q158" s="75"/>
    </row>
    <row r="159" spans="1:17" ht="18.75" customHeight="1" x14ac:dyDescent="0.3">
      <c r="A159" s="76" t="s">
        <v>435</v>
      </c>
      <c r="B159" s="75"/>
      <c r="C159" s="75"/>
      <c r="D159" s="75"/>
      <c r="E159" s="75"/>
      <c r="F159" s="75"/>
      <c r="G159" s="75"/>
      <c r="H159" s="80"/>
      <c r="I159" s="75"/>
      <c r="J159" s="75"/>
      <c r="K159" s="75"/>
      <c r="O159" s="75"/>
      <c r="Q159" s="75"/>
    </row>
    <row r="160" spans="1:17" ht="18.75" customHeight="1" x14ac:dyDescent="0.3">
      <c r="A160" s="75"/>
      <c r="B160" s="75"/>
      <c r="C160" s="75"/>
      <c r="D160" s="75"/>
      <c r="E160" s="75"/>
      <c r="F160" s="75"/>
      <c r="G160" s="75"/>
      <c r="H160" s="75"/>
      <c r="I160" s="75"/>
      <c r="J160" s="75"/>
      <c r="K160" s="75"/>
      <c r="L160" s="75" t="s">
        <v>92</v>
      </c>
      <c r="O160" s="75"/>
      <c r="Q160" s="75"/>
    </row>
    <row r="161" spans="1:17" ht="18.75" customHeight="1" x14ac:dyDescent="0.3">
      <c r="A161" s="75"/>
      <c r="B161" s="75"/>
      <c r="C161" s="75"/>
      <c r="D161" s="75"/>
      <c r="E161" s="75"/>
      <c r="F161" s="75"/>
      <c r="G161" s="75"/>
      <c r="H161" s="75"/>
      <c r="I161" s="75"/>
      <c r="J161" s="75"/>
      <c r="K161" s="75"/>
      <c r="L161" s="75" t="s">
        <v>0</v>
      </c>
      <c r="O161" s="75"/>
      <c r="Q161" s="75"/>
    </row>
    <row r="162" spans="1:17" ht="18.75" customHeight="1" x14ac:dyDescent="0.3">
      <c r="A162" s="75"/>
      <c r="B162" s="75"/>
      <c r="C162" s="75"/>
      <c r="D162" s="75"/>
      <c r="E162" s="75"/>
      <c r="F162" s="75"/>
      <c r="G162" s="75"/>
      <c r="H162" s="75"/>
      <c r="I162" s="75"/>
      <c r="J162" s="75"/>
      <c r="K162" s="75"/>
      <c r="M162" s="75">
        <v>2015</v>
      </c>
      <c r="N162" s="75">
        <v>2016</v>
      </c>
      <c r="O162" s="75"/>
      <c r="Q162" s="75"/>
    </row>
    <row r="163" spans="1:17" ht="18.75" customHeight="1" x14ac:dyDescent="0.3">
      <c r="A163" s="75"/>
      <c r="B163" s="75"/>
      <c r="C163" s="75"/>
      <c r="D163" s="75"/>
      <c r="E163" s="75"/>
      <c r="F163" s="75"/>
      <c r="G163" s="75"/>
      <c r="H163" s="75"/>
      <c r="I163" s="75"/>
      <c r="J163" s="75"/>
      <c r="K163" s="75"/>
      <c r="L163" s="75" t="s">
        <v>67</v>
      </c>
      <c r="M163" s="78">
        <v>-12954.838000000002</v>
      </c>
      <c r="N163" s="78">
        <v>-13818.659000000003</v>
      </c>
      <c r="O163" s="75"/>
      <c r="Q163" s="75"/>
    </row>
    <row r="164" spans="1:17" ht="18.75" customHeight="1" x14ac:dyDescent="0.3">
      <c r="A164" s="75"/>
      <c r="B164" s="75"/>
      <c r="C164" s="75"/>
      <c r="D164" s="75"/>
      <c r="E164" s="75"/>
      <c r="F164" s="75"/>
      <c r="G164" s="75"/>
      <c r="H164" s="75"/>
      <c r="I164" s="75"/>
      <c r="J164" s="75"/>
      <c r="K164" s="75"/>
      <c r="L164" s="75" t="s">
        <v>68</v>
      </c>
      <c r="M164" s="78">
        <v>-12175688</v>
      </c>
      <c r="N164" s="78">
        <v>339103</v>
      </c>
      <c r="O164" s="75"/>
      <c r="Q164" s="75"/>
    </row>
    <row r="165" spans="1:17" ht="18.75" customHeight="1" x14ac:dyDescent="0.3">
      <c r="A165" s="75"/>
      <c r="B165" s="75"/>
      <c r="C165" s="75"/>
      <c r="D165" s="75"/>
      <c r="E165" s="75"/>
      <c r="F165" s="75"/>
      <c r="G165" s="75"/>
      <c r="H165" s="75"/>
      <c r="I165" s="75"/>
      <c r="J165" s="75"/>
      <c r="K165" s="75"/>
      <c r="L165" s="80" t="s">
        <v>73</v>
      </c>
      <c r="M165" s="78">
        <v>197849.61916999999</v>
      </c>
      <c r="N165" s="78">
        <v>13427.598209999996</v>
      </c>
      <c r="O165" s="75"/>
      <c r="Q165" s="75"/>
    </row>
    <row r="166" spans="1:17" ht="18.75" customHeight="1" x14ac:dyDescent="0.3">
      <c r="A166" s="75"/>
      <c r="B166" s="75"/>
      <c r="C166" s="75"/>
      <c r="D166" s="75"/>
      <c r="E166" s="75"/>
      <c r="F166" s="75"/>
      <c r="G166" s="75"/>
      <c r="H166" s="75"/>
      <c r="I166" s="75"/>
      <c r="J166" s="75"/>
      <c r="K166" s="75"/>
      <c r="L166" s="80" t="s">
        <v>76</v>
      </c>
      <c r="M166" s="78">
        <v>9134487.7212800011</v>
      </c>
      <c r="N166" s="78">
        <v>3407665.2990000001</v>
      </c>
      <c r="O166" s="75"/>
      <c r="Q166" s="75"/>
    </row>
    <row r="167" spans="1:17" ht="18.75" customHeight="1" x14ac:dyDescent="0.3">
      <c r="A167" s="75"/>
      <c r="B167" s="75"/>
      <c r="C167" s="75"/>
      <c r="D167" s="75"/>
      <c r="E167" s="75"/>
      <c r="F167" s="75"/>
      <c r="G167" s="75"/>
      <c r="H167" s="75"/>
      <c r="I167" s="75"/>
      <c r="J167" s="75"/>
      <c r="K167" s="75"/>
      <c r="L167" s="80" t="s">
        <v>77</v>
      </c>
      <c r="M167" s="78">
        <v>1934</v>
      </c>
      <c r="N167" s="78">
        <v>1186</v>
      </c>
      <c r="O167" s="75"/>
      <c r="Q167" s="75"/>
    </row>
    <row r="168" spans="1:17" ht="18.75" customHeight="1" x14ac:dyDescent="0.3">
      <c r="A168" s="75"/>
      <c r="B168" s="75"/>
      <c r="C168" s="75"/>
      <c r="D168" s="75"/>
      <c r="E168" s="75"/>
      <c r="F168" s="75"/>
      <c r="G168" s="75"/>
      <c r="H168" s="75"/>
      <c r="I168" s="75"/>
      <c r="J168" s="75"/>
      <c r="K168" s="75"/>
      <c r="L168" s="75" t="s">
        <v>81</v>
      </c>
      <c r="M168" s="78">
        <v>-263544.45542000001</v>
      </c>
      <c r="N168" s="78">
        <v>-152886.35</v>
      </c>
      <c r="O168" s="75"/>
      <c r="Q168" s="75"/>
    </row>
    <row r="169" spans="1:17" ht="18.75" customHeight="1" x14ac:dyDescent="0.3">
      <c r="A169" s="75"/>
      <c r="B169" s="75"/>
      <c r="C169" s="75"/>
      <c r="D169" s="75"/>
      <c r="E169" s="75"/>
      <c r="F169" s="75"/>
      <c r="G169" s="75"/>
      <c r="H169" s="75"/>
      <c r="I169" s="75"/>
      <c r="J169" s="75"/>
      <c r="K169" s="75"/>
      <c r="L169" s="75" t="s">
        <v>88</v>
      </c>
      <c r="M169" s="78">
        <v>-9671.3761600000016</v>
      </c>
      <c r="N169" s="78">
        <v>-7054.66392</v>
      </c>
      <c r="O169" s="75"/>
      <c r="Q169" s="75"/>
    </row>
    <row r="170" spans="1:17" ht="18.75" customHeight="1" x14ac:dyDescent="0.3">
      <c r="A170" s="75"/>
      <c r="B170" s="75"/>
      <c r="C170" s="75"/>
      <c r="D170" s="75"/>
      <c r="E170" s="75"/>
      <c r="F170" s="75"/>
      <c r="G170" s="75"/>
      <c r="H170" s="75"/>
      <c r="I170" s="75"/>
      <c r="J170" s="75"/>
      <c r="K170" s="75"/>
      <c r="L170" s="75" t="s">
        <v>83</v>
      </c>
      <c r="M170" s="78">
        <v>52840.886480000016</v>
      </c>
      <c r="N170" s="78">
        <v>66489.531299999988</v>
      </c>
      <c r="O170" s="75"/>
      <c r="Q170" s="75"/>
    </row>
    <row r="171" spans="1:17" ht="18.75" customHeight="1" x14ac:dyDescent="0.3">
      <c r="A171" s="75"/>
      <c r="B171" s="75"/>
      <c r="C171" s="75"/>
      <c r="D171" s="75"/>
      <c r="E171" s="75"/>
      <c r="F171" s="75"/>
      <c r="G171" s="75"/>
      <c r="H171" s="75"/>
      <c r="I171" s="75"/>
      <c r="J171" s="75"/>
      <c r="K171" s="75"/>
      <c r="L171" s="75" t="s">
        <v>84</v>
      </c>
      <c r="M171" s="78">
        <v>-3487698.5610000002</v>
      </c>
      <c r="N171" s="78">
        <v>-1944428.4140000001</v>
      </c>
      <c r="O171" s="75"/>
    </row>
    <row r="172" spans="1:17" ht="18.75" customHeight="1" x14ac:dyDescent="0.3">
      <c r="A172" s="75"/>
      <c r="B172" s="75"/>
      <c r="C172" s="75"/>
      <c r="D172" s="75"/>
      <c r="E172" s="75"/>
      <c r="F172" s="75"/>
      <c r="G172" s="75"/>
      <c r="H172" s="75"/>
      <c r="I172" s="75"/>
      <c r="J172" s="75"/>
      <c r="K172" s="75"/>
      <c r="M172" s="78"/>
      <c r="N172" s="78"/>
      <c r="O172" s="75"/>
    </row>
    <row r="173" spans="1:17" ht="18.75" customHeight="1" x14ac:dyDescent="0.3">
      <c r="A173" s="75"/>
      <c r="B173" s="75"/>
      <c r="C173" s="75"/>
      <c r="D173" s="75"/>
      <c r="E173" s="75"/>
      <c r="F173" s="75"/>
      <c r="G173" s="75"/>
      <c r="H173" s="75"/>
      <c r="I173" s="75"/>
      <c r="J173" s="75"/>
      <c r="K173" s="75"/>
      <c r="M173" s="78"/>
      <c r="N173" s="78"/>
      <c r="O173" s="75"/>
    </row>
    <row r="174" spans="1:17" ht="18.75" customHeight="1" x14ac:dyDescent="0.3">
      <c r="A174" s="75"/>
      <c r="B174" s="75"/>
      <c r="C174" s="75"/>
      <c r="D174" s="75"/>
      <c r="E174" s="75"/>
      <c r="F174" s="75"/>
      <c r="G174" s="75"/>
      <c r="H174" s="75"/>
      <c r="I174" s="75"/>
      <c r="J174" s="75"/>
      <c r="K174" s="75"/>
      <c r="M174" s="78"/>
      <c r="N174" s="78"/>
      <c r="O174" s="75"/>
    </row>
    <row r="175" spans="1:17" ht="18.75" customHeight="1" x14ac:dyDescent="0.3">
      <c r="A175" s="75"/>
      <c r="B175" s="75"/>
      <c r="C175" s="75"/>
      <c r="D175" s="75"/>
      <c r="E175" s="75"/>
      <c r="F175" s="75"/>
      <c r="G175" s="75"/>
      <c r="H175" s="75"/>
      <c r="I175" s="75"/>
      <c r="J175" s="75"/>
      <c r="K175" s="75"/>
      <c r="M175" s="78"/>
      <c r="N175" s="78"/>
      <c r="O175" s="75"/>
    </row>
    <row r="176" spans="1:17" ht="18.75" customHeight="1" x14ac:dyDescent="0.3">
      <c r="A176" s="75"/>
      <c r="B176" s="75"/>
      <c r="C176" s="75"/>
      <c r="D176" s="75"/>
      <c r="E176" s="75"/>
      <c r="F176" s="75"/>
      <c r="G176" s="75"/>
      <c r="H176" s="75"/>
      <c r="I176" s="75"/>
      <c r="J176" s="75"/>
      <c r="K176" s="75"/>
      <c r="M176" s="78"/>
      <c r="N176" s="78"/>
      <c r="O176" s="75"/>
    </row>
    <row r="177" spans="1:15" x14ac:dyDescent="0.3">
      <c r="A177" s="75"/>
      <c r="B177" s="75"/>
      <c r="C177" s="75"/>
      <c r="D177" s="75"/>
      <c r="E177" s="75"/>
      <c r="F177" s="75"/>
      <c r="G177" s="75"/>
      <c r="H177" s="75"/>
      <c r="I177" s="75"/>
      <c r="J177" s="75"/>
      <c r="K177" s="75"/>
      <c r="M177" s="78"/>
      <c r="N177" s="78"/>
      <c r="O177" s="75"/>
    </row>
    <row r="178" spans="1:15" x14ac:dyDescent="0.3">
      <c r="A178" s="75"/>
      <c r="B178" s="75"/>
      <c r="C178" s="75"/>
      <c r="D178" s="75"/>
      <c r="E178" s="75"/>
      <c r="F178" s="75"/>
      <c r="G178" s="75"/>
      <c r="H178" s="75"/>
      <c r="I178" s="75"/>
      <c r="J178" s="75"/>
      <c r="K178" s="75"/>
      <c r="M178" s="78"/>
      <c r="N178" s="78"/>
      <c r="O178" s="75"/>
    </row>
    <row r="179" spans="1:15" x14ac:dyDescent="0.3">
      <c r="A179" s="75"/>
      <c r="B179" s="75"/>
      <c r="C179" s="75"/>
      <c r="D179" s="75"/>
      <c r="E179" s="75"/>
      <c r="F179" s="75"/>
      <c r="G179" s="75"/>
      <c r="H179" s="75"/>
      <c r="I179" s="75"/>
      <c r="J179" s="75"/>
      <c r="K179" s="75"/>
      <c r="M179" s="78"/>
      <c r="N179" s="78"/>
      <c r="O179" s="75"/>
    </row>
    <row r="180" spans="1:15" x14ac:dyDescent="0.3">
      <c r="A180" s="75"/>
      <c r="B180" s="75"/>
      <c r="C180" s="75"/>
      <c r="D180" s="75"/>
      <c r="E180" s="75"/>
      <c r="F180" s="75"/>
      <c r="G180" s="75"/>
      <c r="H180" s="75"/>
      <c r="I180" s="75"/>
      <c r="J180" s="75"/>
      <c r="K180" s="75"/>
      <c r="O180" s="75"/>
    </row>
    <row r="181" spans="1:15" x14ac:dyDescent="0.3">
      <c r="A181" s="75"/>
      <c r="B181" s="75"/>
      <c r="C181" s="75"/>
      <c r="D181" s="75"/>
      <c r="E181" s="75"/>
      <c r="F181" s="75"/>
      <c r="G181" s="75"/>
      <c r="H181" s="75"/>
      <c r="I181" s="75"/>
      <c r="J181" s="75"/>
      <c r="K181" s="75"/>
      <c r="O181" s="75"/>
    </row>
    <row r="182" spans="1:15" x14ac:dyDescent="0.3">
      <c r="A182" s="75"/>
      <c r="B182" s="75"/>
      <c r="C182" s="75"/>
      <c r="D182" s="75"/>
      <c r="E182" s="75"/>
      <c r="F182" s="75"/>
      <c r="G182" s="75"/>
      <c r="H182" s="75"/>
      <c r="I182" s="75"/>
      <c r="J182" s="75"/>
      <c r="K182" s="75"/>
      <c r="O182" s="75"/>
    </row>
    <row r="183" spans="1:15" x14ac:dyDescent="0.3">
      <c r="A183" s="75"/>
      <c r="B183" s="75"/>
      <c r="C183" s="75"/>
      <c r="D183" s="75"/>
      <c r="E183" s="75"/>
      <c r="F183" s="75"/>
      <c r="G183" s="75"/>
      <c r="H183" s="75"/>
      <c r="I183" s="75"/>
      <c r="J183" s="75"/>
      <c r="K183" s="75"/>
      <c r="O183" s="75"/>
    </row>
    <row r="184" spans="1:15" x14ac:dyDescent="0.3">
      <c r="A184" s="76" t="s">
        <v>436</v>
      </c>
      <c r="B184" s="75"/>
      <c r="C184" s="75"/>
      <c r="D184" s="75"/>
      <c r="E184" s="75"/>
      <c r="F184" s="75"/>
      <c r="G184" s="75"/>
      <c r="H184" s="80"/>
      <c r="I184" s="75"/>
      <c r="J184" s="75"/>
      <c r="K184" s="75"/>
      <c r="O184" s="75"/>
    </row>
    <row r="185" spans="1:15" x14ac:dyDescent="0.3">
      <c r="B185" s="75"/>
      <c r="C185" s="75"/>
      <c r="D185" s="75"/>
      <c r="E185" s="75"/>
      <c r="F185" s="75"/>
      <c r="G185" s="75"/>
      <c r="H185" s="75"/>
      <c r="I185" s="75"/>
      <c r="J185" s="75"/>
      <c r="K185" s="75"/>
      <c r="O185" s="75"/>
    </row>
    <row r="186" spans="1:15" x14ac:dyDescent="0.3">
      <c r="A186" s="75"/>
      <c r="B186" s="75"/>
      <c r="C186" s="75"/>
      <c r="D186" s="75"/>
      <c r="E186" s="75"/>
      <c r="F186" s="75"/>
      <c r="G186" s="75"/>
      <c r="H186" s="75"/>
      <c r="I186" s="75"/>
      <c r="J186" s="75"/>
      <c r="K186" s="75"/>
      <c r="L186" s="75" t="s">
        <v>93</v>
      </c>
      <c r="O186" s="75"/>
    </row>
    <row r="187" spans="1:15" x14ac:dyDescent="0.3">
      <c r="A187" s="75"/>
      <c r="B187" s="75"/>
      <c r="C187" s="75"/>
      <c r="D187" s="75"/>
      <c r="E187" s="75"/>
      <c r="F187" s="75"/>
      <c r="G187" s="75"/>
      <c r="H187" s="75"/>
      <c r="I187" s="75"/>
      <c r="J187" s="75"/>
      <c r="K187" s="75"/>
      <c r="L187" s="75" t="s">
        <v>1</v>
      </c>
      <c r="O187" s="75"/>
    </row>
    <row r="188" spans="1:15" x14ac:dyDescent="0.3">
      <c r="A188" s="75"/>
      <c r="B188" s="75"/>
      <c r="C188" s="75"/>
      <c r="D188" s="75"/>
      <c r="E188" s="75"/>
      <c r="F188" s="75"/>
      <c r="G188" s="75"/>
      <c r="H188" s="75"/>
      <c r="I188" s="75"/>
      <c r="J188" s="75"/>
      <c r="K188" s="75"/>
      <c r="M188" s="75">
        <v>2015</v>
      </c>
      <c r="N188" s="75">
        <v>2016</v>
      </c>
      <c r="O188" s="75"/>
    </row>
    <row r="189" spans="1:15" x14ac:dyDescent="0.3">
      <c r="A189" s="75"/>
      <c r="B189" s="75"/>
      <c r="C189" s="75"/>
      <c r="D189" s="75"/>
      <c r="E189" s="75"/>
      <c r="F189" s="75"/>
      <c r="G189" s="75"/>
      <c r="H189" s="75"/>
      <c r="I189" s="75"/>
      <c r="J189" s="75"/>
      <c r="K189" s="75"/>
      <c r="L189" s="75" t="s">
        <v>67</v>
      </c>
      <c r="M189" s="78">
        <v>10602.297999999952</v>
      </c>
      <c r="N189" s="78">
        <v>52563.20199999999</v>
      </c>
      <c r="O189" s="75"/>
    </row>
    <row r="190" spans="1:15" x14ac:dyDescent="0.3">
      <c r="A190" s="75"/>
      <c r="B190" s="75"/>
      <c r="C190" s="75"/>
      <c r="D190" s="75"/>
      <c r="E190" s="75"/>
      <c r="F190" s="75"/>
      <c r="G190" s="75"/>
      <c r="H190" s="75"/>
      <c r="I190" s="75"/>
      <c r="J190" s="75"/>
      <c r="K190" s="75"/>
      <c r="L190" s="75" t="s">
        <v>68</v>
      </c>
      <c r="M190" s="78">
        <v>188499</v>
      </c>
      <c r="N190" s="78">
        <v>225817</v>
      </c>
      <c r="O190" s="75"/>
    </row>
    <row r="191" spans="1:15" x14ac:dyDescent="0.3">
      <c r="A191" s="75"/>
      <c r="B191" s="75"/>
      <c r="C191" s="75"/>
      <c r="D191" s="75"/>
      <c r="E191" s="75"/>
      <c r="F191" s="75"/>
      <c r="G191" s="75"/>
      <c r="H191" s="75"/>
      <c r="I191" s="75"/>
      <c r="J191" s="75"/>
      <c r="K191" s="75"/>
      <c r="L191" s="75" t="s">
        <v>70</v>
      </c>
      <c r="M191" s="78">
        <v>64949.968999999997</v>
      </c>
      <c r="N191" s="78">
        <v>-25788.043999999994</v>
      </c>
      <c r="O191" s="75"/>
    </row>
    <row r="192" spans="1:15" x14ac:dyDescent="0.3">
      <c r="A192" s="75"/>
      <c r="B192" s="75"/>
      <c r="C192" s="75"/>
      <c r="D192" s="75"/>
      <c r="E192" s="75"/>
      <c r="F192" s="75"/>
      <c r="G192" s="75"/>
      <c r="H192" s="75"/>
      <c r="I192" s="75"/>
      <c r="J192" s="75"/>
      <c r="K192" s="75"/>
      <c r="L192" s="80" t="s">
        <v>73</v>
      </c>
      <c r="M192" s="78">
        <v>90505.381060000043</v>
      </c>
      <c r="N192" s="78">
        <v>335536.56199999998</v>
      </c>
      <c r="O192" s="75"/>
    </row>
    <row r="193" spans="1:15" x14ac:dyDescent="0.3">
      <c r="A193" s="75"/>
      <c r="B193" s="75"/>
      <c r="C193" s="75"/>
      <c r="D193" s="75"/>
      <c r="E193" s="75"/>
      <c r="F193" s="75"/>
      <c r="G193" s="75"/>
      <c r="H193" s="75"/>
      <c r="I193" s="75"/>
      <c r="J193" s="75"/>
      <c r="K193" s="75"/>
      <c r="L193" s="75" t="s">
        <v>77</v>
      </c>
      <c r="M193" s="78">
        <v>112050</v>
      </c>
      <c r="N193" s="78">
        <v>57815</v>
      </c>
      <c r="O193" s="75"/>
    </row>
    <row r="194" spans="1:15" x14ac:dyDescent="0.3">
      <c r="A194" s="75"/>
      <c r="B194" s="75"/>
      <c r="C194" s="75"/>
      <c r="D194" s="75"/>
      <c r="E194" s="75"/>
      <c r="F194" s="75"/>
      <c r="G194" s="75"/>
      <c r="H194" s="75"/>
      <c r="I194" s="75"/>
      <c r="J194" s="75"/>
      <c r="K194" s="75"/>
      <c r="L194" s="75" t="s">
        <v>81</v>
      </c>
      <c r="M194" s="78">
        <v>-243247.16608</v>
      </c>
      <c r="N194" s="78">
        <v>-536369.09571999998</v>
      </c>
      <c r="O194" s="75"/>
    </row>
    <row r="195" spans="1:15" x14ac:dyDescent="0.3">
      <c r="A195" s="75"/>
      <c r="B195" s="75"/>
      <c r="C195" s="75"/>
      <c r="D195" s="75"/>
      <c r="E195" s="75"/>
      <c r="F195" s="75"/>
      <c r="G195" s="75"/>
      <c r="H195" s="75"/>
      <c r="I195" s="75"/>
      <c r="J195" s="75"/>
      <c r="K195" s="75"/>
      <c r="L195" s="75" t="s">
        <v>87</v>
      </c>
      <c r="M195" s="78">
        <v>-6689</v>
      </c>
      <c r="N195" s="78">
        <v>61517</v>
      </c>
      <c r="O195" s="75"/>
    </row>
    <row r="196" spans="1:15" x14ac:dyDescent="0.3">
      <c r="A196" s="75"/>
      <c r="B196" s="75"/>
      <c r="C196" s="75"/>
      <c r="D196" s="75"/>
      <c r="E196" s="75"/>
      <c r="F196" s="75"/>
      <c r="G196" s="75"/>
      <c r="H196" s="75"/>
      <c r="I196" s="75"/>
      <c r="J196" s="75"/>
      <c r="K196" s="75"/>
      <c r="L196" s="75" t="s">
        <v>88</v>
      </c>
      <c r="M196" s="78">
        <v>23327.986420000001</v>
      </c>
      <c r="N196" s="78">
        <v>-103175</v>
      </c>
      <c r="O196" s="75"/>
    </row>
    <row r="197" spans="1:15" x14ac:dyDescent="0.3">
      <c r="A197" s="75"/>
      <c r="B197" s="75"/>
      <c r="C197" s="75"/>
      <c r="D197" s="75"/>
      <c r="E197" s="75"/>
      <c r="F197" s="75"/>
      <c r="G197" s="75"/>
      <c r="H197" s="75"/>
      <c r="I197" s="75"/>
      <c r="J197" s="75"/>
      <c r="K197" s="75"/>
      <c r="L197" s="75" t="s">
        <v>83</v>
      </c>
      <c r="M197" s="78">
        <v>71636.99629000001</v>
      </c>
      <c r="N197" s="78">
        <v>853472.12346000003</v>
      </c>
      <c r="O197" s="75"/>
    </row>
    <row r="198" spans="1:15" x14ac:dyDescent="0.3">
      <c r="A198" s="75"/>
      <c r="B198" s="75"/>
      <c r="C198" s="75"/>
      <c r="D198" s="75"/>
      <c r="E198" s="75"/>
      <c r="F198" s="75"/>
      <c r="G198" s="75"/>
      <c r="H198" s="75"/>
      <c r="I198" s="75"/>
      <c r="J198" s="75"/>
      <c r="K198" s="75"/>
      <c r="L198" s="75" t="s">
        <v>89</v>
      </c>
      <c r="M198" s="78">
        <v>-7467.076999999932</v>
      </c>
      <c r="N198" s="78">
        <v>-890405.82700000005</v>
      </c>
      <c r="O198" s="75"/>
    </row>
    <row r="199" spans="1:15" x14ac:dyDescent="0.3">
      <c r="A199" s="75"/>
      <c r="B199" s="75"/>
      <c r="C199" s="75"/>
      <c r="D199" s="75"/>
      <c r="E199" s="75"/>
      <c r="F199" s="75"/>
      <c r="G199" s="75"/>
      <c r="H199" s="75"/>
      <c r="I199" s="75"/>
      <c r="J199" s="75"/>
      <c r="K199" s="75"/>
      <c r="O199" s="75"/>
    </row>
    <row r="200" spans="1:15" x14ac:dyDescent="0.3">
      <c r="A200" s="75"/>
      <c r="B200" s="75"/>
      <c r="C200" s="75"/>
      <c r="D200" s="75"/>
      <c r="E200" s="75"/>
      <c r="F200" s="75"/>
      <c r="G200" s="75"/>
      <c r="H200" s="75"/>
      <c r="I200" s="75"/>
      <c r="J200" s="75"/>
      <c r="K200" s="75"/>
      <c r="O200" s="75"/>
    </row>
    <row r="201" spans="1:15" x14ac:dyDescent="0.3">
      <c r="A201" s="75"/>
      <c r="B201" s="75"/>
      <c r="C201" s="75"/>
      <c r="D201" s="75"/>
      <c r="E201" s="75"/>
      <c r="F201" s="75"/>
      <c r="G201" s="75"/>
      <c r="H201" s="75"/>
      <c r="I201" s="75"/>
      <c r="J201" s="75"/>
      <c r="K201" s="75"/>
      <c r="O201" s="75"/>
    </row>
    <row r="202" spans="1:15" x14ac:dyDescent="0.3">
      <c r="A202" s="75"/>
      <c r="B202" s="75"/>
      <c r="C202" s="75"/>
      <c r="D202" s="75"/>
      <c r="E202" s="75"/>
      <c r="F202" s="75"/>
      <c r="G202" s="75"/>
      <c r="H202" s="75"/>
      <c r="I202" s="75"/>
      <c r="J202" s="75"/>
      <c r="K202" s="75"/>
      <c r="O202" s="75"/>
    </row>
    <row r="203" spans="1:15" x14ac:dyDescent="0.3">
      <c r="A203" s="75"/>
      <c r="B203" s="75"/>
      <c r="C203" s="75"/>
      <c r="D203" s="75"/>
      <c r="E203" s="75"/>
      <c r="F203" s="75"/>
      <c r="G203" s="75"/>
      <c r="H203" s="75"/>
      <c r="I203" s="75"/>
      <c r="J203" s="75"/>
      <c r="K203" s="75"/>
      <c r="O203" s="75"/>
    </row>
    <row r="204" spans="1:15" x14ac:dyDescent="0.3">
      <c r="A204" s="75"/>
      <c r="B204" s="75"/>
      <c r="C204" s="75"/>
      <c r="D204" s="75"/>
      <c r="E204" s="75"/>
      <c r="F204" s="75"/>
      <c r="G204" s="75"/>
      <c r="H204" s="75"/>
      <c r="I204" s="75"/>
      <c r="J204" s="75"/>
      <c r="K204" s="75"/>
      <c r="O204" s="75"/>
    </row>
    <row r="205" spans="1:15" x14ac:dyDescent="0.3">
      <c r="A205" s="75"/>
      <c r="B205" s="75"/>
      <c r="C205" s="75"/>
      <c r="D205" s="75"/>
      <c r="E205" s="75"/>
      <c r="F205" s="75"/>
      <c r="G205" s="75"/>
      <c r="H205" s="75"/>
      <c r="I205" s="75"/>
      <c r="J205" s="75"/>
      <c r="K205" s="75"/>
      <c r="O205" s="75"/>
    </row>
    <row r="206" spans="1:15" x14ac:dyDescent="0.3">
      <c r="A206" s="75"/>
      <c r="B206" s="75"/>
      <c r="C206" s="75"/>
      <c r="D206" s="75"/>
      <c r="E206" s="75"/>
      <c r="F206" s="75"/>
      <c r="G206" s="75"/>
      <c r="H206" s="75"/>
      <c r="I206" s="75"/>
      <c r="J206" s="75"/>
      <c r="K206" s="75"/>
      <c r="O206" s="75"/>
    </row>
    <row r="207" spans="1:15" x14ac:dyDescent="0.3">
      <c r="A207" s="75"/>
      <c r="B207" s="75"/>
      <c r="C207" s="75"/>
      <c r="D207" s="75"/>
      <c r="E207" s="75"/>
      <c r="F207" s="75"/>
      <c r="G207" s="75"/>
      <c r="H207" s="75"/>
      <c r="I207" s="75"/>
      <c r="J207" s="75"/>
      <c r="K207" s="75"/>
      <c r="O207" s="75"/>
    </row>
    <row r="208" spans="1:15" x14ac:dyDescent="0.3">
      <c r="A208" s="75"/>
      <c r="B208" s="75"/>
      <c r="C208" s="75"/>
      <c r="D208" s="75"/>
      <c r="E208" s="75"/>
      <c r="F208" s="75"/>
      <c r="G208" s="75"/>
      <c r="H208" s="75"/>
      <c r="I208" s="75"/>
      <c r="J208" s="75"/>
      <c r="K208" s="75"/>
      <c r="O208" s="75"/>
    </row>
    <row r="209" spans="15:15" x14ac:dyDescent="0.3">
      <c r="O209" s="75"/>
    </row>
    <row r="210" spans="15:15" x14ac:dyDescent="0.3">
      <c r="O210" s="75"/>
    </row>
    <row r="211" spans="15:15" x14ac:dyDescent="0.3">
      <c r="O211" s="75"/>
    </row>
    <row r="212" spans="15:15" x14ac:dyDescent="0.3">
      <c r="O212" s="75"/>
    </row>
    <row r="213" spans="15:15" x14ac:dyDescent="0.3">
      <c r="O213" s="75"/>
    </row>
    <row r="214" spans="15:15" x14ac:dyDescent="0.3">
      <c r="O214" s="75"/>
    </row>
    <row r="215" spans="15:15" x14ac:dyDescent="0.3">
      <c r="O215" s="75"/>
    </row>
    <row r="216" spans="15:15" x14ac:dyDescent="0.3">
      <c r="O216" s="75"/>
    </row>
    <row r="217" spans="15:15" x14ac:dyDescent="0.3">
      <c r="O217" s="75"/>
    </row>
    <row r="218" spans="15:15" x14ac:dyDescent="0.3">
      <c r="O218" s="75"/>
    </row>
    <row r="219" spans="15:15" x14ac:dyDescent="0.3">
      <c r="O219" s="75"/>
    </row>
    <row r="220" spans="15:15" x14ac:dyDescent="0.3">
      <c r="O220" s="75"/>
    </row>
    <row r="221" spans="15:15" x14ac:dyDescent="0.3">
      <c r="O221" s="75"/>
    </row>
    <row r="222" spans="15:15" x14ac:dyDescent="0.3">
      <c r="O222" s="75"/>
    </row>
    <row r="223" spans="15:15" x14ac:dyDescent="0.3">
      <c r="O223" s="75"/>
    </row>
    <row r="224" spans="15:15" x14ac:dyDescent="0.3">
      <c r="O224" s="75"/>
    </row>
    <row r="225" spans="1:15" x14ac:dyDescent="0.3">
      <c r="A225" s="75"/>
      <c r="B225" s="75"/>
      <c r="C225" s="75"/>
      <c r="D225" s="75"/>
      <c r="E225" s="75"/>
      <c r="F225" s="75"/>
      <c r="G225" s="75"/>
      <c r="H225" s="75"/>
      <c r="I225" s="75"/>
      <c r="J225" s="75"/>
      <c r="K225" s="75"/>
      <c r="O225" s="75"/>
    </row>
    <row r="226" spans="1:15" x14ac:dyDescent="0.3">
      <c r="A226" s="75"/>
      <c r="B226" s="75"/>
      <c r="C226" s="75"/>
      <c r="D226" s="75"/>
      <c r="E226" s="75"/>
      <c r="F226" s="75"/>
      <c r="G226" s="75"/>
      <c r="H226" s="75"/>
      <c r="I226" s="75"/>
      <c r="J226" s="75"/>
      <c r="K226" s="75"/>
      <c r="O226" s="75"/>
    </row>
    <row r="227" spans="1:15" x14ac:dyDescent="0.3">
      <c r="A227" s="75"/>
      <c r="B227" s="75"/>
      <c r="C227" s="75"/>
      <c r="D227" s="75"/>
      <c r="E227" s="75"/>
      <c r="F227" s="75"/>
      <c r="G227" s="75"/>
      <c r="H227" s="75"/>
      <c r="I227" s="75"/>
      <c r="J227" s="75"/>
      <c r="K227" s="75"/>
      <c r="O227" s="75"/>
    </row>
    <row r="228" spans="1:15" x14ac:dyDescent="0.3">
      <c r="A228" s="75"/>
      <c r="B228" s="75"/>
      <c r="C228" s="75"/>
      <c r="D228" s="75"/>
      <c r="E228" s="75"/>
      <c r="F228" s="75"/>
      <c r="G228" s="75"/>
      <c r="H228" s="75"/>
      <c r="I228" s="75"/>
      <c r="J228" s="75"/>
      <c r="K228" s="75"/>
      <c r="O228" s="75"/>
    </row>
    <row r="229" spans="1:15" x14ac:dyDescent="0.3">
      <c r="A229" s="75"/>
      <c r="B229" s="75"/>
      <c r="C229" s="75"/>
      <c r="D229" s="75"/>
      <c r="E229" s="75"/>
      <c r="F229" s="75"/>
      <c r="G229" s="75"/>
      <c r="H229" s="75"/>
      <c r="I229" s="75"/>
      <c r="J229" s="75"/>
      <c r="K229" s="75"/>
      <c r="O229" s="75"/>
    </row>
    <row r="230" spans="1:15" x14ac:dyDescent="0.3">
      <c r="A230" s="75"/>
      <c r="B230" s="75"/>
      <c r="C230" s="75"/>
      <c r="D230" s="75"/>
      <c r="E230" s="75"/>
      <c r="F230" s="75"/>
      <c r="G230" s="75"/>
      <c r="H230" s="75"/>
      <c r="I230" s="75"/>
      <c r="J230" s="75"/>
      <c r="K230" s="75"/>
      <c r="O230" s="75"/>
    </row>
    <row r="231" spans="1:15" x14ac:dyDescent="0.3">
      <c r="A231" s="75"/>
      <c r="B231" s="75"/>
      <c r="C231" s="75"/>
      <c r="D231" s="75"/>
      <c r="E231" s="75"/>
      <c r="F231" s="75"/>
      <c r="G231" s="75"/>
      <c r="H231" s="75"/>
      <c r="I231" s="75"/>
      <c r="J231" s="75"/>
      <c r="K231" s="75"/>
      <c r="O231" s="75"/>
    </row>
  </sheetData>
  <hyperlinks>
    <hyperlink ref="A1" location="Innhold!A1" display="Tilbake"/>
  </hyperlinks>
  <pageMargins left="0.7" right="0.7" top="0.78740157499999996" bottom="0.78740157499999996"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dimension ref="A1:O176"/>
  <sheetViews>
    <sheetView showGridLines="0" zoomScale="90" zoomScaleNormal="90" workbookViewId="0"/>
  </sheetViews>
  <sheetFormatPr baseColWidth="10" defaultColWidth="11.42578125" defaultRowHeight="12.75" x14ac:dyDescent="0.2"/>
  <cols>
    <col min="1" max="1" width="43"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122</v>
      </c>
      <c r="D1" s="26"/>
      <c r="E1" s="26"/>
      <c r="F1" s="26"/>
      <c r="G1" s="26"/>
      <c r="H1" s="26"/>
      <c r="I1" s="26"/>
      <c r="J1" s="26"/>
      <c r="K1" s="26"/>
      <c r="L1" s="26"/>
      <c r="M1" s="26"/>
      <c r="O1" s="144"/>
    </row>
    <row r="2" spans="1:15" ht="15.75" x14ac:dyDescent="0.25">
      <c r="A2" s="165" t="s">
        <v>36</v>
      </c>
      <c r="B2" s="733"/>
      <c r="C2" s="733"/>
      <c r="D2" s="733"/>
      <c r="E2" s="303"/>
      <c r="F2" s="733"/>
      <c r="G2" s="733"/>
      <c r="H2" s="733"/>
      <c r="I2" s="303"/>
      <c r="J2" s="733"/>
      <c r="K2" s="733"/>
      <c r="L2" s="733"/>
      <c r="M2" s="303"/>
    </row>
    <row r="3" spans="1:15" ht="15.75" x14ac:dyDescent="0.25">
      <c r="A3" s="163"/>
      <c r="B3" s="303"/>
      <c r="C3" s="303"/>
      <c r="D3" s="303"/>
      <c r="E3" s="303"/>
      <c r="F3" s="303"/>
      <c r="G3" s="303"/>
      <c r="H3" s="303"/>
      <c r="I3" s="303"/>
      <c r="J3" s="303"/>
      <c r="K3" s="303"/>
      <c r="L3" s="303"/>
      <c r="M3" s="303"/>
    </row>
    <row r="4" spans="1:15" ht="13.5" x14ac:dyDescent="0.25">
      <c r="A4" s="704" t="s">
        <v>131</v>
      </c>
      <c r="B4" s="729" t="s">
        <v>0</v>
      </c>
      <c r="C4" s="730"/>
      <c r="D4" s="730"/>
      <c r="E4" s="305"/>
      <c r="F4" s="729" t="s">
        <v>1</v>
      </c>
      <c r="G4" s="730"/>
      <c r="H4" s="730"/>
      <c r="I4" s="308"/>
      <c r="J4" s="729" t="s">
        <v>2</v>
      </c>
      <c r="K4" s="730"/>
      <c r="L4" s="730"/>
      <c r="M4" s="308"/>
    </row>
    <row r="5" spans="1:15" x14ac:dyDescent="0.2">
      <c r="A5" s="158"/>
      <c r="B5" s="152" t="s">
        <v>437</v>
      </c>
      <c r="C5" s="152" t="s">
        <v>438</v>
      </c>
      <c r="D5" s="248" t="s">
        <v>3</v>
      </c>
      <c r="E5" s="309" t="s">
        <v>37</v>
      </c>
      <c r="F5" s="152" t="s">
        <v>437</v>
      </c>
      <c r="G5" s="152" t="s">
        <v>438</v>
      </c>
      <c r="H5" s="248" t="s">
        <v>3</v>
      </c>
      <c r="I5" s="309" t="s">
        <v>172</v>
      </c>
      <c r="J5" s="152" t="s">
        <v>437</v>
      </c>
      <c r="K5" s="152" t="s">
        <v>438</v>
      </c>
      <c r="L5" s="248" t="s">
        <v>3</v>
      </c>
      <c r="M5" s="162" t="s">
        <v>37</v>
      </c>
      <c r="O5" s="172"/>
    </row>
    <row r="6" spans="1:15" x14ac:dyDescent="0.2">
      <c r="A6" s="604" t="s">
        <v>439</v>
      </c>
      <c r="B6" s="156"/>
      <c r="C6" s="156"/>
      <c r="D6" s="250" t="s">
        <v>4</v>
      </c>
      <c r="E6" s="156" t="s">
        <v>38</v>
      </c>
      <c r="F6" s="161"/>
      <c r="G6" s="161"/>
      <c r="H6" s="248" t="s">
        <v>4</v>
      </c>
      <c r="I6" s="156" t="s">
        <v>4</v>
      </c>
      <c r="J6" s="161"/>
      <c r="K6" s="161"/>
      <c r="L6" s="248" t="s">
        <v>4</v>
      </c>
      <c r="M6" s="156" t="s">
        <v>38</v>
      </c>
    </row>
    <row r="7" spans="1:15" ht="15.75" x14ac:dyDescent="0.2">
      <c r="A7" s="14" t="s">
        <v>30</v>
      </c>
      <c r="B7" s="608" t="s">
        <v>439</v>
      </c>
      <c r="C7" s="620" t="s">
        <v>439</v>
      </c>
      <c r="D7" s="641" t="s">
        <v>439</v>
      </c>
      <c r="E7" s="629" t="s">
        <v>439</v>
      </c>
      <c r="F7" s="608" t="s">
        <v>439</v>
      </c>
      <c r="G7" s="620" t="s">
        <v>439</v>
      </c>
      <c r="H7" s="641" t="s">
        <v>439</v>
      </c>
      <c r="I7" s="629" t="s">
        <v>439</v>
      </c>
      <c r="J7" s="493" t="s">
        <v>439</v>
      </c>
      <c r="K7" s="492" t="s">
        <v>439</v>
      </c>
      <c r="L7" s="647" t="s">
        <v>439</v>
      </c>
      <c r="M7" s="629" t="s">
        <v>439</v>
      </c>
      <c r="O7" s="607" t="s">
        <v>439</v>
      </c>
    </row>
    <row r="8" spans="1:15" ht="15.75" x14ac:dyDescent="0.2">
      <c r="A8" s="21" t="s">
        <v>32</v>
      </c>
      <c r="B8" s="658"/>
      <c r="C8" s="668"/>
      <c r="D8" s="638" t="s">
        <v>439</v>
      </c>
      <c r="E8" s="629" t="s">
        <v>439</v>
      </c>
      <c r="F8" s="293"/>
      <c r="G8" s="294"/>
      <c r="H8" s="166"/>
      <c r="I8" s="629" t="s">
        <v>439</v>
      </c>
      <c r="J8" s="420" t="s">
        <v>439</v>
      </c>
      <c r="K8" s="414" t="s">
        <v>439</v>
      </c>
      <c r="L8" s="263"/>
      <c r="M8" s="629" t="s">
        <v>439</v>
      </c>
      <c r="O8" s="607" t="s">
        <v>439</v>
      </c>
    </row>
    <row r="9" spans="1:15" ht="15.75" x14ac:dyDescent="0.2">
      <c r="A9" s="21" t="s">
        <v>31</v>
      </c>
      <c r="B9" s="658"/>
      <c r="C9" s="668"/>
      <c r="D9" s="638" t="s">
        <v>439</v>
      </c>
      <c r="E9" s="629" t="s">
        <v>439</v>
      </c>
      <c r="F9" s="293"/>
      <c r="G9" s="294"/>
      <c r="H9" s="166"/>
      <c r="I9" s="629" t="s">
        <v>439</v>
      </c>
      <c r="J9" s="420" t="s">
        <v>439</v>
      </c>
      <c r="K9" s="414" t="s">
        <v>439</v>
      </c>
      <c r="L9" s="263"/>
      <c r="M9" s="629" t="s">
        <v>439</v>
      </c>
      <c r="O9" s="607" t="s">
        <v>439</v>
      </c>
    </row>
    <row r="10" spans="1:15" ht="15.75" x14ac:dyDescent="0.2">
      <c r="A10" s="13" t="s">
        <v>29</v>
      </c>
      <c r="B10" s="610" t="s">
        <v>439</v>
      </c>
      <c r="C10" s="622" t="s">
        <v>439</v>
      </c>
      <c r="D10" s="638" t="s">
        <v>439</v>
      </c>
      <c r="E10" s="629" t="s">
        <v>439</v>
      </c>
      <c r="F10" s="610" t="s">
        <v>439</v>
      </c>
      <c r="G10" s="622" t="s">
        <v>439</v>
      </c>
      <c r="H10" s="638" t="s">
        <v>439</v>
      </c>
      <c r="I10" s="629" t="s">
        <v>439</v>
      </c>
      <c r="J10" s="493" t="s">
        <v>439</v>
      </c>
      <c r="K10" s="492" t="s">
        <v>439</v>
      </c>
      <c r="L10" s="642" t="s">
        <v>439</v>
      </c>
      <c r="M10" s="629" t="s">
        <v>439</v>
      </c>
      <c r="O10" s="607" t="s">
        <v>439</v>
      </c>
    </row>
    <row r="11" spans="1:15" ht="15.75" x14ac:dyDescent="0.2">
      <c r="A11" s="21" t="s">
        <v>32</v>
      </c>
      <c r="B11" s="609" t="s">
        <v>439</v>
      </c>
      <c r="C11" s="621" t="s">
        <v>439</v>
      </c>
      <c r="D11" s="638" t="s">
        <v>439</v>
      </c>
      <c r="E11" s="629" t="s">
        <v>439</v>
      </c>
      <c r="F11" s="293"/>
      <c r="G11" s="294"/>
      <c r="H11" s="166"/>
      <c r="I11" s="629" t="s">
        <v>439</v>
      </c>
      <c r="J11" s="420" t="s">
        <v>439</v>
      </c>
      <c r="K11" s="414" t="s">
        <v>439</v>
      </c>
      <c r="L11" s="263"/>
      <c r="M11" s="629" t="s">
        <v>439</v>
      </c>
      <c r="O11" s="607" t="s">
        <v>439</v>
      </c>
    </row>
    <row r="12" spans="1:15" ht="15.75" x14ac:dyDescent="0.2">
      <c r="A12" s="21" t="s">
        <v>31</v>
      </c>
      <c r="B12" s="609" t="s">
        <v>439</v>
      </c>
      <c r="C12" s="621" t="s">
        <v>439</v>
      </c>
      <c r="D12" s="638" t="s">
        <v>439</v>
      </c>
      <c r="E12" s="629" t="s">
        <v>439</v>
      </c>
      <c r="F12" s="293"/>
      <c r="G12" s="294"/>
      <c r="H12" s="166"/>
      <c r="I12" s="629" t="s">
        <v>439</v>
      </c>
      <c r="J12" s="420" t="s">
        <v>439</v>
      </c>
      <c r="K12" s="414" t="s">
        <v>439</v>
      </c>
      <c r="L12" s="263"/>
      <c r="M12" s="629" t="s">
        <v>439</v>
      </c>
      <c r="O12" s="607" t="s">
        <v>439</v>
      </c>
    </row>
    <row r="13" spans="1:15" ht="15.75" x14ac:dyDescent="0.2">
      <c r="A13" s="13" t="s">
        <v>28</v>
      </c>
      <c r="B13" s="610" t="s">
        <v>439</v>
      </c>
      <c r="C13" s="622" t="s">
        <v>439</v>
      </c>
      <c r="D13" s="638" t="s">
        <v>439</v>
      </c>
      <c r="E13" s="629" t="s">
        <v>439</v>
      </c>
      <c r="F13" s="610" t="s">
        <v>439</v>
      </c>
      <c r="G13" s="622" t="s">
        <v>439</v>
      </c>
      <c r="H13" s="638" t="s">
        <v>439</v>
      </c>
      <c r="I13" s="629" t="s">
        <v>439</v>
      </c>
      <c r="J13" s="493" t="s">
        <v>439</v>
      </c>
      <c r="K13" s="492" t="s">
        <v>439</v>
      </c>
      <c r="L13" s="642" t="s">
        <v>439</v>
      </c>
      <c r="M13" s="629" t="s">
        <v>439</v>
      </c>
      <c r="O13" s="607" t="s">
        <v>439</v>
      </c>
    </row>
    <row r="14" spans="1:15" s="44" customFormat="1" ht="15.75" x14ac:dyDescent="0.2">
      <c r="A14" s="13" t="s">
        <v>27</v>
      </c>
      <c r="B14" s="610" t="s">
        <v>439</v>
      </c>
      <c r="C14" s="622" t="s">
        <v>439</v>
      </c>
      <c r="D14" s="638" t="s">
        <v>439</v>
      </c>
      <c r="E14" s="629" t="s">
        <v>439</v>
      </c>
      <c r="F14" s="610" t="s">
        <v>439</v>
      </c>
      <c r="G14" s="622" t="s">
        <v>439</v>
      </c>
      <c r="H14" s="638" t="s">
        <v>439</v>
      </c>
      <c r="I14" s="629" t="s">
        <v>439</v>
      </c>
      <c r="J14" s="493" t="s">
        <v>439</v>
      </c>
      <c r="K14" s="492" t="s">
        <v>439</v>
      </c>
      <c r="L14" s="642" t="s">
        <v>439</v>
      </c>
      <c r="M14" s="629" t="s">
        <v>439</v>
      </c>
      <c r="N14" s="144"/>
      <c r="O14" s="607" t="s">
        <v>439</v>
      </c>
    </row>
    <row r="15" spans="1:15" s="44" customFormat="1" ht="15.75" x14ac:dyDescent="0.2">
      <c r="A15" s="42" t="s">
        <v>26</v>
      </c>
      <c r="B15" s="611" t="s">
        <v>439</v>
      </c>
      <c r="C15" s="623" t="s">
        <v>439</v>
      </c>
      <c r="D15" s="630" t="s">
        <v>439</v>
      </c>
      <c r="E15" s="630" t="s">
        <v>439</v>
      </c>
      <c r="F15" s="611" t="s">
        <v>439</v>
      </c>
      <c r="G15" s="623" t="s">
        <v>439</v>
      </c>
      <c r="H15" s="630" t="s">
        <v>439</v>
      </c>
      <c r="I15" s="630" t="s">
        <v>439</v>
      </c>
      <c r="J15" s="639" t="s">
        <v>439</v>
      </c>
      <c r="K15" s="625" t="s">
        <v>439</v>
      </c>
      <c r="L15" s="643" t="s">
        <v>439</v>
      </c>
      <c r="M15" s="630"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732"/>
      <c r="C21" s="732"/>
      <c r="D21" s="732"/>
      <c r="E21" s="303"/>
      <c r="F21" s="732"/>
      <c r="G21" s="732"/>
      <c r="H21" s="732"/>
      <c r="I21" s="303"/>
      <c r="J21" s="732"/>
      <c r="K21" s="732"/>
      <c r="L21" s="732"/>
      <c r="M21" s="303"/>
    </row>
    <row r="22" spans="1:15" ht="13.5" x14ac:dyDescent="0.25">
      <c r="A22" s="704" t="s">
        <v>131</v>
      </c>
      <c r="B22" s="729" t="s">
        <v>0</v>
      </c>
      <c r="C22" s="730"/>
      <c r="D22" s="730"/>
      <c r="E22" s="305"/>
      <c r="F22" s="729" t="s">
        <v>1</v>
      </c>
      <c r="G22" s="730"/>
      <c r="H22" s="730"/>
      <c r="I22" s="308"/>
      <c r="J22" s="729" t="s">
        <v>2</v>
      </c>
      <c r="K22" s="730"/>
      <c r="L22" s="730"/>
      <c r="M22" s="308"/>
    </row>
    <row r="23" spans="1:15" x14ac:dyDescent="0.2">
      <c r="A23" s="142" t="s">
        <v>5</v>
      </c>
      <c r="B23" s="245" t="s">
        <v>437</v>
      </c>
      <c r="C23" s="245" t="s">
        <v>438</v>
      </c>
      <c r="D23" s="162" t="s">
        <v>3</v>
      </c>
      <c r="E23" s="309" t="s">
        <v>37</v>
      </c>
      <c r="F23" s="245" t="s">
        <v>437</v>
      </c>
      <c r="G23" s="245" t="s">
        <v>438</v>
      </c>
      <c r="H23" s="162" t="s">
        <v>3</v>
      </c>
      <c r="I23" s="309" t="s">
        <v>172</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4</v>
      </c>
      <c r="J24" s="161"/>
      <c r="K24" s="161"/>
      <c r="L24" s="156" t="s">
        <v>4</v>
      </c>
      <c r="M24" s="156" t="s">
        <v>38</v>
      </c>
    </row>
    <row r="25" spans="1:15" ht="15.75" x14ac:dyDescent="0.2">
      <c r="A25" s="14" t="s">
        <v>30</v>
      </c>
      <c r="B25" s="612" t="s">
        <v>439</v>
      </c>
      <c r="C25" s="624" t="s">
        <v>439</v>
      </c>
      <c r="D25" s="641" t="s">
        <v>439</v>
      </c>
      <c r="E25" s="629" t="s">
        <v>439</v>
      </c>
      <c r="F25" s="632" t="s">
        <v>439</v>
      </c>
      <c r="G25" s="624" t="s">
        <v>439</v>
      </c>
      <c r="H25" s="641" t="s">
        <v>439</v>
      </c>
      <c r="I25" s="629" t="s">
        <v>439</v>
      </c>
      <c r="J25" s="612" t="s">
        <v>439</v>
      </c>
      <c r="K25" s="612" t="s">
        <v>439</v>
      </c>
      <c r="L25" s="647" t="s">
        <v>439</v>
      </c>
      <c r="M25" s="638" t="s">
        <v>439</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493" t="s">
        <v>439</v>
      </c>
      <c r="G31" s="493" t="s">
        <v>439</v>
      </c>
      <c r="H31" s="638" t="s">
        <v>439</v>
      </c>
      <c r="I31" s="629" t="s">
        <v>439</v>
      </c>
      <c r="J31" s="614" t="s">
        <v>439</v>
      </c>
      <c r="K31" s="614" t="s">
        <v>439</v>
      </c>
      <c r="L31" s="642" t="s">
        <v>439</v>
      </c>
      <c r="M31" s="638" t="s">
        <v>439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493" t="s">
        <v>439</v>
      </c>
      <c r="G36" s="492" t="s">
        <v>439</v>
      </c>
      <c r="H36" s="638" t="s">
        <v>439</v>
      </c>
      <c r="I36" s="629" t="s">
        <v>439</v>
      </c>
      <c r="J36" s="614" t="s">
        <v>439</v>
      </c>
      <c r="K36" s="614" t="s">
        <v>439</v>
      </c>
      <c r="L36" s="642" t="s">
        <v>439</v>
      </c>
      <c r="M36" s="638" t="s">
        <v>439</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493" t="s">
        <v>439</v>
      </c>
      <c r="G40" s="492" t="s">
        <v>439</v>
      </c>
      <c r="H40" s="638" t="s">
        <v>439</v>
      </c>
      <c r="I40" s="629" t="s">
        <v>439</v>
      </c>
      <c r="J40" s="614" t="s">
        <v>439</v>
      </c>
      <c r="K40" s="614" t="s">
        <v>439</v>
      </c>
      <c r="L40" s="642" t="s">
        <v>439</v>
      </c>
      <c r="M40" s="638" t="s">
        <v>439</v>
      </c>
      <c r="O40" s="607" t="s">
        <v>439</v>
      </c>
    </row>
    <row r="41" spans="1:15" ht="15.75" x14ac:dyDescent="0.2">
      <c r="A41" s="13" t="s">
        <v>26</v>
      </c>
      <c r="B41" s="614" t="s">
        <v>439</v>
      </c>
      <c r="C41" s="492" t="s">
        <v>439</v>
      </c>
      <c r="D41" s="638" t="s">
        <v>439</v>
      </c>
      <c r="E41" s="629" t="s">
        <v>439</v>
      </c>
      <c r="F41" s="493" t="s">
        <v>439</v>
      </c>
      <c r="G41" s="492" t="s">
        <v>439</v>
      </c>
      <c r="H41" s="638" t="s">
        <v>439</v>
      </c>
      <c r="I41" s="629" t="s">
        <v>439</v>
      </c>
      <c r="J41" s="614" t="s">
        <v>439</v>
      </c>
      <c r="K41" s="614" t="s">
        <v>439</v>
      </c>
      <c r="L41" s="642" t="s">
        <v>439</v>
      </c>
      <c r="M41" s="638" t="s">
        <v>439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735"/>
      <c r="E47" s="735"/>
      <c r="F47" s="735"/>
      <c r="G47" s="735"/>
      <c r="H47" s="735"/>
      <c r="I47" s="735"/>
      <c r="J47" s="735"/>
      <c r="K47" s="735"/>
      <c r="L47" s="735"/>
      <c r="M47" s="306"/>
    </row>
    <row r="48" spans="1:15" x14ac:dyDescent="0.2">
      <c r="A48" s="155"/>
    </row>
    <row r="49" spans="1:15" ht="15.75" x14ac:dyDescent="0.25">
      <c r="A49" s="147" t="s">
        <v>319</v>
      </c>
      <c r="B49" s="733"/>
      <c r="C49" s="733"/>
      <c r="D49" s="733"/>
      <c r="E49" s="303"/>
      <c r="F49" s="734"/>
      <c r="G49" s="734"/>
      <c r="H49" s="734"/>
      <c r="I49" s="306"/>
      <c r="J49" s="734"/>
      <c r="K49" s="734"/>
      <c r="L49" s="734"/>
      <c r="M49" s="306"/>
    </row>
    <row r="50" spans="1:15" ht="15.75" x14ac:dyDescent="0.25">
      <c r="A50" s="163"/>
      <c r="B50" s="307"/>
      <c r="C50" s="307"/>
      <c r="D50" s="307"/>
      <c r="E50" s="307"/>
      <c r="F50" s="306"/>
      <c r="G50" s="306"/>
      <c r="H50" s="306"/>
      <c r="I50" s="306"/>
      <c r="J50" s="306"/>
      <c r="K50" s="306"/>
      <c r="L50" s="306"/>
      <c r="M50" s="306"/>
    </row>
    <row r="51" spans="1:15" ht="15.75" x14ac:dyDescent="0.25">
      <c r="A51" s="704" t="s">
        <v>131</v>
      </c>
      <c r="B51" s="729" t="s">
        <v>0</v>
      </c>
      <c r="C51" s="730"/>
      <c r="D51" s="730"/>
      <c r="E51" s="246"/>
      <c r="F51" s="306"/>
      <c r="G51" s="306"/>
      <c r="H51" s="306"/>
      <c r="I51" s="306"/>
      <c r="J51" s="306"/>
      <c r="K51" s="306"/>
      <c r="L51" s="306"/>
      <c r="M51" s="306"/>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536115.74184000003</v>
      </c>
      <c r="C54" s="315">
        <v>499374.44325000001</v>
      </c>
      <c r="D54" s="262">
        <v>-6.9</v>
      </c>
      <c r="E54" s="178">
        <v>15.402140304392969</v>
      </c>
      <c r="F54" s="145"/>
      <c r="G54" s="34"/>
      <c r="H54" s="159"/>
      <c r="I54" s="159"/>
      <c r="J54" s="38"/>
      <c r="K54" s="38"/>
      <c r="L54" s="159"/>
      <c r="M54" s="159"/>
      <c r="N54" s="148"/>
      <c r="O54" s="607" t="s">
        <v>439</v>
      </c>
    </row>
    <row r="55" spans="1:15" s="3" customFormat="1" ht="15.75" x14ac:dyDescent="0.2">
      <c r="A55" s="39" t="s">
        <v>340</v>
      </c>
      <c r="B55" s="290">
        <v>248270.19284</v>
      </c>
      <c r="C55" s="291">
        <v>219974.55025</v>
      </c>
      <c r="D55" s="263">
        <v>-11.4</v>
      </c>
      <c r="E55" s="178">
        <v>11.990210244215032</v>
      </c>
      <c r="F55" s="145"/>
      <c r="G55" s="34"/>
      <c r="H55" s="145"/>
      <c r="I55" s="145"/>
      <c r="J55" s="34"/>
      <c r="K55" s="34"/>
      <c r="L55" s="159"/>
      <c r="M55" s="159"/>
      <c r="N55" s="148"/>
      <c r="O55" s="607" t="s">
        <v>439</v>
      </c>
    </row>
    <row r="56" spans="1:15" s="3" customFormat="1" ht="15.75" x14ac:dyDescent="0.2">
      <c r="A56" s="39" t="s">
        <v>341</v>
      </c>
      <c r="B56" s="45">
        <v>287845.549</v>
      </c>
      <c r="C56" s="295">
        <v>279399.89299999998</v>
      </c>
      <c r="D56" s="263">
        <v>-2.9</v>
      </c>
      <c r="E56" s="178">
        <v>19.849062407457104</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10656</v>
      </c>
      <c r="C60" s="315">
        <v>8554.6</v>
      </c>
      <c r="D60" s="263">
        <v>-19.7</v>
      </c>
      <c r="E60" s="178">
        <v>11.568513461436595</v>
      </c>
      <c r="F60" s="145"/>
      <c r="G60" s="34"/>
      <c r="H60" s="145"/>
      <c r="I60" s="145"/>
      <c r="J60" s="34"/>
      <c r="K60" s="34"/>
      <c r="L60" s="159"/>
      <c r="M60" s="159"/>
      <c r="N60" s="148"/>
      <c r="O60" s="607" t="s">
        <v>439</v>
      </c>
    </row>
    <row r="61" spans="1:15" s="3" customFormat="1" ht="15.75" x14ac:dyDescent="0.2">
      <c r="A61" s="39" t="s">
        <v>340</v>
      </c>
      <c r="B61" s="290">
        <v>9746</v>
      </c>
      <c r="C61" s="291">
        <v>7227.2</v>
      </c>
      <c r="D61" s="263">
        <v>-25.8</v>
      </c>
      <c r="E61" s="178">
        <v>18.409087719308076</v>
      </c>
      <c r="F61" s="145"/>
      <c r="G61" s="34"/>
      <c r="H61" s="145"/>
      <c r="I61" s="145"/>
      <c r="J61" s="34"/>
      <c r="K61" s="34"/>
      <c r="L61" s="159"/>
      <c r="M61" s="159"/>
      <c r="N61" s="148"/>
      <c r="O61" s="607" t="s">
        <v>439</v>
      </c>
    </row>
    <row r="62" spans="1:15" s="3" customFormat="1" ht="15.75" x14ac:dyDescent="0.2">
      <c r="A62" s="39" t="s">
        <v>341</v>
      </c>
      <c r="B62" s="45">
        <v>910</v>
      </c>
      <c r="C62" s="295">
        <v>1327.4</v>
      </c>
      <c r="D62" s="263">
        <v>45.9</v>
      </c>
      <c r="E62" s="178">
        <v>3.8266394529583376</v>
      </c>
      <c r="F62" s="145"/>
      <c r="G62" s="34"/>
      <c r="H62" s="145"/>
      <c r="I62" s="145"/>
      <c r="J62" s="34"/>
      <c r="K62" s="34"/>
      <c r="L62" s="159"/>
      <c r="M62" s="159"/>
      <c r="N62" s="148"/>
      <c r="O62" s="607" t="s">
        <v>439</v>
      </c>
    </row>
    <row r="63" spans="1:15" s="3" customFormat="1" x14ac:dyDescent="0.2">
      <c r="A63" s="300" t="s">
        <v>6</v>
      </c>
      <c r="B63" s="293" t="s">
        <v>439</v>
      </c>
      <c r="C63" s="294" t="s">
        <v>439</v>
      </c>
      <c r="D63" s="263"/>
      <c r="E63" s="166" t="s">
        <v>439</v>
      </c>
      <c r="F63" s="145"/>
      <c r="G63" s="34"/>
      <c r="H63" s="145"/>
      <c r="I63" s="145"/>
      <c r="J63" s="34"/>
      <c r="K63" s="34"/>
      <c r="L63" s="159"/>
      <c r="M63" s="159"/>
      <c r="N63" s="148"/>
      <c r="O63" s="607" t="s">
        <v>439</v>
      </c>
    </row>
    <row r="64" spans="1:15" s="3" customFormat="1" x14ac:dyDescent="0.2">
      <c r="A64" s="300" t="s">
        <v>7</v>
      </c>
      <c r="B64" s="293" t="s">
        <v>439</v>
      </c>
      <c r="C64" s="294" t="s">
        <v>439</v>
      </c>
      <c r="D64" s="263"/>
      <c r="E64" s="166" t="s">
        <v>439</v>
      </c>
      <c r="F64" s="145"/>
      <c r="G64" s="34"/>
      <c r="H64" s="145"/>
      <c r="I64" s="145"/>
      <c r="J64" s="34"/>
      <c r="K64" s="34"/>
      <c r="L64" s="159"/>
      <c r="M64" s="159"/>
      <c r="N64" s="148"/>
      <c r="O64" s="607" t="s">
        <v>439</v>
      </c>
    </row>
    <row r="65" spans="1:15" s="3" customFormat="1" x14ac:dyDescent="0.2">
      <c r="A65" s="300" t="s">
        <v>8</v>
      </c>
      <c r="B65" s="293" t="s">
        <v>439</v>
      </c>
      <c r="C65" s="294"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732"/>
      <c r="C75" s="732"/>
      <c r="D75" s="732"/>
      <c r="E75" s="303"/>
      <c r="F75" s="732"/>
      <c r="G75" s="732"/>
      <c r="H75" s="732"/>
      <c r="I75" s="303"/>
      <c r="J75" s="732"/>
      <c r="K75" s="732"/>
      <c r="L75" s="732"/>
      <c r="M75" s="303"/>
    </row>
    <row r="76" spans="1:15" ht="13.5" x14ac:dyDescent="0.25">
      <c r="A76" s="704" t="s">
        <v>131</v>
      </c>
      <c r="B76" s="729" t="s">
        <v>0</v>
      </c>
      <c r="C76" s="730"/>
      <c r="D76" s="731"/>
      <c r="E76" s="304"/>
      <c r="F76" s="730" t="s">
        <v>1</v>
      </c>
      <c r="G76" s="730"/>
      <c r="H76" s="730"/>
      <c r="I76" s="308"/>
      <c r="J76" s="729" t="s">
        <v>2</v>
      </c>
      <c r="K76" s="730"/>
      <c r="L76" s="730"/>
      <c r="M76" s="308"/>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17" t="s">
        <v>439</v>
      </c>
      <c r="C79" s="617" t="s">
        <v>439</v>
      </c>
      <c r="D79" s="641" t="s">
        <v>439</v>
      </c>
      <c r="E79" s="629" t="s">
        <v>439</v>
      </c>
      <c r="F79" s="633" t="s">
        <v>439</v>
      </c>
      <c r="G79" s="633" t="s">
        <v>439</v>
      </c>
      <c r="H79" s="641" t="s">
        <v>439</v>
      </c>
      <c r="I79" s="629" t="s">
        <v>439</v>
      </c>
      <c r="J79" s="492" t="s">
        <v>439</v>
      </c>
      <c r="K79" s="612" t="s">
        <v>439</v>
      </c>
      <c r="L79" s="642" t="s">
        <v>439</v>
      </c>
      <c r="M79" s="629" t="s">
        <v>439</v>
      </c>
      <c r="O79" s="607" t="s">
        <v>439</v>
      </c>
    </row>
    <row r="80" spans="1:15" x14ac:dyDescent="0.2">
      <c r="A80" s="21" t="s">
        <v>9</v>
      </c>
      <c r="B80" s="613" t="s">
        <v>439</v>
      </c>
      <c r="C80" s="618" t="s">
        <v>439</v>
      </c>
      <c r="D80" s="638" t="s">
        <v>439</v>
      </c>
      <c r="E80" s="629" t="s">
        <v>439</v>
      </c>
      <c r="F80" s="420" t="s">
        <v>439</v>
      </c>
      <c r="G80" s="618" t="s">
        <v>439</v>
      </c>
      <c r="H80" s="638" t="s">
        <v>439</v>
      </c>
      <c r="I80" s="629" t="s">
        <v>439</v>
      </c>
      <c r="J80" s="414" t="s">
        <v>439</v>
      </c>
      <c r="K80" s="613" t="s">
        <v>439</v>
      </c>
      <c r="L80" s="642" t="s">
        <v>439</v>
      </c>
      <c r="M80" s="629" t="s">
        <v>439</v>
      </c>
      <c r="O80" s="607" t="s">
        <v>439</v>
      </c>
    </row>
    <row r="81" spans="1:15" x14ac:dyDescent="0.2">
      <c r="A81" s="21" t="s">
        <v>10</v>
      </c>
      <c r="B81" s="619" t="s">
        <v>439</v>
      </c>
      <c r="C81" s="627" t="s">
        <v>439</v>
      </c>
      <c r="D81" s="638" t="s">
        <v>439</v>
      </c>
      <c r="E81" s="629" t="s">
        <v>439</v>
      </c>
      <c r="F81" s="619" t="s">
        <v>439</v>
      </c>
      <c r="G81" s="627" t="s">
        <v>439</v>
      </c>
      <c r="H81" s="638" t="s">
        <v>439</v>
      </c>
      <c r="I81" s="629" t="s">
        <v>439</v>
      </c>
      <c r="J81" s="414" t="s">
        <v>439</v>
      </c>
      <c r="K81" s="613" t="s">
        <v>439</v>
      </c>
      <c r="L81" s="642" t="s">
        <v>439</v>
      </c>
      <c r="M81" s="629" t="s">
        <v>439</v>
      </c>
      <c r="O81" s="607" t="s">
        <v>439</v>
      </c>
    </row>
    <row r="82" spans="1:15" ht="15.75" x14ac:dyDescent="0.2">
      <c r="A82" s="300" t="s">
        <v>344</v>
      </c>
      <c r="B82" s="293" t="s">
        <v>439</v>
      </c>
      <c r="C82" s="293" t="s">
        <v>439</v>
      </c>
      <c r="D82" s="166" t="s">
        <v>439</v>
      </c>
      <c r="E82" s="242" t="s">
        <v>439</v>
      </c>
      <c r="F82" s="293" t="s">
        <v>439</v>
      </c>
      <c r="G82" s="293" t="s">
        <v>439</v>
      </c>
      <c r="H82" s="166" t="s">
        <v>439</v>
      </c>
      <c r="I82" s="634" t="s">
        <v>439</v>
      </c>
      <c r="J82" s="296" t="s">
        <v>439</v>
      </c>
      <c r="K82" s="296" t="s">
        <v>439</v>
      </c>
      <c r="L82" s="166" t="s">
        <v>439</v>
      </c>
      <c r="M82" s="638" t="s">
        <v>439</v>
      </c>
      <c r="O82" s="607" t="s">
        <v>439</v>
      </c>
    </row>
    <row r="83" spans="1:15" x14ac:dyDescent="0.2">
      <c r="A83" s="300" t="s">
        <v>12</v>
      </c>
      <c r="B83" s="483"/>
      <c r="C83" s="484"/>
      <c r="D83" s="166"/>
      <c r="E83" s="242" t="s">
        <v>439</v>
      </c>
      <c r="F83" s="293" t="s">
        <v>439</v>
      </c>
      <c r="G83" s="293" t="s">
        <v>439</v>
      </c>
      <c r="H83" s="166" t="s">
        <v>439</v>
      </c>
      <c r="I83" s="634" t="s">
        <v>439</v>
      </c>
      <c r="J83" s="296" t="s">
        <v>439</v>
      </c>
      <c r="K83" s="296" t="s">
        <v>439</v>
      </c>
      <c r="L83" s="166" t="s">
        <v>439</v>
      </c>
      <c r="M83" s="638" t="s">
        <v>439</v>
      </c>
      <c r="O83" s="607" t="s">
        <v>439</v>
      </c>
    </row>
    <row r="84" spans="1:15" x14ac:dyDescent="0.2">
      <c r="A84" s="300" t="s">
        <v>13</v>
      </c>
      <c r="B84" s="418"/>
      <c r="C84" s="482"/>
      <c r="D84" s="166"/>
      <c r="E84" s="242" t="s">
        <v>439</v>
      </c>
      <c r="F84" s="293" t="s">
        <v>439</v>
      </c>
      <c r="G84" s="293" t="s">
        <v>439</v>
      </c>
      <c r="H84" s="166" t="s">
        <v>439</v>
      </c>
      <c r="I84" s="634" t="s">
        <v>439</v>
      </c>
      <c r="J84" s="296" t="s">
        <v>439</v>
      </c>
      <c r="K84" s="296" t="s">
        <v>439</v>
      </c>
      <c r="L84" s="166" t="s">
        <v>439</v>
      </c>
      <c r="M84" s="638" t="s">
        <v>439</v>
      </c>
      <c r="O84" s="607" t="s">
        <v>439</v>
      </c>
    </row>
    <row r="85" spans="1:15" ht="15.75" x14ac:dyDescent="0.2">
      <c r="A85" s="300" t="s">
        <v>345</v>
      </c>
      <c r="B85" s="293" t="s">
        <v>439</v>
      </c>
      <c r="C85" s="293" t="s">
        <v>439</v>
      </c>
      <c r="D85" s="166" t="s">
        <v>439</v>
      </c>
      <c r="E85" s="242" t="s">
        <v>439</v>
      </c>
      <c r="F85" s="293" t="s">
        <v>439</v>
      </c>
      <c r="G85" s="293" t="s">
        <v>439</v>
      </c>
      <c r="H85" s="166" t="s">
        <v>439</v>
      </c>
      <c r="I85" s="634" t="s">
        <v>439</v>
      </c>
      <c r="J85" s="296" t="s">
        <v>439</v>
      </c>
      <c r="K85" s="296" t="s">
        <v>439</v>
      </c>
      <c r="L85" s="166" t="s">
        <v>439</v>
      </c>
      <c r="M85" s="638" t="s">
        <v>439</v>
      </c>
      <c r="O85" s="607" t="s">
        <v>439</v>
      </c>
    </row>
    <row r="86" spans="1:15" x14ac:dyDescent="0.2">
      <c r="A86" s="300" t="s">
        <v>12</v>
      </c>
      <c r="B86" s="418"/>
      <c r="C86" s="482"/>
      <c r="D86" s="166"/>
      <c r="E86" s="242" t="s">
        <v>439</v>
      </c>
      <c r="F86" s="293" t="s">
        <v>439</v>
      </c>
      <c r="G86" s="293" t="s">
        <v>439</v>
      </c>
      <c r="H86" s="166" t="s">
        <v>439</v>
      </c>
      <c r="I86" s="634" t="s">
        <v>439</v>
      </c>
      <c r="J86" s="296" t="s">
        <v>439</v>
      </c>
      <c r="K86" s="296" t="s">
        <v>439</v>
      </c>
      <c r="L86" s="166" t="s">
        <v>439</v>
      </c>
      <c r="M86" s="638" t="s">
        <v>439</v>
      </c>
      <c r="O86" s="607" t="s">
        <v>439</v>
      </c>
    </row>
    <row r="87" spans="1:15" s="3" customFormat="1" x14ac:dyDescent="0.2">
      <c r="A87" s="300" t="s">
        <v>13</v>
      </c>
      <c r="B87" s="418"/>
      <c r="C87" s="482"/>
      <c r="D87" s="166"/>
      <c r="E87" s="242" t="s">
        <v>439</v>
      </c>
      <c r="F87" s="293" t="s">
        <v>439</v>
      </c>
      <c r="G87" s="293"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420" t="s">
        <v>439</v>
      </c>
      <c r="C89" s="420" t="s">
        <v>439</v>
      </c>
      <c r="D89" s="638" t="s">
        <v>439</v>
      </c>
      <c r="E89" s="629" t="s">
        <v>439</v>
      </c>
      <c r="F89" s="420" t="s">
        <v>439</v>
      </c>
      <c r="G89" s="618" t="s">
        <v>439</v>
      </c>
      <c r="H89" s="638" t="s">
        <v>439</v>
      </c>
      <c r="I89" s="629" t="s">
        <v>439</v>
      </c>
      <c r="J89" s="414" t="s">
        <v>439</v>
      </c>
      <c r="K89" s="613" t="s">
        <v>439</v>
      </c>
      <c r="L89" s="642" t="s">
        <v>439</v>
      </c>
      <c r="M89" s="629" t="s">
        <v>439</v>
      </c>
      <c r="O89" s="607" t="s">
        <v>439</v>
      </c>
    </row>
    <row r="90" spans="1:15" x14ac:dyDescent="0.2">
      <c r="A90" s="21" t="s">
        <v>9</v>
      </c>
      <c r="B90" s="420" t="s">
        <v>439</v>
      </c>
      <c r="C90" s="618" t="s">
        <v>439</v>
      </c>
      <c r="D90" s="638" t="s">
        <v>439</v>
      </c>
      <c r="E90" s="629" t="s">
        <v>439</v>
      </c>
      <c r="F90" s="420" t="s">
        <v>439</v>
      </c>
      <c r="G90" s="618" t="s">
        <v>439</v>
      </c>
      <c r="H90" s="638" t="s">
        <v>439</v>
      </c>
      <c r="I90" s="629" t="s">
        <v>439</v>
      </c>
      <c r="J90" s="414" t="s">
        <v>439</v>
      </c>
      <c r="K90" s="613" t="s">
        <v>439</v>
      </c>
      <c r="L90" s="642" t="s">
        <v>439</v>
      </c>
      <c r="M90" s="629" t="s">
        <v>439</v>
      </c>
      <c r="O90" s="607" t="s">
        <v>439</v>
      </c>
    </row>
    <row r="91" spans="1:15" x14ac:dyDescent="0.2">
      <c r="A91" s="21" t="s">
        <v>10</v>
      </c>
      <c r="B91" s="619" t="s">
        <v>439</v>
      </c>
      <c r="C91" s="627" t="s">
        <v>439</v>
      </c>
      <c r="D91" s="638" t="s">
        <v>439</v>
      </c>
      <c r="E91" s="629" t="s">
        <v>439</v>
      </c>
      <c r="F91" s="619" t="s">
        <v>439</v>
      </c>
      <c r="G91" s="627" t="s">
        <v>439</v>
      </c>
      <c r="H91" s="638" t="s">
        <v>439</v>
      </c>
      <c r="I91" s="629" t="s">
        <v>439</v>
      </c>
      <c r="J91" s="414" t="s">
        <v>439</v>
      </c>
      <c r="K91" s="613" t="s">
        <v>439</v>
      </c>
      <c r="L91" s="642" t="s">
        <v>439</v>
      </c>
      <c r="M91" s="629" t="s">
        <v>439</v>
      </c>
      <c r="O91" s="607" t="s">
        <v>439</v>
      </c>
    </row>
    <row r="92" spans="1:15" ht="15.75" x14ac:dyDescent="0.2">
      <c r="A92" s="300" t="s">
        <v>344</v>
      </c>
      <c r="B92" s="293" t="s">
        <v>439</v>
      </c>
      <c r="C92" s="293" t="s">
        <v>439</v>
      </c>
      <c r="D92" s="166" t="s">
        <v>439</v>
      </c>
      <c r="E92" s="242" t="s">
        <v>439</v>
      </c>
      <c r="F92" s="293" t="s">
        <v>439</v>
      </c>
      <c r="G92" s="293" t="s">
        <v>439</v>
      </c>
      <c r="H92" s="166" t="s">
        <v>439</v>
      </c>
      <c r="I92" s="634" t="s">
        <v>439</v>
      </c>
      <c r="J92" s="296" t="s">
        <v>439</v>
      </c>
      <c r="K92" s="296" t="s">
        <v>439</v>
      </c>
      <c r="L92" s="166" t="s">
        <v>439</v>
      </c>
      <c r="M92" s="638" t="s">
        <v>439</v>
      </c>
      <c r="O92" s="607" t="s">
        <v>439</v>
      </c>
    </row>
    <row r="93" spans="1:15" x14ac:dyDescent="0.2">
      <c r="A93" s="300" t="s">
        <v>12</v>
      </c>
      <c r="B93" s="418"/>
      <c r="C93" s="482"/>
      <c r="D93" s="166"/>
      <c r="E93" s="242" t="s">
        <v>439</v>
      </c>
      <c r="F93" s="293" t="s">
        <v>439</v>
      </c>
      <c r="G93" s="293" t="s">
        <v>439</v>
      </c>
      <c r="H93" s="166" t="s">
        <v>439</v>
      </c>
      <c r="I93" s="634" t="s">
        <v>439</v>
      </c>
      <c r="J93" s="296" t="s">
        <v>439</v>
      </c>
      <c r="K93" s="296" t="s">
        <v>439</v>
      </c>
      <c r="L93" s="166" t="s">
        <v>439</v>
      </c>
      <c r="M93" s="638" t="s">
        <v>439</v>
      </c>
      <c r="O93" s="607" t="s">
        <v>439</v>
      </c>
    </row>
    <row r="94" spans="1:15" x14ac:dyDescent="0.2">
      <c r="A94" s="300" t="s">
        <v>13</v>
      </c>
      <c r="B94" s="418"/>
      <c r="C94" s="482"/>
      <c r="D94" s="166"/>
      <c r="E94" s="242" t="s">
        <v>439</v>
      </c>
      <c r="F94" s="293" t="s">
        <v>439</v>
      </c>
      <c r="G94" s="293" t="s">
        <v>439</v>
      </c>
      <c r="H94" s="166" t="s">
        <v>439</v>
      </c>
      <c r="I94" s="634" t="s">
        <v>439</v>
      </c>
      <c r="J94" s="296" t="s">
        <v>439</v>
      </c>
      <c r="K94" s="296" t="s">
        <v>439</v>
      </c>
      <c r="L94" s="166" t="s">
        <v>439</v>
      </c>
      <c r="M94" s="638" t="s">
        <v>439</v>
      </c>
      <c r="O94" s="607" t="s">
        <v>439</v>
      </c>
    </row>
    <row r="95" spans="1:15" ht="15.75" x14ac:dyDescent="0.2">
      <c r="A95" s="300" t="s">
        <v>345</v>
      </c>
      <c r="B95" s="293" t="s">
        <v>439</v>
      </c>
      <c r="C95" s="293" t="s">
        <v>439</v>
      </c>
      <c r="D95" s="166" t="s">
        <v>439</v>
      </c>
      <c r="E95" s="242" t="s">
        <v>439</v>
      </c>
      <c r="F95" s="293" t="s">
        <v>439</v>
      </c>
      <c r="G95" s="293" t="s">
        <v>439</v>
      </c>
      <c r="H95" s="166" t="s">
        <v>439</v>
      </c>
      <c r="I95" s="634" t="s">
        <v>439</v>
      </c>
      <c r="J95" s="296" t="s">
        <v>439</v>
      </c>
      <c r="K95" s="296" t="s">
        <v>439</v>
      </c>
      <c r="L95" s="166" t="s">
        <v>439</v>
      </c>
      <c r="M95" s="638" t="s">
        <v>439</v>
      </c>
      <c r="O95" s="607" t="s">
        <v>439</v>
      </c>
    </row>
    <row r="96" spans="1:15" x14ac:dyDescent="0.2">
      <c r="A96" s="300" t="s">
        <v>12</v>
      </c>
      <c r="B96" s="418"/>
      <c r="C96" s="482"/>
      <c r="D96" s="166"/>
      <c r="E96" s="242" t="s">
        <v>439</v>
      </c>
      <c r="F96" s="293" t="s">
        <v>439</v>
      </c>
      <c r="G96" s="293" t="s">
        <v>439</v>
      </c>
      <c r="H96" s="166" t="s">
        <v>439</v>
      </c>
      <c r="I96" s="634" t="s">
        <v>439</v>
      </c>
      <c r="J96" s="296" t="s">
        <v>439</v>
      </c>
      <c r="K96" s="296" t="s">
        <v>439</v>
      </c>
      <c r="L96" s="166" t="s">
        <v>439</v>
      </c>
      <c r="M96" s="638" t="s">
        <v>439</v>
      </c>
      <c r="O96" s="607" t="s">
        <v>439</v>
      </c>
    </row>
    <row r="97" spans="1:15" x14ac:dyDescent="0.2">
      <c r="A97" s="300" t="s">
        <v>13</v>
      </c>
      <c r="B97" s="418"/>
      <c r="C97" s="482"/>
      <c r="D97" s="166"/>
      <c r="E97" s="242" t="s">
        <v>439</v>
      </c>
      <c r="F97" s="293" t="s">
        <v>439</v>
      </c>
      <c r="G97" s="293"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493" t="s">
        <v>439</v>
      </c>
      <c r="C99" s="493" t="s">
        <v>439</v>
      </c>
      <c r="D99" s="638" t="s">
        <v>439</v>
      </c>
      <c r="E99" s="629" t="s">
        <v>439</v>
      </c>
      <c r="F99" s="493" t="s">
        <v>439</v>
      </c>
      <c r="G99" s="493" t="s">
        <v>439</v>
      </c>
      <c r="H99" s="638" t="s">
        <v>439</v>
      </c>
      <c r="I99" s="629" t="s">
        <v>439</v>
      </c>
      <c r="J99" s="492" t="s">
        <v>439</v>
      </c>
      <c r="K99" s="614" t="s">
        <v>439</v>
      </c>
      <c r="L99" s="642" t="s">
        <v>439</v>
      </c>
      <c r="M99" s="629" t="s">
        <v>439</v>
      </c>
      <c r="O99" s="607" t="s">
        <v>439</v>
      </c>
    </row>
    <row r="100" spans="1:15" x14ac:dyDescent="0.2">
      <c r="A100" s="21" t="s">
        <v>9</v>
      </c>
      <c r="B100" s="420" t="s">
        <v>439</v>
      </c>
      <c r="C100" s="618" t="s">
        <v>439</v>
      </c>
      <c r="D100" s="638" t="s">
        <v>439</v>
      </c>
      <c r="E100" s="629" t="s">
        <v>439</v>
      </c>
      <c r="F100" s="420" t="s">
        <v>439</v>
      </c>
      <c r="G100" s="618" t="s">
        <v>439</v>
      </c>
      <c r="H100" s="638" t="s">
        <v>439</v>
      </c>
      <c r="I100" s="629" t="s">
        <v>439</v>
      </c>
      <c r="J100" s="414" t="s">
        <v>439</v>
      </c>
      <c r="K100" s="613" t="s">
        <v>439</v>
      </c>
      <c r="L100" s="642" t="s">
        <v>439</v>
      </c>
      <c r="M100" s="629" t="s">
        <v>439</v>
      </c>
      <c r="O100" s="607" t="s">
        <v>439</v>
      </c>
    </row>
    <row r="101" spans="1:15" x14ac:dyDescent="0.2">
      <c r="A101" s="21" t="s">
        <v>10</v>
      </c>
      <c r="B101" s="420" t="s">
        <v>439</v>
      </c>
      <c r="C101" s="618" t="s">
        <v>439</v>
      </c>
      <c r="D101" s="638" t="s">
        <v>439</v>
      </c>
      <c r="E101" s="629" t="s">
        <v>439</v>
      </c>
      <c r="F101" s="619" t="s">
        <v>439</v>
      </c>
      <c r="G101" s="619" t="s">
        <v>439</v>
      </c>
      <c r="H101" s="638" t="s">
        <v>439</v>
      </c>
      <c r="I101" s="629" t="s">
        <v>439</v>
      </c>
      <c r="J101" s="414" t="s">
        <v>439</v>
      </c>
      <c r="K101" s="613" t="s">
        <v>439</v>
      </c>
      <c r="L101" s="642" t="s">
        <v>439</v>
      </c>
      <c r="M101" s="629" t="s">
        <v>439</v>
      </c>
      <c r="O101" s="607" t="s">
        <v>439</v>
      </c>
    </row>
    <row r="102" spans="1:15" ht="15.75" x14ac:dyDescent="0.2">
      <c r="A102" s="300" t="s">
        <v>344</v>
      </c>
      <c r="B102" s="293" t="s">
        <v>439</v>
      </c>
      <c r="C102" s="293" t="s">
        <v>439</v>
      </c>
      <c r="D102" s="166" t="s">
        <v>439</v>
      </c>
      <c r="E102" s="242" t="s">
        <v>439</v>
      </c>
      <c r="F102" s="293" t="s">
        <v>439</v>
      </c>
      <c r="G102" s="293" t="s">
        <v>439</v>
      </c>
      <c r="H102" s="166" t="s">
        <v>439</v>
      </c>
      <c r="I102" s="634" t="s">
        <v>439</v>
      </c>
      <c r="J102" s="296" t="s">
        <v>439</v>
      </c>
      <c r="K102" s="296" t="s">
        <v>439</v>
      </c>
      <c r="L102" s="166" t="s">
        <v>439</v>
      </c>
      <c r="M102" s="638" t="s">
        <v>439</v>
      </c>
      <c r="O102" s="607" t="s">
        <v>439</v>
      </c>
    </row>
    <row r="103" spans="1:15" x14ac:dyDescent="0.2">
      <c r="A103" s="300" t="s">
        <v>12</v>
      </c>
      <c r="B103" s="418"/>
      <c r="C103" s="482"/>
      <c r="D103" s="166"/>
      <c r="E103" s="242" t="s">
        <v>439</v>
      </c>
      <c r="F103" s="293" t="s">
        <v>439</v>
      </c>
      <c r="G103" s="293" t="s">
        <v>439</v>
      </c>
      <c r="H103" s="166" t="s">
        <v>439</v>
      </c>
      <c r="I103" s="634" t="s">
        <v>439</v>
      </c>
      <c r="J103" s="296" t="s">
        <v>439</v>
      </c>
      <c r="K103" s="296" t="s">
        <v>439</v>
      </c>
      <c r="L103" s="166" t="s">
        <v>439</v>
      </c>
      <c r="M103" s="638" t="s">
        <v>439</v>
      </c>
      <c r="O103" s="607" t="s">
        <v>439</v>
      </c>
    </row>
    <row r="104" spans="1:15" x14ac:dyDescent="0.2">
      <c r="A104" s="300" t="s">
        <v>13</v>
      </c>
      <c r="B104" s="418"/>
      <c r="C104" s="482"/>
      <c r="D104" s="166"/>
      <c r="E104" s="242" t="s">
        <v>439</v>
      </c>
      <c r="F104" s="293" t="s">
        <v>439</v>
      </c>
      <c r="G104" s="293" t="s">
        <v>439</v>
      </c>
      <c r="H104" s="166" t="s">
        <v>439</v>
      </c>
      <c r="I104" s="634" t="s">
        <v>439</v>
      </c>
      <c r="J104" s="296" t="s">
        <v>439</v>
      </c>
      <c r="K104" s="296" t="s">
        <v>439</v>
      </c>
      <c r="L104" s="166" t="s">
        <v>439</v>
      </c>
      <c r="M104" s="638" t="s">
        <v>439</v>
      </c>
      <c r="O104" s="607" t="s">
        <v>439</v>
      </c>
    </row>
    <row r="105" spans="1:15" ht="15.75" x14ac:dyDescent="0.2">
      <c r="A105" s="300" t="s">
        <v>345</v>
      </c>
      <c r="B105" s="293" t="s">
        <v>439</v>
      </c>
      <c r="C105" s="293" t="s">
        <v>439</v>
      </c>
      <c r="D105" s="166" t="s">
        <v>439</v>
      </c>
      <c r="E105" s="242" t="s">
        <v>439</v>
      </c>
      <c r="F105" s="293" t="s">
        <v>439</v>
      </c>
      <c r="G105" s="293" t="s">
        <v>439</v>
      </c>
      <c r="H105" s="166" t="s">
        <v>439</v>
      </c>
      <c r="I105" s="634" t="s">
        <v>439</v>
      </c>
      <c r="J105" s="296" t="s">
        <v>439</v>
      </c>
      <c r="K105" s="296" t="s">
        <v>439</v>
      </c>
      <c r="L105" s="166" t="s">
        <v>439</v>
      </c>
      <c r="M105" s="638" t="s">
        <v>439</v>
      </c>
      <c r="O105" s="607" t="s">
        <v>439</v>
      </c>
    </row>
    <row r="106" spans="1:15" x14ac:dyDescent="0.2">
      <c r="A106" s="300" t="s">
        <v>12</v>
      </c>
      <c r="B106" s="418"/>
      <c r="C106" s="482"/>
      <c r="D106" s="166"/>
      <c r="E106" s="242" t="s">
        <v>439</v>
      </c>
      <c r="F106" s="293" t="s">
        <v>439</v>
      </c>
      <c r="G106" s="293" t="s">
        <v>439</v>
      </c>
      <c r="H106" s="166" t="s">
        <v>439</v>
      </c>
      <c r="I106" s="634" t="s">
        <v>439</v>
      </c>
      <c r="J106" s="296" t="s">
        <v>439</v>
      </c>
      <c r="K106" s="296" t="s">
        <v>439</v>
      </c>
      <c r="L106" s="166" t="s">
        <v>439</v>
      </c>
      <c r="M106" s="638" t="s">
        <v>439</v>
      </c>
      <c r="O106" s="607" t="s">
        <v>439</v>
      </c>
    </row>
    <row r="107" spans="1:15" x14ac:dyDescent="0.2">
      <c r="A107" s="300" t="s">
        <v>13</v>
      </c>
      <c r="B107" s="418"/>
      <c r="C107" s="482"/>
      <c r="D107" s="166"/>
      <c r="E107" s="242" t="s">
        <v>439</v>
      </c>
      <c r="F107" s="293" t="s">
        <v>439</v>
      </c>
      <c r="G107" s="293"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420" t="s">
        <v>439</v>
      </c>
      <c r="C109" s="618" t="s">
        <v>439</v>
      </c>
      <c r="D109" s="638" t="s">
        <v>439</v>
      </c>
      <c r="E109" s="629" t="s">
        <v>439</v>
      </c>
      <c r="F109" s="619" t="s">
        <v>439</v>
      </c>
      <c r="G109" s="619" t="s">
        <v>439</v>
      </c>
      <c r="H109" s="638" t="s">
        <v>439</v>
      </c>
      <c r="I109" s="629" t="s">
        <v>439</v>
      </c>
      <c r="J109" s="414" t="s">
        <v>439</v>
      </c>
      <c r="K109" s="613" t="s">
        <v>439</v>
      </c>
      <c r="L109" s="642" t="s">
        <v>439</v>
      </c>
      <c r="M109" s="629" t="s">
        <v>439</v>
      </c>
      <c r="O109" s="607" t="s">
        <v>439</v>
      </c>
    </row>
    <row r="110" spans="1:15" x14ac:dyDescent="0.2">
      <c r="A110" s="21" t="s">
        <v>9</v>
      </c>
      <c r="B110" s="420" t="s">
        <v>439</v>
      </c>
      <c r="C110" s="618" t="s">
        <v>439</v>
      </c>
      <c r="D110" s="638" t="s">
        <v>439</v>
      </c>
      <c r="E110" s="629" t="s">
        <v>439</v>
      </c>
      <c r="F110" s="619" t="s">
        <v>439</v>
      </c>
      <c r="G110" s="627" t="s">
        <v>439</v>
      </c>
      <c r="H110" s="638" t="s">
        <v>439</v>
      </c>
      <c r="I110" s="629" t="s">
        <v>439</v>
      </c>
      <c r="J110" s="414" t="s">
        <v>439</v>
      </c>
      <c r="K110" s="613" t="s">
        <v>439</v>
      </c>
      <c r="L110" s="642" t="s">
        <v>439</v>
      </c>
      <c r="M110" s="629" t="s">
        <v>439</v>
      </c>
      <c r="O110" s="607" t="s">
        <v>439</v>
      </c>
    </row>
    <row r="111" spans="1:15" x14ac:dyDescent="0.2">
      <c r="A111" s="21" t="s">
        <v>10</v>
      </c>
      <c r="B111" s="619" t="s">
        <v>439</v>
      </c>
      <c r="C111" s="627" t="s">
        <v>439</v>
      </c>
      <c r="D111" s="638" t="s">
        <v>439</v>
      </c>
      <c r="E111" s="629" t="s">
        <v>439</v>
      </c>
      <c r="F111" s="619" t="s">
        <v>439</v>
      </c>
      <c r="G111" s="627" t="s">
        <v>439</v>
      </c>
      <c r="H111" s="638" t="s">
        <v>439</v>
      </c>
      <c r="I111" s="629" t="s">
        <v>439</v>
      </c>
      <c r="J111" s="414" t="s">
        <v>439</v>
      </c>
      <c r="K111" s="613" t="s">
        <v>439</v>
      </c>
      <c r="L111" s="642" t="s">
        <v>439</v>
      </c>
      <c r="M111" s="629" t="s">
        <v>439</v>
      </c>
      <c r="O111" s="607" t="s">
        <v>439</v>
      </c>
    </row>
    <row r="112" spans="1:15" ht="15.75" x14ac:dyDescent="0.2">
      <c r="A112" s="300" t="s">
        <v>344</v>
      </c>
      <c r="B112" s="293" t="s">
        <v>439</v>
      </c>
      <c r="C112" s="293" t="s">
        <v>439</v>
      </c>
      <c r="D112" s="166" t="s">
        <v>439</v>
      </c>
      <c r="E112" s="242" t="s">
        <v>439</v>
      </c>
      <c r="F112" s="293" t="s">
        <v>439</v>
      </c>
      <c r="G112" s="293" t="s">
        <v>439</v>
      </c>
      <c r="H112" s="166" t="s">
        <v>439</v>
      </c>
      <c r="I112" s="634" t="s">
        <v>439</v>
      </c>
      <c r="J112" s="296" t="s">
        <v>439</v>
      </c>
      <c r="K112" s="296" t="s">
        <v>439</v>
      </c>
      <c r="L112" s="166" t="s">
        <v>439</v>
      </c>
      <c r="M112" s="638" t="s">
        <v>439</v>
      </c>
      <c r="O112" s="607" t="s">
        <v>439</v>
      </c>
    </row>
    <row r="113" spans="1:15" x14ac:dyDescent="0.2">
      <c r="A113" s="300" t="s">
        <v>12</v>
      </c>
      <c r="B113" s="418"/>
      <c r="C113" s="482"/>
      <c r="D113" s="166"/>
      <c r="E113" s="242" t="s">
        <v>439</v>
      </c>
      <c r="F113" s="293" t="s">
        <v>439</v>
      </c>
      <c r="G113" s="293" t="s">
        <v>439</v>
      </c>
      <c r="H113" s="166" t="s">
        <v>439</v>
      </c>
      <c r="I113" s="634" t="s">
        <v>439</v>
      </c>
      <c r="J113" s="296" t="s">
        <v>439</v>
      </c>
      <c r="K113" s="296" t="s">
        <v>439</v>
      </c>
      <c r="L113" s="166" t="s">
        <v>439</v>
      </c>
      <c r="M113" s="638" t="s">
        <v>439</v>
      </c>
      <c r="O113" s="607" t="s">
        <v>439</v>
      </c>
    </row>
    <row r="114" spans="1:15" x14ac:dyDescent="0.2">
      <c r="A114" s="300" t="s">
        <v>13</v>
      </c>
      <c r="B114" s="418"/>
      <c r="C114" s="482"/>
      <c r="D114" s="166"/>
      <c r="E114" s="242" t="s">
        <v>439</v>
      </c>
      <c r="F114" s="293" t="s">
        <v>439</v>
      </c>
      <c r="G114" s="293" t="s">
        <v>439</v>
      </c>
      <c r="H114" s="166" t="s">
        <v>439</v>
      </c>
      <c r="I114" s="634" t="s">
        <v>439</v>
      </c>
      <c r="J114" s="296" t="s">
        <v>439</v>
      </c>
      <c r="K114" s="296" t="s">
        <v>439</v>
      </c>
      <c r="L114" s="166" t="s">
        <v>439</v>
      </c>
      <c r="M114" s="638" t="s">
        <v>439</v>
      </c>
      <c r="O114" s="607" t="s">
        <v>439</v>
      </c>
    </row>
    <row r="115" spans="1:15" ht="15.75" x14ac:dyDescent="0.2">
      <c r="A115" s="300" t="s">
        <v>345</v>
      </c>
      <c r="B115" s="293" t="s">
        <v>439</v>
      </c>
      <c r="C115" s="293" t="s">
        <v>439</v>
      </c>
      <c r="D115" s="166" t="s">
        <v>439</v>
      </c>
      <c r="E115" s="242" t="s">
        <v>439</v>
      </c>
      <c r="F115" s="293" t="s">
        <v>439</v>
      </c>
      <c r="G115" s="293" t="s">
        <v>439</v>
      </c>
      <c r="H115" s="166" t="s">
        <v>439</v>
      </c>
      <c r="I115" s="634" t="s">
        <v>439</v>
      </c>
      <c r="J115" s="296" t="s">
        <v>439</v>
      </c>
      <c r="K115" s="296" t="s">
        <v>439</v>
      </c>
      <c r="L115" s="166" t="s">
        <v>439</v>
      </c>
      <c r="M115" s="638" t="s">
        <v>439</v>
      </c>
      <c r="O115" s="607" t="s">
        <v>439</v>
      </c>
    </row>
    <row r="116" spans="1:15" x14ac:dyDescent="0.2">
      <c r="A116" s="300" t="s">
        <v>12</v>
      </c>
      <c r="B116" s="418"/>
      <c r="C116" s="482"/>
      <c r="D116" s="166"/>
      <c r="E116" s="242" t="s">
        <v>439</v>
      </c>
      <c r="F116" s="293" t="s">
        <v>439</v>
      </c>
      <c r="G116" s="293" t="s">
        <v>439</v>
      </c>
      <c r="H116" s="166" t="s">
        <v>439</v>
      </c>
      <c r="I116" s="634" t="s">
        <v>439</v>
      </c>
      <c r="J116" s="296" t="s">
        <v>439</v>
      </c>
      <c r="K116" s="296" t="s">
        <v>439</v>
      </c>
      <c r="L116" s="166" t="s">
        <v>439</v>
      </c>
      <c r="M116" s="638" t="s">
        <v>439</v>
      </c>
      <c r="O116" s="607" t="s">
        <v>439</v>
      </c>
    </row>
    <row r="117" spans="1:15" x14ac:dyDescent="0.2">
      <c r="A117" s="300" t="s">
        <v>13</v>
      </c>
      <c r="B117" s="419"/>
      <c r="C117" s="485"/>
      <c r="D117" s="166"/>
      <c r="E117" s="242" t="s">
        <v>439</v>
      </c>
      <c r="F117" s="293" t="s">
        <v>439</v>
      </c>
      <c r="G117" s="293"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617" t="s">
        <v>439</v>
      </c>
      <c r="C119" s="617" t="s">
        <v>439</v>
      </c>
      <c r="D119" s="638" t="s">
        <v>439</v>
      </c>
      <c r="E119" s="629" t="s">
        <v>439</v>
      </c>
      <c r="F119" s="633" t="s">
        <v>439</v>
      </c>
      <c r="G119" s="633" t="s">
        <v>439</v>
      </c>
      <c r="H119" s="638" t="s">
        <v>439</v>
      </c>
      <c r="I119" s="629" t="s">
        <v>439</v>
      </c>
      <c r="J119" s="492" t="s">
        <v>439</v>
      </c>
      <c r="K119" s="614" t="s">
        <v>439</v>
      </c>
      <c r="L119" s="642" t="s">
        <v>439</v>
      </c>
      <c r="M119" s="629" t="s">
        <v>439</v>
      </c>
      <c r="O119" s="607" t="s">
        <v>439</v>
      </c>
    </row>
    <row r="120" spans="1:15" x14ac:dyDescent="0.2">
      <c r="A120" s="21" t="s">
        <v>9</v>
      </c>
      <c r="B120" s="420" t="s">
        <v>439</v>
      </c>
      <c r="C120" s="618" t="s">
        <v>439</v>
      </c>
      <c r="D120" s="638" t="s">
        <v>439</v>
      </c>
      <c r="E120" s="629" t="s">
        <v>439</v>
      </c>
      <c r="F120" s="420" t="s">
        <v>439</v>
      </c>
      <c r="G120" s="618" t="s">
        <v>439</v>
      </c>
      <c r="H120" s="638" t="s">
        <v>439</v>
      </c>
      <c r="I120" s="629" t="s">
        <v>439</v>
      </c>
      <c r="J120" s="414" t="s">
        <v>439</v>
      </c>
      <c r="K120" s="613" t="s">
        <v>439</v>
      </c>
      <c r="L120" s="642" t="s">
        <v>439</v>
      </c>
      <c r="M120" s="629" t="s">
        <v>439</v>
      </c>
      <c r="O120" s="607" t="s">
        <v>439</v>
      </c>
    </row>
    <row r="121" spans="1:15" x14ac:dyDescent="0.2">
      <c r="A121" s="21" t="s">
        <v>10</v>
      </c>
      <c r="B121" s="420" t="s">
        <v>439</v>
      </c>
      <c r="C121" s="618" t="s">
        <v>439</v>
      </c>
      <c r="D121" s="638" t="s">
        <v>439</v>
      </c>
      <c r="E121" s="629" t="s">
        <v>439</v>
      </c>
      <c r="F121" s="420" t="s">
        <v>439</v>
      </c>
      <c r="G121" s="618" t="s">
        <v>439</v>
      </c>
      <c r="H121" s="638" t="s">
        <v>439</v>
      </c>
      <c r="I121" s="629" t="s">
        <v>439</v>
      </c>
      <c r="J121" s="414" t="s">
        <v>439</v>
      </c>
      <c r="K121" s="613" t="s">
        <v>439</v>
      </c>
      <c r="L121" s="642" t="s">
        <v>439</v>
      </c>
      <c r="M121" s="629" t="s">
        <v>439</v>
      </c>
      <c r="O121" s="607" t="s">
        <v>439</v>
      </c>
    </row>
    <row r="122" spans="1:15" ht="15.75" x14ac:dyDescent="0.2">
      <c r="A122" s="300" t="s">
        <v>344</v>
      </c>
      <c r="B122" s="293" t="s">
        <v>439</v>
      </c>
      <c r="C122" s="293" t="s">
        <v>439</v>
      </c>
      <c r="D122" s="166" t="s">
        <v>439</v>
      </c>
      <c r="E122" s="242" t="s">
        <v>439</v>
      </c>
      <c r="F122" s="293" t="s">
        <v>439</v>
      </c>
      <c r="G122" s="293" t="s">
        <v>439</v>
      </c>
      <c r="H122" s="166" t="s">
        <v>439</v>
      </c>
      <c r="I122" s="634" t="s">
        <v>439</v>
      </c>
      <c r="J122" s="296" t="s">
        <v>439</v>
      </c>
      <c r="K122" s="296" t="s">
        <v>439</v>
      </c>
      <c r="L122" s="166" t="s">
        <v>439</v>
      </c>
      <c r="M122" s="638" t="s">
        <v>439</v>
      </c>
      <c r="O122" s="607" t="s">
        <v>439</v>
      </c>
    </row>
    <row r="123" spans="1:15" x14ac:dyDescent="0.2">
      <c r="A123" s="300" t="s">
        <v>12</v>
      </c>
      <c r="B123" s="418"/>
      <c r="C123" s="482"/>
      <c r="D123" s="166"/>
      <c r="E123" s="242" t="s">
        <v>439</v>
      </c>
      <c r="F123" s="293" t="s">
        <v>439</v>
      </c>
      <c r="G123" s="293" t="s">
        <v>439</v>
      </c>
      <c r="H123" s="166" t="s">
        <v>439</v>
      </c>
      <c r="I123" s="634" t="s">
        <v>439</v>
      </c>
      <c r="J123" s="296" t="s">
        <v>439</v>
      </c>
      <c r="K123" s="296" t="s">
        <v>439</v>
      </c>
      <c r="L123" s="166" t="s">
        <v>439</v>
      </c>
      <c r="M123" s="638" t="s">
        <v>439</v>
      </c>
      <c r="O123" s="607" t="s">
        <v>439</v>
      </c>
    </row>
    <row r="124" spans="1:15" x14ac:dyDescent="0.2">
      <c r="A124" s="300" t="s">
        <v>13</v>
      </c>
      <c r="B124" s="418"/>
      <c r="C124" s="482"/>
      <c r="D124" s="166"/>
      <c r="E124" s="242" t="s">
        <v>439</v>
      </c>
      <c r="F124" s="293" t="s">
        <v>439</v>
      </c>
      <c r="G124" s="293" t="s">
        <v>439</v>
      </c>
      <c r="H124" s="166" t="s">
        <v>439</v>
      </c>
      <c r="I124" s="634" t="s">
        <v>439</v>
      </c>
      <c r="J124" s="296" t="s">
        <v>439</v>
      </c>
      <c r="K124" s="296" t="s">
        <v>439</v>
      </c>
      <c r="L124" s="166" t="s">
        <v>439</v>
      </c>
      <c r="M124" s="638" t="s">
        <v>439</v>
      </c>
      <c r="O124" s="607" t="s">
        <v>439</v>
      </c>
    </row>
    <row r="125" spans="1:15" ht="15.75" x14ac:dyDescent="0.2">
      <c r="A125" s="300" t="s">
        <v>345</v>
      </c>
      <c r="B125" s="293" t="s">
        <v>439</v>
      </c>
      <c r="C125" s="293" t="s">
        <v>439</v>
      </c>
      <c r="D125" s="166" t="s">
        <v>439</v>
      </c>
      <c r="E125" s="242" t="s">
        <v>439</v>
      </c>
      <c r="F125" s="293" t="s">
        <v>439</v>
      </c>
      <c r="G125" s="293" t="s">
        <v>439</v>
      </c>
      <c r="H125" s="166" t="s">
        <v>439</v>
      </c>
      <c r="I125" s="634" t="s">
        <v>439</v>
      </c>
      <c r="J125" s="296" t="s">
        <v>439</v>
      </c>
      <c r="K125" s="296" t="s">
        <v>439</v>
      </c>
      <c r="L125" s="166" t="s">
        <v>439</v>
      </c>
      <c r="M125" s="638" t="s">
        <v>439</v>
      </c>
      <c r="O125" s="607" t="s">
        <v>439</v>
      </c>
    </row>
    <row r="126" spans="1:15" x14ac:dyDescent="0.2">
      <c r="A126" s="300" t="s">
        <v>12</v>
      </c>
      <c r="B126" s="418"/>
      <c r="C126" s="482"/>
      <c r="D126" s="166"/>
      <c r="E126" s="242" t="s">
        <v>439</v>
      </c>
      <c r="F126" s="293" t="s">
        <v>439</v>
      </c>
      <c r="G126" s="293" t="s">
        <v>439</v>
      </c>
      <c r="H126" s="166" t="s">
        <v>439</v>
      </c>
      <c r="I126" s="634" t="s">
        <v>439</v>
      </c>
      <c r="J126" s="296" t="s">
        <v>439</v>
      </c>
      <c r="K126" s="296" t="s">
        <v>439</v>
      </c>
      <c r="L126" s="166" t="s">
        <v>439</v>
      </c>
      <c r="M126" s="638" t="s">
        <v>439</v>
      </c>
      <c r="O126" s="607" t="s">
        <v>439</v>
      </c>
    </row>
    <row r="127" spans="1:15" x14ac:dyDescent="0.2">
      <c r="A127" s="300" t="s">
        <v>13</v>
      </c>
      <c r="B127" s="418"/>
      <c r="C127" s="482"/>
      <c r="D127" s="166"/>
      <c r="E127" s="242" t="s">
        <v>439</v>
      </c>
      <c r="F127" s="293" t="s">
        <v>439</v>
      </c>
      <c r="G127" s="293"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420" t="s">
        <v>439</v>
      </c>
      <c r="C129" s="420" t="s">
        <v>439</v>
      </c>
      <c r="D129" s="638" t="s">
        <v>439</v>
      </c>
      <c r="E129" s="629" t="s">
        <v>439</v>
      </c>
      <c r="F129" s="619" t="s">
        <v>439</v>
      </c>
      <c r="G129" s="619" t="s">
        <v>439</v>
      </c>
      <c r="H129" s="638" t="s">
        <v>439</v>
      </c>
      <c r="I129" s="629" t="s">
        <v>439</v>
      </c>
      <c r="J129" s="414" t="s">
        <v>439</v>
      </c>
      <c r="K129" s="613" t="s">
        <v>439</v>
      </c>
      <c r="L129" s="642" t="s">
        <v>439</v>
      </c>
      <c r="M129" s="629" t="s">
        <v>439</v>
      </c>
      <c r="O129" s="607" t="s">
        <v>439</v>
      </c>
    </row>
    <row r="130" spans="1:15" x14ac:dyDescent="0.2">
      <c r="A130" s="21" t="s">
        <v>9</v>
      </c>
      <c r="B130" s="619" t="s">
        <v>439</v>
      </c>
      <c r="C130" s="627" t="s">
        <v>439</v>
      </c>
      <c r="D130" s="638" t="s">
        <v>439</v>
      </c>
      <c r="E130" s="629" t="s">
        <v>439</v>
      </c>
      <c r="F130" s="420" t="s">
        <v>439</v>
      </c>
      <c r="G130" s="618" t="s">
        <v>439</v>
      </c>
      <c r="H130" s="638" t="s">
        <v>439</v>
      </c>
      <c r="I130" s="629" t="s">
        <v>439</v>
      </c>
      <c r="J130" s="414" t="s">
        <v>439</v>
      </c>
      <c r="K130" s="613" t="s">
        <v>439</v>
      </c>
      <c r="L130" s="642" t="s">
        <v>439</v>
      </c>
      <c r="M130" s="629" t="s">
        <v>439</v>
      </c>
      <c r="O130" s="607" t="s">
        <v>439</v>
      </c>
    </row>
    <row r="131" spans="1:15" x14ac:dyDescent="0.2">
      <c r="A131" s="21" t="s">
        <v>10</v>
      </c>
      <c r="B131" s="619" t="s">
        <v>439</v>
      </c>
      <c r="C131" s="627" t="s">
        <v>439</v>
      </c>
      <c r="D131" s="638" t="s">
        <v>439</v>
      </c>
      <c r="E131" s="629" t="s">
        <v>439</v>
      </c>
      <c r="F131" s="420" t="s">
        <v>439</v>
      </c>
      <c r="G131" s="420" t="s">
        <v>439</v>
      </c>
      <c r="H131" s="638" t="s">
        <v>439</v>
      </c>
      <c r="I131" s="629" t="s">
        <v>439</v>
      </c>
      <c r="J131" s="414" t="s">
        <v>439</v>
      </c>
      <c r="K131" s="613" t="s">
        <v>439</v>
      </c>
      <c r="L131" s="642" t="s">
        <v>439</v>
      </c>
      <c r="M131" s="629" t="s">
        <v>439</v>
      </c>
      <c r="O131" s="607" t="s">
        <v>439</v>
      </c>
    </row>
    <row r="132" spans="1:15" ht="15.75" x14ac:dyDescent="0.2">
      <c r="A132" s="300" t="s">
        <v>344</v>
      </c>
      <c r="B132" s="293" t="s">
        <v>439</v>
      </c>
      <c r="C132" s="293" t="s">
        <v>439</v>
      </c>
      <c r="D132" s="166" t="s">
        <v>439</v>
      </c>
      <c r="E132" s="242" t="s">
        <v>439</v>
      </c>
      <c r="F132" s="293" t="s">
        <v>439</v>
      </c>
      <c r="G132" s="293" t="s">
        <v>439</v>
      </c>
      <c r="H132" s="166" t="s">
        <v>439</v>
      </c>
      <c r="I132" s="634" t="s">
        <v>439</v>
      </c>
      <c r="J132" s="296" t="s">
        <v>439</v>
      </c>
      <c r="K132" s="296" t="s">
        <v>439</v>
      </c>
      <c r="L132" s="166" t="s">
        <v>439</v>
      </c>
      <c r="M132" s="638" t="s">
        <v>439</v>
      </c>
      <c r="O132" s="607" t="s">
        <v>439</v>
      </c>
    </row>
    <row r="133" spans="1:15" x14ac:dyDescent="0.2">
      <c r="A133" s="300" t="s">
        <v>12</v>
      </c>
      <c r="B133" s="418"/>
      <c r="C133" s="482"/>
      <c r="D133" s="166"/>
      <c r="E133" s="242" t="s">
        <v>439</v>
      </c>
      <c r="F133" s="293" t="s">
        <v>439</v>
      </c>
      <c r="G133" s="293" t="s">
        <v>439</v>
      </c>
      <c r="H133" s="166" t="s">
        <v>439</v>
      </c>
      <c r="I133" s="634" t="s">
        <v>439</v>
      </c>
      <c r="J133" s="296" t="s">
        <v>439</v>
      </c>
      <c r="K133" s="296" t="s">
        <v>439</v>
      </c>
      <c r="L133" s="166" t="s">
        <v>439</v>
      </c>
      <c r="M133" s="638" t="s">
        <v>439</v>
      </c>
      <c r="O133" s="607" t="s">
        <v>439</v>
      </c>
    </row>
    <row r="134" spans="1:15" x14ac:dyDescent="0.2">
      <c r="A134" s="300" t="s">
        <v>13</v>
      </c>
      <c r="B134" s="418"/>
      <c r="C134" s="482"/>
      <c r="D134" s="166"/>
      <c r="E134" s="242" t="s">
        <v>439</v>
      </c>
      <c r="F134" s="293" t="s">
        <v>439</v>
      </c>
      <c r="G134" s="293" t="s">
        <v>439</v>
      </c>
      <c r="H134" s="166" t="s">
        <v>439</v>
      </c>
      <c r="I134" s="634" t="s">
        <v>439</v>
      </c>
      <c r="J134" s="296" t="s">
        <v>439</v>
      </c>
      <c r="K134" s="296" t="s">
        <v>439</v>
      </c>
      <c r="L134" s="166" t="s">
        <v>439</v>
      </c>
      <c r="M134" s="638" t="s">
        <v>439</v>
      </c>
      <c r="O134" s="607" t="s">
        <v>439</v>
      </c>
    </row>
    <row r="135" spans="1:15" ht="15.75" x14ac:dyDescent="0.2">
      <c r="A135" s="300" t="s">
        <v>345</v>
      </c>
      <c r="B135" s="293" t="s">
        <v>439</v>
      </c>
      <c r="C135" s="293" t="s">
        <v>439</v>
      </c>
      <c r="D135" s="166" t="s">
        <v>439</v>
      </c>
      <c r="E135" s="242" t="s">
        <v>439</v>
      </c>
      <c r="F135" s="293" t="s">
        <v>439</v>
      </c>
      <c r="G135" s="293" t="s">
        <v>439</v>
      </c>
      <c r="H135" s="166" t="s">
        <v>439</v>
      </c>
      <c r="I135" s="634" t="s">
        <v>439</v>
      </c>
      <c r="J135" s="296" t="s">
        <v>439</v>
      </c>
      <c r="K135" s="296" t="s">
        <v>439</v>
      </c>
      <c r="L135" s="166" t="s">
        <v>439</v>
      </c>
      <c r="M135" s="638" t="s">
        <v>439</v>
      </c>
      <c r="O135" s="607" t="s">
        <v>439</v>
      </c>
    </row>
    <row r="136" spans="1:15" x14ac:dyDescent="0.2">
      <c r="A136" s="300" t="s">
        <v>12</v>
      </c>
      <c r="B136" s="418"/>
      <c r="C136" s="482"/>
      <c r="D136" s="166"/>
      <c r="E136" s="242" t="s">
        <v>439</v>
      </c>
      <c r="F136" s="293" t="s">
        <v>439</v>
      </c>
      <c r="G136" s="293" t="s">
        <v>439</v>
      </c>
      <c r="H136" s="166" t="s">
        <v>439</v>
      </c>
      <c r="I136" s="634" t="s">
        <v>439</v>
      </c>
      <c r="J136" s="296" t="s">
        <v>439</v>
      </c>
      <c r="K136" s="296" t="s">
        <v>439</v>
      </c>
      <c r="L136" s="166" t="s">
        <v>439</v>
      </c>
      <c r="M136" s="638" t="s">
        <v>439</v>
      </c>
      <c r="O136" s="607" t="s">
        <v>439</v>
      </c>
    </row>
    <row r="137" spans="1:15" x14ac:dyDescent="0.2">
      <c r="A137" s="300" t="s">
        <v>13</v>
      </c>
      <c r="B137" s="418"/>
      <c r="C137" s="482"/>
      <c r="D137" s="166"/>
      <c r="E137" s="242" t="s">
        <v>439</v>
      </c>
      <c r="F137" s="293" t="s">
        <v>439</v>
      </c>
      <c r="G137" s="293"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420" t="s">
        <v>439</v>
      </c>
      <c r="C139" s="420" t="s">
        <v>439</v>
      </c>
      <c r="D139" s="638" t="s">
        <v>439</v>
      </c>
      <c r="E139" s="629" t="s">
        <v>439</v>
      </c>
      <c r="F139" s="420" t="s">
        <v>439</v>
      </c>
      <c r="G139" s="420" t="s">
        <v>439</v>
      </c>
      <c r="H139" s="638" t="s">
        <v>439</v>
      </c>
      <c r="I139" s="629" t="s">
        <v>439</v>
      </c>
      <c r="J139" s="414" t="s">
        <v>439</v>
      </c>
      <c r="K139" s="613" t="s">
        <v>439</v>
      </c>
      <c r="L139" s="642" t="s">
        <v>439</v>
      </c>
      <c r="M139" s="629" t="s">
        <v>439</v>
      </c>
      <c r="O139" s="607" t="s">
        <v>439</v>
      </c>
    </row>
    <row r="140" spans="1:15" ht="15.75" x14ac:dyDescent="0.2">
      <c r="A140" s="21" t="s">
        <v>348</v>
      </c>
      <c r="B140" s="420" t="s">
        <v>439</v>
      </c>
      <c r="C140" s="420" t="s">
        <v>439</v>
      </c>
      <c r="D140" s="638" t="s">
        <v>439</v>
      </c>
      <c r="E140" s="629" t="s">
        <v>439</v>
      </c>
      <c r="F140" s="420" t="s">
        <v>439</v>
      </c>
      <c r="G140" s="420" t="s">
        <v>439</v>
      </c>
      <c r="H140" s="638" t="s">
        <v>439</v>
      </c>
      <c r="I140" s="629" t="s">
        <v>439</v>
      </c>
      <c r="J140" s="414" t="s">
        <v>439</v>
      </c>
      <c r="K140" s="613" t="s">
        <v>439</v>
      </c>
      <c r="L140" s="642" t="s">
        <v>439</v>
      </c>
      <c r="M140" s="629" t="s">
        <v>439</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493" t="s">
        <v>439</v>
      </c>
      <c r="C142" s="628" t="s">
        <v>439</v>
      </c>
      <c r="D142" s="638" t="s">
        <v>439</v>
      </c>
      <c r="E142" s="629" t="s">
        <v>439</v>
      </c>
      <c r="F142" s="493" t="s">
        <v>439</v>
      </c>
      <c r="G142" s="628" t="s">
        <v>439</v>
      </c>
      <c r="H142" s="638" t="s">
        <v>439</v>
      </c>
      <c r="I142" s="629" t="s">
        <v>439</v>
      </c>
      <c r="J142" s="492" t="s">
        <v>439</v>
      </c>
      <c r="K142" s="614" t="s">
        <v>439</v>
      </c>
      <c r="L142" s="642" t="s">
        <v>439</v>
      </c>
      <c r="M142" s="629" t="s">
        <v>439</v>
      </c>
      <c r="O142" s="607" t="s">
        <v>439</v>
      </c>
    </row>
    <row r="143" spans="1:15" x14ac:dyDescent="0.2">
      <c r="A143" s="21" t="s">
        <v>9</v>
      </c>
      <c r="B143" s="420" t="s">
        <v>439</v>
      </c>
      <c r="C143" s="618" t="s">
        <v>439</v>
      </c>
      <c r="D143" s="638" t="s">
        <v>439</v>
      </c>
      <c r="E143" s="629" t="s">
        <v>439</v>
      </c>
      <c r="F143" s="420" t="s">
        <v>439</v>
      </c>
      <c r="G143" s="618" t="s">
        <v>439</v>
      </c>
      <c r="H143" s="638" t="s">
        <v>439</v>
      </c>
      <c r="I143" s="629" t="s">
        <v>439</v>
      </c>
      <c r="J143" s="414" t="s">
        <v>439</v>
      </c>
      <c r="K143" s="613" t="s">
        <v>439</v>
      </c>
      <c r="L143" s="642" t="s">
        <v>439</v>
      </c>
      <c r="M143" s="629" t="s">
        <v>439</v>
      </c>
      <c r="O143" s="607" t="s">
        <v>439</v>
      </c>
    </row>
    <row r="144" spans="1:15" x14ac:dyDescent="0.2">
      <c r="A144" s="21" t="s">
        <v>10</v>
      </c>
      <c r="B144" s="420" t="s">
        <v>439</v>
      </c>
      <c r="C144" s="618" t="s">
        <v>439</v>
      </c>
      <c r="D144" s="638" t="s">
        <v>439</v>
      </c>
      <c r="E144" s="629" t="s">
        <v>439</v>
      </c>
      <c r="F144" s="420" t="s">
        <v>439</v>
      </c>
      <c r="G144" s="618" t="s">
        <v>439</v>
      </c>
      <c r="H144" s="638" t="s">
        <v>439</v>
      </c>
      <c r="I144" s="629" t="s">
        <v>439</v>
      </c>
      <c r="J144" s="414" t="s">
        <v>439</v>
      </c>
      <c r="K144" s="613" t="s">
        <v>439</v>
      </c>
      <c r="L144" s="642" t="s">
        <v>439</v>
      </c>
      <c r="M144" s="629" t="s">
        <v>439</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293" t="s">
        <v>439</v>
      </c>
      <c r="C146" s="293" t="s">
        <v>439</v>
      </c>
      <c r="D146" s="166" t="s">
        <v>439</v>
      </c>
      <c r="E146" s="242" t="s">
        <v>439</v>
      </c>
      <c r="F146" s="293" t="s">
        <v>439</v>
      </c>
      <c r="G146" s="293" t="s">
        <v>439</v>
      </c>
      <c r="H146" s="166" t="s">
        <v>439</v>
      </c>
      <c r="I146" s="634" t="s">
        <v>439</v>
      </c>
      <c r="J146" s="296" t="s">
        <v>439</v>
      </c>
      <c r="K146" s="296" t="s">
        <v>439</v>
      </c>
      <c r="L146" s="166" t="s">
        <v>439</v>
      </c>
      <c r="M146" s="638" t="s">
        <v>439</v>
      </c>
      <c r="O146" s="607" t="s">
        <v>439</v>
      </c>
    </row>
    <row r="147" spans="1:15" ht="15.75" x14ac:dyDescent="0.2">
      <c r="A147" s="21" t="s">
        <v>358</v>
      </c>
      <c r="B147" s="420" t="s">
        <v>439</v>
      </c>
      <c r="C147" s="420" t="s">
        <v>439</v>
      </c>
      <c r="D147" s="638" t="s">
        <v>439</v>
      </c>
      <c r="E147" s="629" t="s">
        <v>439</v>
      </c>
      <c r="F147" s="420" t="s">
        <v>439</v>
      </c>
      <c r="G147" s="420" t="s">
        <v>439</v>
      </c>
      <c r="H147" s="638" t="s">
        <v>439</v>
      </c>
      <c r="I147" s="629" t="s">
        <v>439</v>
      </c>
      <c r="J147" s="414" t="s">
        <v>439</v>
      </c>
      <c r="K147" s="613" t="s">
        <v>439</v>
      </c>
      <c r="L147" s="642" t="s">
        <v>439</v>
      </c>
      <c r="M147" s="629" t="s">
        <v>439</v>
      </c>
      <c r="O147" s="607" t="s">
        <v>439</v>
      </c>
    </row>
    <row r="148" spans="1:15" ht="15.75" x14ac:dyDescent="0.2">
      <c r="A148" s="21" t="s">
        <v>350</v>
      </c>
      <c r="B148" s="420" t="s">
        <v>439</v>
      </c>
      <c r="C148" s="420" t="s">
        <v>439</v>
      </c>
      <c r="D148" s="638" t="s">
        <v>439</v>
      </c>
      <c r="E148" s="629" t="s">
        <v>439</v>
      </c>
      <c r="F148" s="420" t="s">
        <v>439</v>
      </c>
      <c r="G148" s="420" t="s">
        <v>439</v>
      </c>
      <c r="H148" s="638" t="s">
        <v>439</v>
      </c>
      <c r="I148" s="629" t="s">
        <v>439</v>
      </c>
      <c r="J148" s="414" t="s">
        <v>439</v>
      </c>
      <c r="K148" s="613" t="s">
        <v>439</v>
      </c>
      <c r="L148" s="642" t="s">
        <v>439</v>
      </c>
      <c r="M148" s="629" t="s">
        <v>439</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493" t="s">
        <v>439</v>
      </c>
      <c r="C150" s="628" t="s">
        <v>439</v>
      </c>
      <c r="D150" s="638" t="s">
        <v>439</v>
      </c>
      <c r="E150" s="629" t="s">
        <v>439</v>
      </c>
      <c r="F150" s="493" t="s">
        <v>439</v>
      </c>
      <c r="G150" s="628" t="s">
        <v>439</v>
      </c>
      <c r="H150" s="638" t="s">
        <v>439</v>
      </c>
      <c r="I150" s="629" t="s">
        <v>439</v>
      </c>
      <c r="J150" s="492" t="s">
        <v>439</v>
      </c>
      <c r="K150" s="614" t="s">
        <v>439</v>
      </c>
      <c r="L150" s="642" t="s">
        <v>439</v>
      </c>
      <c r="M150" s="629" t="s">
        <v>439</v>
      </c>
      <c r="O150" s="607" t="s">
        <v>439</v>
      </c>
    </row>
    <row r="151" spans="1:15" x14ac:dyDescent="0.2">
      <c r="A151" s="21" t="s">
        <v>9</v>
      </c>
      <c r="B151" s="420" t="s">
        <v>439</v>
      </c>
      <c r="C151" s="618" t="s">
        <v>439</v>
      </c>
      <c r="D151" s="638" t="s">
        <v>439</v>
      </c>
      <c r="E151" s="629" t="s">
        <v>439</v>
      </c>
      <c r="F151" s="420" t="s">
        <v>439</v>
      </c>
      <c r="G151" s="618" t="s">
        <v>439</v>
      </c>
      <c r="H151" s="638" t="s">
        <v>439</v>
      </c>
      <c r="I151" s="629" t="s">
        <v>439</v>
      </c>
      <c r="J151" s="414" t="s">
        <v>439</v>
      </c>
      <c r="K151" s="613" t="s">
        <v>439</v>
      </c>
      <c r="L151" s="642" t="s">
        <v>439</v>
      </c>
      <c r="M151" s="629" t="s">
        <v>439</v>
      </c>
      <c r="O151" s="607" t="s">
        <v>439</v>
      </c>
    </row>
    <row r="152" spans="1:15" x14ac:dyDescent="0.2">
      <c r="A152" s="21" t="s">
        <v>10</v>
      </c>
      <c r="B152" s="420" t="s">
        <v>439</v>
      </c>
      <c r="C152" s="618" t="s">
        <v>439</v>
      </c>
      <c r="D152" s="638" t="s">
        <v>439</v>
      </c>
      <c r="E152" s="629" t="s">
        <v>439</v>
      </c>
      <c r="F152" s="420" t="s">
        <v>439</v>
      </c>
      <c r="G152" s="618" t="s">
        <v>439</v>
      </c>
      <c r="H152" s="638" t="s">
        <v>439</v>
      </c>
      <c r="I152" s="629" t="s">
        <v>439</v>
      </c>
      <c r="J152" s="414" t="s">
        <v>439</v>
      </c>
      <c r="K152" s="613" t="s">
        <v>439</v>
      </c>
      <c r="L152" s="642" t="s">
        <v>439</v>
      </c>
      <c r="M152" s="629" t="s">
        <v>439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293" t="s">
        <v>439</v>
      </c>
      <c r="C154" s="293" t="s">
        <v>439</v>
      </c>
      <c r="D154" s="166" t="s">
        <v>439</v>
      </c>
      <c r="E154" s="242" t="s">
        <v>439</v>
      </c>
      <c r="F154" s="293" t="s">
        <v>439</v>
      </c>
      <c r="G154" s="293"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420" t="s">
        <v>439</v>
      </c>
      <c r="G156" s="420" t="s">
        <v>439</v>
      </c>
      <c r="H156" s="638" t="s">
        <v>439</v>
      </c>
      <c r="I156" s="629" t="s">
        <v>439</v>
      </c>
      <c r="J156" s="414" t="s">
        <v>439</v>
      </c>
      <c r="K156" s="613" t="s">
        <v>439</v>
      </c>
      <c r="L156" s="642" t="s">
        <v>439</v>
      </c>
      <c r="M156" s="629" t="s">
        <v>439</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732"/>
      <c r="C161" s="732"/>
      <c r="D161" s="732"/>
      <c r="E161" s="303"/>
      <c r="F161" s="732"/>
      <c r="G161" s="732"/>
      <c r="H161" s="732"/>
      <c r="I161" s="636" t="s">
        <v>439</v>
      </c>
      <c r="J161" s="732"/>
      <c r="K161" s="732"/>
      <c r="L161" s="732"/>
      <c r="M161" s="303"/>
    </row>
    <row r="162" spans="1:15" s="3" customFormat="1" ht="13.5" x14ac:dyDescent="0.25">
      <c r="A162" s="704" t="s">
        <v>131</v>
      </c>
      <c r="B162" s="729" t="s">
        <v>0</v>
      </c>
      <c r="C162" s="730"/>
      <c r="D162" s="730"/>
      <c r="E162" s="305"/>
      <c r="F162" s="729" t="s">
        <v>1</v>
      </c>
      <c r="G162" s="730"/>
      <c r="H162" s="730"/>
      <c r="I162" s="637" t="s">
        <v>439</v>
      </c>
      <c r="J162" s="729" t="s">
        <v>2</v>
      </c>
      <c r="K162" s="730"/>
      <c r="L162" s="730"/>
      <c r="M162" s="308"/>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mergeCells count="31">
    <mergeCell ref="B21:D21"/>
    <mergeCell ref="F21:H21"/>
    <mergeCell ref="J21:L21"/>
    <mergeCell ref="B51:D51"/>
    <mergeCell ref="B2:D2"/>
    <mergeCell ref="F2:H2"/>
    <mergeCell ref="J2:L2"/>
    <mergeCell ref="B4:D4"/>
    <mergeCell ref="F4:H4"/>
    <mergeCell ref="J4:L4"/>
    <mergeCell ref="B22:D22"/>
    <mergeCell ref="F22:H22"/>
    <mergeCell ref="J22:L22"/>
    <mergeCell ref="D47:F47"/>
    <mergeCell ref="G47:I47"/>
    <mergeCell ref="J47:L47"/>
    <mergeCell ref="B75:D75"/>
    <mergeCell ref="F75:H75"/>
    <mergeCell ref="J75:L75"/>
    <mergeCell ref="B49:D49"/>
    <mergeCell ref="F49:H49"/>
    <mergeCell ref="J49:L49"/>
    <mergeCell ref="B162:D162"/>
    <mergeCell ref="F162:H162"/>
    <mergeCell ref="J162:L162"/>
    <mergeCell ref="B76:D76"/>
    <mergeCell ref="F76:H76"/>
    <mergeCell ref="J76:L76"/>
    <mergeCell ref="B161:D161"/>
    <mergeCell ref="F161:H161"/>
    <mergeCell ref="J161:L161"/>
  </mergeCells>
  <conditionalFormatting sqref="B57:C59">
    <cfRule type="expression" dxfId="116" priority="117">
      <formula>kvartal &lt; 4</formula>
    </cfRule>
  </conditionalFormatting>
  <conditionalFormatting sqref="B63:C65">
    <cfRule type="expression" dxfId="115" priority="116">
      <formula>kvartal &lt; 4</formula>
    </cfRule>
  </conditionalFormatting>
  <conditionalFormatting sqref="B37">
    <cfRule type="expression" dxfId="114" priority="115">
      <formula>kvartal &lt; 4</formula>
    </cfRule>
  </conditionalFormatting>
  <conditionalFormatting sqref="B38">
    <cfRule type="expression" dxfId="113" priority="114">
      <formula>kvartal &lt; 4</formula>
    </cfRule>
  </conditionalFormatting>
  <conditionalFormatting sqref="B39">
    <cfRule type="expression" dxfId="112" priority="113">
      <formula>kvartal &lt; 4</formula>
    </cfRule>
  </conditionalFormatting>
  <conditionalFormatting sqref="A34">
    <cfRule type="expression" dxfId="111" priority="1">
      <formula>kvartal &lt; 4</formula>
    </cfRule>
  </conditionalFormatting>
  <conditionalFormatting sqref="C37">
    <cfRule type="expression" dxfId="110" priority="112">
      <formula>kvartal &lt; 4</formula>
    </cfRule>
  </conditionalFormatting>
  <conditionalFormatting sqref="C38">
    <cfRule type="expression" dxfId="109" priority="111">
      <formula>kvartal &lt; 4</formula>
    </cfRule>
  </conditionalFormatting>
  <conditionalFormatting sqref="C39">
    <cfRule type="expression" dxfId="108" priority="110">
      <formula>kvartal &lt; 4</formula>
    </cfRule>
  </conditionalFormatting>
  <conditionalFormatting sqref="B26:C28">
    <cfRule type="expression" dxfId="107" priority="109">
      <formula>kvartal &lt; 4</formula>
    </cfRule>
  </conditionalFormatting>
  <conditionalFormatting sqref="B32:C33">
    <cfRule type="expression" dxfId="106" priority="108">
      <formula>kvartal &lt; 4</formula>
    </cfRule>
  </conditionalFormatting>
  <conditionalFormatting sqref="B34">
    <cfRule type="expression" dxfId="105" priority="107">
      <formula>kvartal &lt; 4</formula>
    </cfRule>
  </conditionalFormatting>
  <conditionalFormatting sqref="C34">
    <cfRule type="expression" dxfId="104" priority="106">
      <formula>kvartal &lt; 4</formula>
    </cfRule>
  </conditionalFormatting>
  <conditionalFormatting sqref="F26:G28">
    <cfRule type="expression" dxfId="103" priority="105">
      <formula>kvartal &lt; 4</formula>
    </cfRule>
  </conditionalFormatting>
  <conditionalFormatting sqref="F32">
    <cfRule type="expression" dxfId="102" priority="104">
      <formula>kvartal &lt; 4</formula>
    </cfRule>
  </conditionalFormatting>
  <conditionalFormatting sqref="G32">
    <cfRule type="expression" dxfId="101" priority="103">
      <formula>kvartal &lt; 4</formula>
    </cfRule>
  </conditionalFormatting>
  <conditionalFormatting sqref="F33">
    <cfRule type="expression" dxfId="100" priority="102">
      <formula>kvartal &lt; 4</formula>
    </cfRule>
  </conditionalFormatting>
  <conditionalFormatting sqref="G33">
    <cfRule type="expression" dxfId="99" priority="101">
      <formula>kvartal &lt; 4</formula>
    </cfRule>
  </conditionalFormatting>
  <conditionalFormatting sqref="F34">
    <cfRule type="expression" dxfId="98" priority="100">
      <formula>kvartal &lt; 4</formula>
    </cfRule>
  </conditionalFormatting>
  <conditionalFormatting sqref="G34">
    <cfRule type="expression" dxfId="97" priority="99">
      <formula>kvartal &lt; 4</formula>
    </cfRule>
  </conditionalFormatting>
  <conditionalFormatting sqref="F37">
    <cfRule type="expression" dxfId="96" priority="98">
      <formula>kvartal &lt; 4</formula>
    </cfRule>
  </conditionalFormatting>
  <conditionalFormatting sqref="F38">
    <cfRule type="expression" dxfId="95" priority="97">
      <formula>kvartal &lt; 4</formula>
    </cfRule>
  </conditionalFormatting>
  <conditionalFormatting sqref="F39">
    <cfRule type="expression" dxfId="94" priority="96">
      <formula>kvartal &lt; 4</formula>
    </cfRule>
  </conditionalFormatting>
  <conditionalFormatting sqref="G37">
    <cfRule type="expression" dxfId="93" priority="95">
      <formula>kvartal &lt; 4</formula>
    </cfRule>
  </conditionalFormatting>
  <conditionalFormatting sqref="G38">
    <cfRule type="expression" dxfId="92" priority="94">
      <formula>kvartal &lt; 4</formula>
    </cfRule>
  </conditionalFormatting>
  <conditionalFormatting sqref="G39">
    <cfRule type="expression" dxfId="91" priority="93">
      <formula>kvartal &lt; 4</formula>
    </cfRule>
  </conditionalFormatting>
  <conditionalFormatting sqref="B29">
    <cfRule type="expression" dxfId="90" priority="92">
      <formula>kvartal &lt; 4</formula>
    </cfRule>
  </conditionalFormatting>
  <conditionalFormatting sqref="C29">
    <cfRule type="expression" dxfId="89" priority="91">
      <formula>kvartal &lt; 4</formula>
    </cfRule>
  </conditionalFormatting>
  <conditionalFormatting sqref="F29">
    <cfRule type="expression" dxfId="88" priority="90">
      <formula>kvartal &lt; 4</formula>
    </cfRule>
  </conditionalFormatting>
  <conditionalFormatting sqref="G29">
    <cfRule type="expression" dxfId="87" priority="89">
      <formula>kvartal &lt; 4</formula>
    </cfRule>
  </conditionalFormatting>
  <conditionalFormatting sqref="J26:K29">
    <cfRule type="expression" dxfId="86" priority="88">
      <formula>kvartal &lt; 4</formula>
    </cfRule>
  </conditionalFormatting>
  <conditionalFormatting sqref="J32:K34">
    <cfRule type="expression" dxfId="85" priority="87">
      <formula>kvartal &lt; 4</formula>
    </cfRule>
  </conditionalFormatting>
  <conditionalFormatting sqref="J37:K39">
    <cfRule type="expression" dxfId="84" priority="86">
      <formula>kvartal &lt; 4</formula>
    </cfRule>
  </conditionalFormatting>
  <conditionalFormatting sqref="B82">
    <cfRule type="expression" dxfId="83" priority="85">
      <formula>kvartal &lt; 4</formula>
    </cfRule>
  </conditionalFormatting>
  <conditionalFormatting sqref="C82">
    <cfRule type="expression" dxfId="82" priority="84">
      <formula>kvartal &lt; 4</formula>
    </cfRule>
  </conditionalFormatting>
  <conditionalFormatting sqref="B85">
    <cfRule type="expression" dxfId="81" priority="83">
      <formula>kvartal &lt; 4</formula>
    </cfRule>
  </conditionalFormatting>
  <conditionalFormatting sqref="C85">
    <cfRule type="expression" dxfId="80" priority="82">
      <formula>kvartal &lt; 4</formula>
    </cfRule>
  </conditionalFormatting>
  <conditionalFormatting sqref="B92">
    <cfRule type="expression" dxfId="79" priority="81">
      <formula>kvartal &lt; 4</formula>
    </cfRule>
  </conditionalFormatting>
  <conditionalFormatting sqref="C92">
    <cfRule type="expression" dxfId="78" priority="80">
      <formula>kvartal &lt; 4</formula>
    </cfRule>
  </conditionalFormatting>
  <conditionalFormatting sqref="B95">
    <cfRule type="expression" dxfId="77" priority="79">
      <formula>kvartal &lt; 4</formula>
    </cfRule>
  </conditionalFormatting>
  <conditionalFormatting sqref="C95">
    <cfRule type="expression" dxfId="76" priority="78">
      <formula>kvartal &lt; 4</formula>
    </cfRule>
  </conditionalFormatting>
  <conditionalFormatting sqref="B102">
    <cfRule type="expression" dxfId="75" priority="77">
      <formula>kvartal &lt; 4</formula>
    </cfRule>
  </conditionalFormatting>
  <conditionalFormatting sqref="C102">
    <cfRule type="expression" dxfId="74" priority="76">
      <formula>kvartal &lt; 4</formula>
    </cfRule>
  </conditionalFormatting>
  <conditionalFormatting sqref="B105">
    <cfRule type="expression" dxfId="73" priority="75">
      <formula>kvartal &lt; 4</formula>
    </cfRule>
  </conditionalFormatting>
  <conditionalFormatting sqref="C105">
    <cfRule type="expression" dxfId="72" priority="74">
      <formula>kvartal &lt; 4</formula>
    </cfRule>
  </conditionalFormatting>
  <conditionalFormatting sqref="B112">
    <cfRule type="expression" dxfId="71" priority="73">
      <formula>kvartal &lt; 4</formula>
    </cfRule>
  </conditionalFormatting>
  <conditionalFormatting sqref="C112">
    <cfRule type="expression" dxfId="70" priority="72">
      <formula>kvartal &lt; 4</formula>
    </cfRule>
  </conditionalFormatting>
  <conditionalFormatting sqref="B115">
    <cfRule type="expression" dxfId="69" priority="71">
      <formula>kvartal &lt; 4</formula>
    </cfRule>
  </conditionalFormatting>
  <conditionalFormatting sqref="C115">
    <cfRule type="expression" dxfId="68" priority="70">
      <formula>kvartal &lt; 4</formula>
    </cfRule>
  </conditionalFormatting>
  <conditionalFormatting sqref="B122">
    <cfRule type="expression" dxfId="67" priority="69">
      <formula>kvartal &lt; 4</formula>
    </cfRule>
  </conditionalFormatting>
  <conditionalFormatting sqref="C122">
    <cfRule type="expression" dxfId="66" priority="68">
      <formula>kvartal &lt; 4</formula>
    </cfRule>
  </conditionalFormatting>
  <conditionalFormatting sqref="B125">
    <cfRule type="expression" dxfId="65" priority="67">
      <formula>kvartal &lt; 4</formula>
    </cfRule>
  </conditionalFormatting>
  <conditionalFormatting sqref="C125">
    <cfRule type="expression" dxfId="64" priority="66">
      <formula>kvartal &lt; 4</formula>
    </cfRule>
  </conditionalFormatting>
  <conditionalFormatting sqref="B132">
    <cfRule type="expression" dxfId="63" priority="65">
      <formula>kvartal &lt; 4</formula>
    </cfRule>
  </conditionalFormatting>
  <conditionalFormatting sqref="C132">
    <cfRule type="expression" dxfId="62" priority="64">
      <formula>kvartal &lt; 4</formula>
    </cfRule>
  </conditionalFormatting>
  <conditionalFormatting sqref="B135">
    <cfRule type="expression" dxfId="61" priority="63">
      <formula>kvartal &lt; 4</formula>
    </cfRule>
  </conditionalFormatting>
  <conditionalFormatting sqref="C135">
    <cfRule type="expression" dxfId="60" priority="62">
      <formula>kvartal &lt; 4</formula>
    </cfRule>
  </conditionalFormatting>
  <conditionalFormatting sqref="B146">
    <cfRule type="expression" dxfId="59" priority="61">
      <formula>kvartal &lt; 4</formula>
    </cfRule>
  </conditionalFormatting>
  <conditionalFormatting sqref="C146">
    <cfRule type="expression" dxfId="58" priority="60">
      <formula>kvartal &lt; 4</formula>
    </cfRule>
  </conditionalFormatting>
  <conditionalFormatting sqref="B154">
    <cfRule type="expression" dxfId="57" priority="59">
      <formula>kvartal &lt; 4</formula>
    </cfRule>
  </conditionalFormatting>
  <conditionalFormatting sqref="C154">
    <cfRule type="expression" dxfId="56" priority="58">
      <formula>kvartal &lt; 4</formula>
    </cfRule>
  </conditionalFormatting>
  <conditionalFormatting sqref="F83">
    <cfRule type="expression" dxfId="55" priority="57">
      <formula>kvartal &lt; 4</formula>
    </cfRule>
  </conditionalFormatting>
  <conditionalFormatting sqref="G83">
    <cfRule type="expression" dxfId="54" priority="56">
      <formula>kvartal &lt; 4</formula>
    </cfRule>
  </conditionalFormatting>
  <conditionalFormatting sqref="F84:G84">
    <cfRule type="expression" dxfId="53" priority="55">
      <formula>kvartal &lt; 4</formula>
    </cfRule>
  </conditionalFormatting>
  <conditionalFormatting sqref="F86:G87">
    <cfRule type="expression" dxfId="52" priority="54">
      <formula>kvartal &lt; 4</formula>
    </cfRule>
  </conditionalFormatting>
  <conditionalFormatting sqref="F93:G94">
    <cfRule type="expression" dxfId="51" priority="53">
      <formula>kvartal &lt; 4</formula>
    </cfRule>
  </conditionalFormatting>
  <conditionalFormatting sqref="F96:G97">
    <cfRule type="expression" dxfId="50" priority="52">
      <formula>kvartal &lt; 4</formula>
    </cfRule>
  </conditionalFormatting>
  <conditionalFormatting sqref="F103:G104">
    <cfRule type="expression" dxfId="49" priority="51">
      <formula>kvartal &lt; 4</formula>
    </cfRule>
  </conditionalFormatting>
  <conditionalFormatting sqref="F106:G107">
    <cfRule type="expression" dxfId="48" priority="50">
      <formula>kvartal &lt; 4</formula>
    </cfRule>
  </conditionalFormatting>
  <conditionalFormatting sqref="F113:G114">
    <cfRule type="expression" dxfId="47" priority="49">
      <formula>kvartal &lt; 4</formula>
    </cfRule>
  </conditionalFormatting>
  <conditionalFormatting sqref="F116:G117">
    <cfRule type="expression" dxfId="46" priority="48">
      <formula>kvartal &lt; 4</formula>
    </cfRule>
  </conditionalFormatting>
  <conditionalFormatting sqref="F123:G124">
    <cfRule type="expression" dxfId="45" priority="47">
      <formula>kvartal &lt; 4</formula>
    </cfRule>
  </conditionalFormatting>
  <conditionalFormatting sqref="F126:G127">
    <cfRule type="expression" dxfId="44" priority="46">
      <formula>kvartal &lt; 4</formula>
    </cfRule>
  </conditionalFormatting>
  <conditionalFormatting sqref="F133:G134">
    <cfRule type="expression" dxfId="43" priority="45">
      <formula>kvartal &lt; 4</formula>
    </cfRule>
  </conditionalFormatting>
  <conditionalFormatting sqref="F136:G137">
    <cfRule type="expression" dxfId="42" priority="44">
      <formula>kvartal &lt; 4</formula>
    </cfRule>
  </conditionalFormatting>
  <conditionalFormatting sqref="F146">
    <cfRule type="expression" dxfId="41" priority="43">
      <formula>kvartal &lt; 4</formula>
    </cfRule>
  </conditionalFormatting>
  <conditionalFormatting sqref="G146">
    <cfRule type="expression" dxfId="40" priority="42">
      <formula>kvartal &lt; 4</formula>
    </cfRule>
  </conditionalFormatting>
  <conditionalFormatting sqref="F154:G154">
    <cfRule type="expression" dxfId="39" priority="41">
      <formula>kvartal &lt; 4</formula>
    </cfRule>
  </conditionalFormatting>
  <conditionalFormatting sqref="F82:G82">
    <cfRule type="expression" dxfId="38" priority="40">
      <formula>kvartal &lt; 4</formula>
    </cfRule>
  </conditionalFormatting>
  <conditionalFormatting sqref="F85:G85">
    <cfRule type="expression" dxfId="37" priority="39">
      <formula>kvartal &lt; 4</formula>
    </cfRule>
  </conditionalFormatting>
  <conditionalFormatting sqref="F92:G92">
    <cfRule type="expression" dxfId="36" priority="38">
      <formula>kvartal &lt; 4</formula>
    </cfRule>
  </conditionalFormatting>
  <conditionalFormatting sqref="F95:G95">
    <cfRule type="expression" dxfId="35" priority="37">
      <formula>kvartal &lt; 4</formula>
    </cfRule>
  </conditionalFormatting>
  <conditionalFormatting sqref="F102:G102">
    <cfRule type="expression" dxfId="34" priority="36">
      <formula>kvartal &lt; 4</formula>
    </cfRule>
  </conditionalFormatting>
  <conditionalFormatting sqref="F105:G105">
    <cfRule type="expression" dxfId="33" priority="35">
      <formula>kvartal &lt; 4</formula>
    </cfRule>
  </conditionalFormatting>
  <conditionalFormatting sqref="F112:G112">
    <cfRule type="expression" dxfId="32" priority="34">
      <formula>kvartal &lt; 4</formula>
    </cfRule>
  </conditionalFormatting>
  <conditionalFormatting sqref="F115">
    <cfRule type="expression" dxfId="31" priority="33">
      <formula>kvartal &lt; 4</formula>
    </cfRule>
  </conditionalFormatting>
  <conditionalFormatting sqref="G115">
    <cfRule type="expression" dxfId="30" priority="32">
      <formula>kvartal &lt; 4</formula>
    </cfRule>
  </conditionalFormatting>
  <conditionalFormatting sqref="F122:G122">
    <cfRule type="expression" dxfId="29" priority="31">
      <formula>kvartal &lt; 4</formula>
    </cfRule>
  </conditionalFormatting>
  <conditionalFormatting sqref="F125">
    <cfRule type="expression" dxfId="28" priority="30">
      <formula>kvartal &lt; 4</formula>
    </cfRule>
  </conditionalFormatting>
  <conditionalFormatting sqref="G125">
    <cfRule type="expression" dxfId="27" priority="29">
      <formula>kvartal &lt; 4</formula>
    </cfRule>
  </conditionalFormatting>
  <conditionalFormatting sqref="F132">
    <cfRule type="expression" dxfId="26" priority="28">
      <formula>kvartal &lt; 4</formula>
    </cfRule>
  </conditionalFormatting>
  <conditionalFormatting sqref="G132">
    <cfRule type="expression" dxfId="25" priority="27">
      <formula>kvartal &lt; 4</formula>
    </cfRule>
  </conditionalFormatting>
  <conditionalFormatting sqref="G135">
    <cfRule type="expression" dxfId="24" priority="26">
      <formula>kvartal &lt; 4</formula>
    </cfRule>
  </conditionalFormatting>
  <conditionalFormatting sqref="F135">
    <cfRule type="expression" dxfId="23" priority="25">
      <formula>kvartal &lt; 4</formula>
    </cfRule>
  </conditionalFormatting>
  <conditionalFormatting sqref="J82:K86">
    <cfRule type="expression" dxfId="22" priority="24">
      <formula>kvartal &lt; 4</formula>
    </cfRule>
  </conditionalFormatting>
  <conditionalFormatting sqref="J87:K87">
    <cfRule type="expression" dxfId="21" priority="23">
      <formula>kvartal &lt; 4</formula>
    </cfRule>
  </conditionalFormatting>
  <conditionalFormatting sqref="J92:K97">
    <cfRule type="expression" dxfId="20" priority="22">
      <formula>kvartal &lt; 4</formula>
    </cfRule>
  </conditionalFormatting>
  <conditionalFormatting sqref="J102:K107">
    <cfRule type="expression" dxfId="19" priority="21">
      <formula>kvartal &lt; 4</formula>
    </cfRule>
  </conditionalFormatting>
  <conditionalFormatting sqref="J112:K117">
    <cfRule type="expression" dxfId="18" priority="20">
      <formula>kvartal &lt; 4</formula>
    </cfRule>
  </conditionalFormatting>
  <conditionalFormatting sqref="J122:K127">
    <cfRule type="expression" dxfId="17" priority="19">
      <formula>kvartal &lt; 4</formula>
    </cfRule>
  </conditionalFormatting>
  <conditionalFormatting sqref="J132:K137">
    <cfRule type="expression" dxfId="16" priority="18">
      <formula>kvartal &lt; 4</formula>
    </cfRule>
  </conditionalFormatting>
  <conditionalFormatting sqref="J146:K146">
    <cfRule type="expression" dxfId="15" priority="17">
      <formula>kvartal &lt; 4</formula>
    </cfRule>
  </conditionalFormatting>
  <conditionalFormatting sqref="J154:K154">
    <cfRule type="expression" dxfId="14" priority="16">
      <formula>kvartal &lt; 4</formula>
    </cfRule>
  </conditionalFormatting>
  <conditionalFormatting sqref="A26:A28">
    <cfRule type="expression" dxfId="13" priority="15">
      <formula>kvartal &lt; 4</formula>
    </cfRule>
  </conditionalFormatting>
  <conditionalFormatting sqref="A32:A33">
    <cfRule type="expression" dxfId="12" priority="14">
      <formula>kvartal &lt; 4</formula>
    </cfRule>
  </conditionalFormatting>
  <conditionalFormatting sqref="A37:A39">
    <cfRule type="expression" dxfId="11" priority="13">
      <formula>kvartal &lt; 4</formula>
    </cfRule>
  </conditionalFormatting>
  <conditionalFormatting sqref="A57:A59">
    <cfRule type="expression" dxfId="10" priority="12">
      <formula>kvartal &lt; 4</formula>
    </cfRule>
  </conditionalFormatting>
  <conditionalFormatting sqref="A63:A65">
    <cfRule type="expression" dxfId="9" priority="11">
      <formula>kvartal &lt; 4</formula>
    </cfRule>
  </conditionalFormatting>
  <conditionalFormatting sqref="A82:A87">
    <cfRule type="expression" dxfId="8" priority="10">
      <formula>kvartal &lt; 4</formula>
    </cfRule>
  </conditionalFormatting>
  <conditionalFormatting sqref="A92:A97">
    <cfRule type="expression" dxfId="7" priority="9">
      <formula>kvartal &lt; 4</formula>
    </cfRule>
  </conditionalFormatting>
  <conditionalFormatting sqref="A102:A107">
    <cfRule type="expression" dxfId="6" priority="8">
      <formula>kvartal &lt; 4</formula>
    </cfRule>
  </conditionalFormatting>
  <conditionalFormatting sqref="A112:A117">
    <cfRule type="expression" dxfId="5" priority="7">
      <formula>kvartal &lt; 4</formula>
    </cfRule>
  </conditionalFormatting>
  <conditionalFormatting sqref="A122:A127">
    <cfRule type="expression" dxfId="4" priority="6">
      <formula>kvartal &lt; 4</formula>
    </cfRule>
  </conditionalFormatting>
  <conditionalFormatting sqref="A132:A137">
    <cfRule type="expression" dxfId="3" priority="5">
      <formula>kvartal &lt; 4</formula>
    </cfRule>
  </conditionalFormatting>
  <conditionalFormatting sqref="A146">
    <cfRule type="expression" dxfId="2" priority="4">
      <formula>kvartal &lt; 4</formula>
    </cfRule>
  </conditionalFormatting>
  <conditionalFormatting sqref="A154">
    <cfRule type="expression" dxfId="1" priority="3">
      <formula>kvartal &lt; 4</formula>
    </cfRule>
  </conditionalFormatting>
  <conditionalFormatting sqref="A29">
    <cfRule type="expression" dxfId="0" priority="2">
      <formula>kvartal &lt; 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9"/>
  <sheetViews>
    <sheetView showGridLines="0" zoomScale="60" zoomScaleNormal="60" workbookViewId="0">
      <selection activeCell="A4" sqref="A4"/>
    </sheetView>
  </sheetViews>
  <sheetFormatPr baseColWidth="10" defaultColWidth="11.42578125" defaultRowHeight="12.75" x14ac:dyDescent="0.2"/>
  <cols>
    <col min="1" max="1" width="90" style="397" customWidth="1"/>
    <col min="2" max="46" width="11.7109375" style="397" customWidth="1"/>
    <col min="47" max="16384" width="11.42578125" style="397"/>
  </cols>
  <sheetData>
    <row r="1" spans="1:46" ht="20.25" x14ac:dyDescent="0.3">
      <c r="A1" s="403" t="s">
        <v>359</v>
      </c>
      <c r="B1" s="399" t="s">
        <v>64</v>
      </c>
      <c r="C1" s="424"/>
      <c r="D1" s="424"/>
      <c r="E1" s="424"/>
      <c r="F1" s="424"/>
      <c r="G1" s="424"/>
      <c r="H1" s="424"/>
      <c r="I1" s="424"/>
      <c r="J1" s="424"/>
    </row>
    <row r="2" spans="1:46" ht="20.25" x14ac:dyDescent="0.3">
      <c r="A2" s="403" t="s">
        <v>302</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row>
    <row r="3" spans="1:46" ht="18.75" x14ac:dyDescent="0.3">
      <c r="A3" s="494" t="s">
        <v>360</v>
      </c>
      <c r="B3" s="495"/>
      <c r="C3" s="495"/>
      <c r="D3" s="495"/>
      <c r="E3" s="495"/>
      <c r="F3" s="495"/>
      <c r="G3" s="495"/>
      <c r="H3" s="495"/>
      <c r="I3" s="495"/>
      <c r="J3" s="49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13"/>
      <c r="AS3" s="405"/>
      <c r="AT3" s="405"/>
    </row>
    <row r="4" spans="1:46" ht="18.75" customHeight="1" x14ac:dyDescent="0.25">
      <c r="A4" s="429" t="s">
        <v>440</v>
      </c>
      <c r="B4" s="496"/>
      <c r="C4" s="496"/>
      <c r="D4" s="497"/>
      <c r="E4" s="498"/>
      <c r="F4" s="496"/>
      <c r="G4" s="497"/>
      <c r="H4" s="498"/>
      <c r="I4" s="496"/>
      <c r="J4" s="497"/>
      <c r="K4" s="433"/>
      <c r="L4" s="433"/>
      <c r="M4" s="433"/>
      <c r="N4" s="434"/>
      <c r="O4" s="433"/>
      <c r="P4" s="435"/>
      <c r="Q4" s="434"/>
      <c r="R4" s="433"/>
      <c r="S4" s="435"/>
      <c r="T4" s="434"/>
      <c r="U4" s="433"/>
      <c r="V4" s="435"/>
      <c r="W4" s="434"/>
      <c r="X4" s="433"/>
      <c r="Y4" s="435"/>
      <c r="Z4" s="434"/>
      <c r="AA4" s="433"/>
      <c r="AB4" s="435"/>
      <c r="AC4" s="434"/>
      <c r="AD4" s="433"/>
      <c r="AE4" s="435"/>
      <c r="AF4" s="434"/>
      <c r="AG4" s="433"/>
      <c r="AH4" s="435"/>
      <c r="AI4" s="434"/>
      <c r="AJ4" s="433"/>
      <c r="AK4" s="435"/>
      <c r="AL4" s="434"/>
      <c r="AM4" s="433"/>
      <c r="AN4" s="435"/>
      <c r="AO4" s="499"/>
      <c r="AP4" s="500"/>
      <c r="AQ4" s="501"/>
      <c r="AR4" s="434"/>
      <c r="AS4" s="433"/>
      <c r="AT4" s="502"/>
    </row>
    <row r="5" spans="1:46" ht="18.75" customHeight="1" x14ac:dyDescent="0.3">
      <c r="A5" s="438" t="s">
        <v>125</v>
      </c>
      <c r="B5" s="736" t="s">
        <v>210</v>
      </c>
      <c r="C5" s="737"/>
      <c r="D5" s="738"/>
      <c r="E5" s="736" t="s">
        <v>211</v>
      </c>
      <c r="F5" s="737"/>
      <c r="G5" s="738"/>
      <c r="H5" s="736" t="s">
        <v>212</v>
      </c>
      <c r="I5" s="737"/>
      <c r="J5" s="738"/>
      <c r="K5" s="736" t="s">
        <v>213</v>
      </c>
      <c r="L5" s="737"/>
      <c r="M5" s="738"/>
      <c r="N5" s="736" t="s">
        <v>214</v>
      </c>
      <c r="O5" s="737"/>
      <c r="P5" s="738"/>
      <c r="Q5" s="736"/>
      <c r="R5" s="737"/>
      <c r="S5" s="738"/>
      <c r="T5" s="736" t="s">
        <v>76</v>
      </c>
      <c r="U5" s="737"/>
      <c r="V5" s="738"/>
      <c r="W5" s="487"/>
      <c r="X5" s="488"/>
      <c r="Y5" s="489"/>
      <c r="Z5" s="736" t="s">
        <v>215</v>
      </c>
      <c r="AA5" s="737"/>
      <c r="AB5" s="738"/>
      <c r="AC5" s="487"/>
      <c r="AD5" s="488"/>
      <c r="AE5" s="489"/>
      <c r="AF5" s="736" t="s">
        <v>88</v>
      </c>
      <c r="AG5" s="737"/>
      <c r="AH5" s="738"/>
      <c r="AI5" s="736"/>
      <c r="AJ5" s="737"/>
      <c r="AK5" s="738"/>
      <c r="AL5" s="736" t="s">
        <v>89</v>
      </c>
      <c r="AM5" s="737"/>
      <c r="AN5" s="738"/>
      <c r="AO5" s="717" t="s">
        <v>2</v>
      </c>
      <c r="AP5" s="715"/>
      <c r="AQ5" s="716"/>
      <c r="AR5" s="736" t="s">
        <v>361</v>
      </c>
      <c r="AS5" s="737"/>
      <c r="AT5" s="738"/>
    </row>
    <row r="6" spans="1:46" ht="21" customHeight="1" x14ac:dyDescent="0.3">
      <c r="A6" s="439"/>
      <c r="B6" s="739" t="s">
        <v>216</v>
      </c>
      <c r="C6" s="740"/>
      <c r="D6" s="741"/>
      <c r="E6" s="739" t="s">
        <v>217</v>
      </c>
      <c r="F6" s="740"/>
      <c r="G6" s="741"/>
      <c r="H6" s="739" t="s">
        <v>217</v>
      </c>
      <c r="I6" s="740"/>
      <c r="J6" s="741"/>
      <c r="K6" s="739" t="s">
        <v>218</v>
      </c>
      <c r="L6" s="740"/>
      <c r="M6" s="741"/>
      <c r="N6" s="739" t="s">
        <v>111</v>
      </c>
      <c r="O6" s="740"/>
      <c r="P6" s="741"/>
      <c r="Q6" s="739" t="s">
        <v>76</v>
      </c>
      <c r="R6" s="740"/>
      <c r="S6" s="741"/>
      <c r="T6" s="739" t="s">
        <v>219</v>
      </c>
      <c r="U6" s="740"/>
      <c r="V6" s="741"/>
      <c r="W6" s="739" t="s">
        <v>81</v>
      </c>
      <c r="X6" s="740"/>
      <c r="Y6" s="741"/>
      <c r="Z6" s="739" t="s">
        <v>216</v>
      </c>
      <c r="AA6" s="740"/>
      <c r="AB6" s="741"/>
      <c r="AC6" s="739" t="s">
        <v>87</v>
      </c>
      <c r="AD6" s="740"/>
      <c r="AE6" s="741"/>
      <c r="AF6" s="739" t="s">
        <v>220</v>
      </c>
      <c r="AG6" s="740"/>
      <c r="AH6" s="741"/>
      <c r="AI6" s="739" t="s">
        <v>83</v>
      </c>
      <c r="AJ6" s="740"/>
      <c r="AK6" s="741"/>
      <c r="AL6" s="739" t="s">
        <v>217</v>
      </c>
      <c r="AM6" s="740"/>
      <c r="AN6" s="741"/>
      <c r="AO6" s="742" t="s">
        <v>362</v>
      </c>
      <c r="AP6" s="743"/>
      <c r="AQ6" s="744"/>
      <c r="AR6" s="739" t="s">
        <v>363</v>
      </c>
      <c r="AS6" s="740"/>
      <c r="AT6" s="741"/>
    </row>
    <row r="7" spans="1:46" ht="18.75" customHeight="1" x14ac:dyDescent="0.3">
      <c r="A7" s="439"/>
      <c r="B7" s="439"/>
      <c r="C7" s="439"/>
      <c r="D7" s="441" t="s">
        <v>100</v>
      </c>
      <c r="E7" s="439"/>
      <c r="F7" s="439"/>
      <c r="G7" s="441" t="s">
        <v>100</v>
      </c>
      <c r="H7" s="439"/>
      <c r="I7" s="439"/>
      <c r="J7" s="441" t="s">
        <v>100</v>
      </c>
      <c r="K7" s="439"/>
      <c r="L7" s="439"/>
      <c r="M7" s="441" t="s">
        <v>100</v>
      </c>
      <c r="N7" s="439"/>
      <c r="O7" s="439"/>
      <c r="P7" s="441" t="s">
        <v>100</v>
      </c>
      <c r="Q7" s="439"/>
      <c r="R7" s="439"/>
      <c r="S7" s="441" t="s">
        <v>100</v>
      </c>
      <c r="T7" s="439"/>
      <c r="U7" s="439"/>
      <c r="V7" s="441" t="s">
        <v>100</v>
      </c>
      <c r="W7" s="439"/>
      <c r="X7" s="439"/>
      <c r="Y7" s="441" t="s">
        <v>100</v>
      </c>
      <c r="Z7" s="439"/>
      <c r="AA7" s="439"/>
      <c r="AB7" s="441" t="s">
        <v>100</v>
      </c>
      <c r="AC7" s="439"/>
      <c r="AD7" s="439"/>
      <c r="AE7" s="441" t="s">
        <v>100</v>
      </c>
      <c r="AF7" s="439"/>
      <c r="AG7" s="439"/>
      <c r="AH7" s="441" t="s">
        <v>100</v>
      </c>
      <c r="AI7" s="439"/>
      <c r="AJ7" s="439"/>
      <c r="AK7" s="441" t="s">
        <v>100</v>
      </c>
      <c r="AL7" s="439"/>
      <c r="AM7" s="439"/>
      <c r="AN7" s="441" t="s">
        <v>100</v>
      </c>
      <c r="AO7" s="439"/>
      <c r="AP7" s="439"/>
      <c r="AQ7" s="441" t="s">
        <v>100</v>
      </c>
      <c r="AR7" s="439"/>
      <c r="AS7" s="439"/>
      <c r="AT7" s="441" t="s">
        <v>100</v>
      </c>
    </row>
    <row r="8" spans="1:46" ht="18.75" customHeight="1" x14ac:dyDescent="0.25">
      <c r="A8" s="503" t="s">
        <v>364</v>
      </c>
      <c r="B8" s="404">
        <v>2015</v>
      </c>
      <c r="C8" s="404">
        <v>2016</v>
      </c>
      <c r="D8" s="444" t="s">
        <v>102</v>
      </c>
      <c r="E8" s="404">
        <v>2015</v>
      </c>
      <c r="F8" s="404">
        <v>2016</v>
      </c>
      <c r="G8" s="444" t="s">
        <v>102</v>
      </c>
      <c r="H8" s="404">
        <v>2015</v>
      </c>
      <c r="I8" s="404">
        <v>2016</v>
      </c>
      <c r="J8" s="444" t="s">
        <v>102</v>
      </c>
      <c r="K8" s="404">
        <v>2015</v>
      </c>
      <c r="L8" s="404">
        <v>2016</v>
      </c>
      <c r="M8" s="444" t="s">
        <v>102</v>
      </c>
      <c r="N8" s="404">
        <v>2015</v>
      </c>
      <c r="O8" s="404">
        <v>2016</v>
      </c>
      <c r="P8" s="444" t="s">
        <v>102</v>
      </c>
      <c r="Q8" s="404">
        <v>2015</v>
      </c>
      <c r="R8" s="404">
        <v>2016</v>
      </c>
      <c r="S8" s="444" t="s">
        <v>102</v>
      </c>
      <c r="T8" s="404">
        <v>2015</v>
      </c>
      <c r="U8" s="404">
        <v>2016</v>
      </c>
      <c r="V8" s="444" t="s">
        <v>102</v>
      </c>
      <c r="W8" s="404">
        <v>2015</v>
      </c>
      <c r="X8" s="404">
        <v>2016</v>
      </c>
      <c r="Y8" s="444" t="s">
        <v>102</v>
      </c>
      <c r="Z8" s="404">
        <v>2015</v>
      </c>
      <c r="AA8" s="404">
        <v>2016</v>
      </c>
      <c r="AB8" s="444" t="s">
        <v>102</v>
      </c>
      <c r="AC8" s="404">
        <v>2015</v>
      </c>
      <c r="AD8" s="404">
        <v>2016</v>
      </c>
      <c r="AE8" s="444" t="s">
        <v>102</v>
      </c>
      <c r="AF8" s="404">
        <v>2015</v>
      </c>
      <c r="AG8" s="404">
        <v>2016</v>
      </c>
      <c r="AH8" s="444" t="s">
        <v>102</v>
      </c>
      <c r="AI8" s="404">
        <v>2015</v>
      </c>
      <c r="AJ8" s="404">
        <v>2016</v>
      </c>
      <c r="AK8" s="444" t="s">
        <v>102</v>
      </c>
      <c r="AL8" s="404">
        <v>2015</v>
      </c>
      <c r="AM8" s="404">
        <v>2016</v>
      </c>
      <c r="AN8" s="444" t="s">
        <v>102</v>
      </c>
      <c r="AO8" s="404">
        <v>2015</v>
      </c>
      <c r="AP8" s="404">
        <v>2016</v>
      </c>
      <c r="AQ8" s="444" t="s">
        <v>102</v>
      </c>
      <c r="AR8" s="404">
        <v>2015</v>
      </c>
      <c r="AS8" s="404">
        <v>2016</v>
      </c>
      <c r="AT8" s="444" t="s">
        <v>102</v>
      </c>
    </row>
    <row r="9" spans="1:46" ht="18.75" customHeight="1" x14ac:dyDescent="0.3">
      <c r="A9" s="439" t="s">
        <v>365</v>
      </c>
      <c r="B9" s="504"/>
      <c r="C9" s="504"/>
      <c r="D9" s="505"/>
      <c r="E9" s="504"/>
      <c r="F9" s="504"/>
      <c r="G9" s="505"/>
      <c r="H9" s="504"/>
      <c r="I9" s="504"/>
      <c r="J9" s="505"/>
      <c r="K9" s="504"/>
      <c r="L9" s="504"/>
      <c r="M9" s="504"/>
      <c r="N9" s="341"/>
      <c r="O9" s="341"/>
      <c r="P9" s="505"/>
      <c r="Q9" s="505"/>
      <c r="R9" s="505"/>
      <c r="S9" s="505"/>
      <c r="T9" s="504"/>
      <c r="U9" s="504"/>
      <c r="V9" s="505"/>
      <c r="W9" s="504"/>
      <c r="X9" s="504"/>
      <c r="Y9" s="505"/>
      <c r="Z9" s="505"/>
      <c r="AA9" s="505"/>
      <c r="AB9" s="505"/>
      <c r="AC9" s="504"/>
      <c r="AD9" s="504"/>
      <c r="AE9" s="505"/>
      <c r="AF9" s="505"/>
      <c r="AG9" s="505"/>
      <c r="AH9" s="505"/>
      <c r="AI9" s="504"/>
      <c r="AJ9" s="504"/>
      <c r="AK9" s="505"/>
      <c r="AL9" s="504"/>
      <c r="AM9" s="504"/>
      <c r="AN9" s="505"/>
      <c r="AO9" s="505"/>
      <c r="AP9" s="505"/>
      <c r="AQ9" s="505"/>
      <c r="AR9" s="506"/>
      <c r="AS9" s="506"/>
      <c r="AT9" s="506"/>
    </row>
    <row r="10" spans="1:46" s="405" customFormat="1" ht="18.75" customHeight="1" x14ac:dyDescent="0.3">
      <c r="A10" s="408" t="s">
        <v>366</v>
      </c>
      <c r="B10" s="449"/>
      <c r="C10" s="449"/>
      <c r="D10" s="450"/>
      <c r="E10" s="449"/>
      <c r="F10" s="449"/>
      <c r="G10" s="450"/>
      <c r="H10" s="449"/>
      <c r="I10" s="449"/>
      <c r="J10" s="450"/>
      <c r="K10" s="449"/>
      <c r="L10" s="449"/>
      <c r="M10" s="449"/>
      <c r="N10" s="342"/>
      <c r="O10" s="342"/>
      <c r="P10" s="450"/>
      <c r="Q10" s="450"/>
      <c r="R10" s="450"/>
      <c r="S10" s="450"/>
      <c r="T10" s="449"/>
      <c r="U10" s="449"/>
      <c r="V10" s="450"/>
      <c r="W10" s="449"/>
      <c r="X10" s="449"/>
      <c r="Y10" s="450"/>
      <c r="Z10" s="450"/>
      <c r="AA10" s="450"/>
      <c r="AB10" s="450"/>
      <c r="AC10" s="449"/>
      <c r="AD10" s="449"/>
      <c r="AE10" s="450"/>
      <c r="AF10" s="450"/>
      <c r="AG10" s="450"/>
      <c r="AH10" s="450"/>
      <c r="AI10" s="449"/>
      <c r="AJ10" s="449"/>
      <c r="AK10" s="450"/>
      <c r="AL10" s="449"/>
      <c r="AM10" s="449"/>
      <c r="AN10" s="450"/>
      <c r="AO10" s="450"/>
      <c r="AP10" s="450"/>
      <c r="AQ10" s="450"/>
      <c r="AR10" s="507"/>
      <c r="AS10" s="507"/>
      <c r="AT10" s="507"/>
    </row>
    <row r="11" spans="1:46" s="405" customFormat="1" ht="18.75" customHeight="1" x14ac:dyDescent="0.3">
      <c r="A11" s="408" t="s">
        <v>367</v>
      </c>
      <c r="B11" s="450">
        <v>1223.143</v>
      </c>
      <c r="C11" s="450">
        <v>1493.259</v>
      </c>
      <c r="D11" s="450">
        <f t="shared" ref="D11:D16" si="0">IF(B11=0, "    ---- ", IF(ABS(ROUND(100/B11*C11-100,1))&lt;999,ROUND(100/B11*C11-100,1),IF(ROUND(100/B11*C11-100,1)&gt;999,999,-999)))</f>
        <v>22.1</v>
      </c>
      <c r="E11" s="450">
        <v>14377</v>
      </c>
      <c r="F11" s="450">
        <v>11869</v>
      </c>
      <c r="G11" s="450">
        <f t="shared" ref="G11:G17" si="1">IF(E11=0, "    ---- ", IF(ABS(ROUND(100/E11*F11-100,1))&lt;999,ROUND(100/E11*F11-100,1),IF(ROUND(100/E11*F11-100,1)&gt;999,999,-999)))</f>
        <v>-17.399999999999999</v>
      </c>
      <c r="H11" s="450">
        <v>643.16700000000003</v>
      </c>
      <c r="I11" s="450">
        <v>699.05700000000002</v>
      </c>
      <c r="J11" s="450">
        <f t="shared" ref="J11:J17" si="2">IF(H11=0, "    ---- ", IF(ABS(ROUND(100/H11*I11-100,1))&lt;999,ROUND(100/H11*I11-100,1),IF(ROUND(100/H11*I11-100,1)&gt;999,999,-999)))</f>
        <v>8.6999999999999993</v>
      </c>
      <c r="K11" s="450">
        <v>1567.126</v>
      </c>
      <c r="L11" s="450">
        <v>1818.039</v>
      </c>
      <c r="M11" s="450">
        <f t="shared" ref="M11:M16" si="3">IF(K11=0, "    ---- ", IF(ABS(ROUND(100/K11*L11-100,1))&lt;999,ROUND(100/K11*L11-100,1),IF(ROUND(100/K11*L11-100,1)&gt;999,999,-999)))</f>
        <v>16</v>
      </c>
      <c r="N11" s="450">
        <v>31</v>
      </c>
      <c r="O11" s="450">
        <v>30</v>
      </c>
      <c r="P11" s="450">
        <f>IF(N11=0, "    ---- ", IF(ABS(ROUND(100/N11*O11-100,1))&lt;999,ROUND(100/N11*O11-100,1),IF(ROUND(100/N11*O11-100,1)&gt;999,999,-999)))</f>
        <v>-3.2</v>
      </c>
      <c r="Q11" s="450">
        <v>22713.046916020001</v>
      </c>
      <c r="R11" s="450">
        <v>26188.369593070001</v>
      </c>
      <c r="S11" s="450">
        <f t="shared" ref="S11:S17" si="4">IF(Q11=0, "    ---- ", IF(ABS(ROUND(100/Q11*R11-100,1))&lt;999,ROUND(100/Q11*R11-100,1),IF(ROUND(100/Q11*R11-100,1)&gt;999,999,-999)))</f>
        <v>15.3</v>
      </c>
      <c r="T11" s="450">
        <v>250.1</v>
      </c>
      <c r="U11" s="450">
        <v>282.10000000000002</v>
      </c>
      <c r="V11" s="450">
        <f t="shared" ref="V11:V32" si="5">IF(T11=0, "    ---- ", IF(ABS(ROUND(100/T11*U11-100,1))&lt;999,ROUND(100/T11*U11-100,1),IF(ROUND(100/T11*U11-100,1)&gt;999,999,-999)))</f>
        <v>12.8</v>
      </c>
      <c r="W11" s="450">
        <v>8418</v>
      </c>
      <c r="X11" s="450">
        <v>8197.7999999999993</v>
      </c>
      <c r="Y11" s="450">
        <f t="shared" ref="Y11:Y17" si="6">IF(W11=0, "    ---- ", IF(ABS(ROUND(100/W11*X11-100,1))&lt;999,ROUND(100/W11*X11-100,1),IF(ROUND(100/W11*X11-100,1)&gt;999,999,-999)))</f>
        <v>-2.6</v>
      </c>
      <c r="Z11" s="450">
        <v>3404</v>
      </c>
      <c r="AA11" s="450">
        <v>3325</v>
      </c>
      <c r="AB11" s="450">
        <f t="shared" ref="AB11:AB17" si="7">IF(Z11=0, "    ---- ", IF(ABS(ROUND(100/Z11*AA11-100,1))&lt;999,ROUND(100/Z11*AA11-100,1),IF(ROUND(100/Z11*AA11-100,1)&gt;999,999,-999)))</f>
        <v>-2.2999999999999998</v>
      </c>
      <c r="AC11" s="450">
        <v>106</v>
      </c>
      <c r="AD11" s="450">
        <v>92</v>
      </c>
      <c r="AE11" s="450">
        <f t="shared" ref="AE11:AE14" si="8">IF(AC11=0, "    ---- ", IF(ABS(ROUND(100/AC11*AD11-100,1))&lt;999,ROUND(100/AC11*AD11-100,1),IF(ROUND(100/AC11*AD11-100,1)&gt;999,999,-999)))</f>
        <v>-13.2</v>
      </c>
      <c r="AF11" s="450"/>
      <c r="AG11" s="450"/>
      <c r="AH11" s="450"/>
      <c r="AI11" s="450">
        <v>3366.8831095599999</v>
      </c>
      <c r="AJ11" s="450">
        <v>3694.8933659199997</v>
      </c>
      <c r="AK11" s="450">
        <f t="shared" ref="AK11:AK17" si="9">IF(AI11=0, "    ---- ", IF(ABS(ROUND(100/AI11*AJ11-100,1))&lt;999,ROUND(100/AI11*AJ11-100,1),IF(ROUND(100/AI11*AJ11-100,1)&gt;999,999,-999)))</f>
        <v>9.6999999999999993</v>
      </c>
      <c r="AL11" s="450">
        <v>12954.7</v>
      </c>
      <c r="AM11" s="450">
        <v>13060</v>
      </c>
      <c r="AN11" s="450">
        <f t="shared" ref="AN11:AN17" si="10">IF(AL11=0, "    ---- ", IF(ABS(ROUND(100/AL11*AM11-100,1))&lt;999,ROUND(100/AL11*AM11-100,1),IF(ROUND(100/AL11*AM11-100,1)&gt;999,999,-999)))</f>
        <v>0.8</v>
      </c>
      <c r="AO11" s="450">
        <f>B11+E11+H11+K11+Q11+T11+W11+Z11+AF11+AI11+AL11</f>
        <v>68917.166025579994</v>
      </c>
      <c r="AP11" s="450">
        <f>C11+F11+I11+L11+R11+U11+X11+AA11+AG11+AJ11+AM11</f>
        <v>70627.517958989993</v>
      </c>
      <c r="AQ11" s="450">
        <f t="shared" ref="AQ11:AQ46" si="11">IF(AO11=0, "    ---- ", IF(ABS(ROUND(100/AO11*AP11-100,1))&lt;999,ROUND(100/AO11*AP11-100,1),IF(ROUND(100/AO11*AP11-100,1)&gt;999,999,-999)))</f>
        <v>2.5</v>
      </c>
      <c r="AR11" s="455">
        <f>+B11+E11+H11+K11+N11+Q11+T11+W11+Z11+AC11+AF11+AI11+AL11</f>
        <v>69054.166025579994</v>
      </c>
      <c r="AS11" s="450">
        <f>+C11+F11+I11+L11+O11+R11+U11+X11+AA11+AD11+AG11+AJ11+AM11</f>
        <v>70749.517958989993</v>
      </c>
      <c r="AT11" s="450">
        <f t="shared" ref="AT11:AT17" si="12">IF(AR11=0, "    ---- ", IF(ABS(ROUND(100/AR11*AS11-100,1))&lt;999,ROUND(100/AR11*AS11-100,1),IF(ROUND(100/AR11*AS11-100,1)&gt;999,999,-999)))</f>
        <v>2.5</v>
      </c>
    </row>
    <row r="12" spans="1:46" s="405" customFormat="1" ht="18.75" customHeight="1" x14ac:dyDescent="0.3">
      <c r="A12" s="408" t="s">
        <v>368</v>
      </c>
      <c r="B12" s="450">
        <v>-63.448999999999998</v>
      </c>
      <c r="C12" s="450">
        <v>-65.759</v>
      </c>
      <c r="D12" s="450">
        <f t="shared" si="0"/>
        <v>3.6</v>
      </c>
      <c r="E12" s="450">
        <v>-241</v>
      </c>
      <c r="F12" s="450">
        <v>-196</v>
      </c>
      <c r="G12" s="450">
        <f t="shared" si="1"/>
        <v>-18.7</v>
      </c>
      <c r="H12" s="450">
        <v>-32.996000000000002</v>
      </c>
      <c r="I12" s="450">
        <v>-36.728000000000002</v>
      </c>
      <c r="J12" s="450">
        <f t="shared" si="2"/>
        <v>11.3</v>
      </c>
      <c r="K12" s="450">
        <v>-3.96</v>
      </c>
      <c r="L12" s="450">
        <v>-5.4569999999999999</v>
      </c>
      <c r="M12" s="450">
        <f t="shared" si="3"/>
        <v>37.799999999999997</v>
      </c>
      <c r="N12" s="450"/>
      <c r="O12" s="450"/>
      <c r="P12" s="450"/>
      <c r="Q12" s="450">
        <v>-0.95</v>
      </c>
      <c r="R12" s="450">
        <v>-1.454731</v>
      </c>
      <c r="S12" s="450">
        <f t="shared" si="4"/>
        <v>53.1</v>
      </c>
      <c r="T12" s="450">
        <v>-0.3</v>
      </c>
      <c r="U12" s="450">
        <v>-0.3</v>
      </c>
      <c r="V12" s="450"/>
      <c r="W12" s="450">
        <v>-96</v>
      </c>
      <c r="X12" s="450">
        <v>-74.400000000000006</v>
      </c>
      <c r="Y12" s="450">
        <f t="shared" si="6"/>
        <v>-22.5</v>
      </c>
      <c r="Z12" s="450">
        <v>-2</v>
      </c>
      <c r="AA12" s="450">
        <v>-2</v>
      </c>
      <c r="AB12" s="450">
        <f t="shared" si="7"/>
        <v>0</v>
      </c>
      <c r="AC12" s="450"/>
      <c r="AD12" s="450"/>
      <c r="AE12" s="450"/>
      <c r="AF12" s="450"/>
      <c r="AG12" s="450"/>
      <c r="AH12" s="450"/>
      <c r="AI12" s="450">
        <v>-145.88300000000001</v>
      </c>
      <c r="AJ12" s="450">
        <v>-158.83099999999999</v>
      </c>
      <c r="AK12" s="450">
        <f t="shared" si="9"/>
        <v>8.9</v>
      </c>
      <c r="AL12" s="450">
        <v>-23.3</v>
      </c>
      <c r="AM12" s="450">
        <v>-29</v>
      </c>
      <c r="AN12" s="450">
        <f t="shared" si="10"/>
        <v>24.5</v>
      </c>
      <c r="AO12" s="450">
        <f t="shared" ref="AO12:AP46" si="13">B12+E12+H12+K12+Q12+T12+W12+Z12+AF12+AI12+AL12</f>
        <v>-609.83799999999997</v>
      </c>
      <c r="AP12" s="450">
        <f t="shared" si="13"/>
        <v>-569.92973100000006</v>
      </c>
      <c r="AQ12" s="450">
        <f t="shared" si="11"/>
        <v>-6.5</v>
      </c>
      <c r="AR12" s="455">
        <f t="shared" ref="AR12:AS17" si="14">+B12+E12+H12+K12+N12+Q12+T12+W12+Z12+AC12+AF12+AI12+AL12</f>
        <v>-609.83799999999997</v>
      </c>
      <c r="AS12" s="450">
        <f t="shared" si="14"/>
        <v>-569.92973100000006</v>
      </c>
      <c r="AT12" s="450">
        <f t="shared" si="12"/>
        <v>-6.5</v>
      </c>
    </row>
    <row r="13" spans="1:46" s="405" customFormat="1" ht="18.75" customHeight="1" x14ac:dyDescent="0.3">
      <c r="A13" s="408" t="s">
        <v>369</v>
      </c>
      <c r="B13" s="450">
        <v>401.58199999999999</v>
      </c>
      <c r="C13" s="450">
        <v>561.95699999999999</v>
      </c>
      <c r="D13" s="450">
        <f t="shared" si="0"/>
        <v>39.9</v>
      </c>
      <c r="E13" s="450">
        <v>1295</v>
      </c>
      <c r="F13" s="450">
        <v>1669</v>
      </c>
      <c r="G13" s="450">
        <f t="shared" si="1"/>
        <v>28.9</v>
      </c>
      <c r="H13" s="450">
        <v>65.56</v>
      </c>
      <c r="I13" s="450">
        <v>47.32</v>
      </c>
      <c r="J13" s="450">
        <f t="shared" si="2"/>
        <v>-27.8</v>
      </c>
      <c r="K13" s="450">
        <v>784.19600000000003</v>
      </c>
      <c r="L13" s="450">
        <v>816.41</v>
      </c>
      <c r="M13" s="450">
        <f t="shared" si="3"/>
        <v>4.0999999999999996</v>
      </c>
      <c r="N13" s="450"/>
      <c r="O13" s="450"/>
      <c r="P13" s="450"/>
      <c r="Q13" s="450">
        <v>9273.35830928</v>
      </c>
      <c r="R13" s="450">
        <v>3528.565094</v>
      </c>
      <c r="S13" s="450">
        <f t="shared" si="4"/>
        <v>-61.9</v>
      </c>
      <c r="T13" s="450">
        <v>128.30000000000001</v>
      </c>
      <c r="U13" s="450">
        <v>101.9</v>
      </c>
      <c r="V13" s="450">
        <f t="shared" si="5"/>
        <v>-20.6</v>
      </c>
      <c r="W13" s="450">
        <v>737.6</v>
      </c>
      <c r="X13" s="450">
        <v>763</v>
      </c>
      <c r="Y13" s="450">
        <f t="shared" si="6"/>
        <v>3.4</v>
      </c>
      <c r="Z13" s="450">
        <v>10</v>
      </c>
      <c r="AA13" s="450">
        <v>0</v>
      </c>
      <c r="AB13" s="450">
        <f t="shared" si="7"/>
        <v>-100</v>
      </c>
      <c r="AC13" s="450">
        <v>5</v>
      </c>
      <c r="AD13" s="450">
        <v>66</v>
      </c>
      <c r="AE13" s="450">
        <f t="shared" si="8"/>
        <v>999</v>
      </c>
      <c r="AF13" s="450">
        <v>36.430185109999996</v>
      </c>
      <c r="AG13" s="450">
        <v>-0.69540974</v>
      </c>
      <c r="AH13" s="450">
        <f t="shared" ref="AH13:AH46" si="15">IF(AF13=0, "    ---- ", IF(ABS(ROUND(100/AF13*AG13-100,1))&lt;999,ROUND(100/AF13*AG13-100,1),IF(ROUND(100/AF13*AG13-100,1)&gt;999,999,-999)))</f>
        <v>-101.9</v>
      </c>
      <c r="AI13" s="450">
        <v>430.51046708999996</v>
      </c>
      <c r="AJ13" s="450">
        <v>1189.18904344</v>
      </c>
      <c r="AK13" s="450">
        <f t="shared" si="9"/>
        <v>176.2</v>
      </c>
      <c r="AL13" s="450">
        <v>939.5</v>
      </c>
      <c r="AM13" s="450">
        <v>552</v>
      </c>
      <c r="AN13" s="450">
        <f t="shared" si="10"/>
        <v>-41.2</v>
      </c>
      <c r="AO13" s="450">
        <f t="shared" si="13"/>
        <v>14102.03696148</v>
      </c>
      <c r="AP13" s="450">
        <f t="shared" si="13"/>
        <v>9228.645727699999</v>
      </c>
      <c r="AQ13" s="450">
        <f t="shared" si="11"/>
        <v>-34.6</v>
      </c>
      <c r="AR13" s="455">
        <f t="shared" si="14"/>
        <v>14107.03696148</v>
      </c>
      <c r="AS13" s="450">
        <f t="shared" si="14"/>
        <v>9294.645727699999</v>
      </c>
      <c r="AT13" s="450">
        <f t="shared" si="12"/>
        <v>-34.1</v>
      </c>
    </row>
    <row r="14" spans="1:46" s="405" customFormat="1" ht="18.75" customHeight="1" x14ac:dyDescent="0.3">
      <c r="A14" s="408" t="s">
        <v>370</v>
      </c>
      <c r="B14" s="449">
        <v>1561.2759999999998</v>
      </c>
      <c r="C14" s="449">
        <v>1989.4569999999999</v>
      </c>
      <c r="D14" s="450">
        <f t="shared" si="0"/>
        <v>27.4</v>
      </c>
      <c r="E14" s="449">
        <v>15431</v>
      </c>
      <c r="F14" s="449">
        <v>13342</v>
      </c>
      <c r="G14" s="450">
        <f t="shared" si="1"/>
        <v>-13.5</v>
      </c>
      <c r="H14" s="449">
        <v>675.73099999999999</v>
      </c>
      <c r="I14" s="449">
        <v>709.64900000000011</v>
      </c>
      <c r="J14" s="450">
        <f t="shared" si="2"/>
        <v>5</v>
      </c>
      <c r="K14" s="449">
        <v>2347.3620000000001</v>
      </c>
      <c r="L14" s="449">
        <v>2628.9919999999997</v>
      </c>
      <c r="M14" s="450">
        <f t="shared" si="3"/>
        <v>12</v>
      </c>
      <c r="N14" s="449">
        <v>31</v>
      </c>
      <c r="O14" s="449">
        <v>30</v>
      </c>
      <c r="P14" s="450">
        <f>IF(N14=0, "    ---- ", IF(ABS(ROUND(100/N14*O14-100,1))&lt;999,ROUND(100/N14*O14-100,1),IF(ROUND(100/N14*O14-100,1)&gt;999,999,-999)))</f>
        <v>-3.2</v>
      </c>
      <c r="Q14" s="449">
        <v>31985.4552253</v>
      </c>
      <c r="R14" s="449">
        <v>29715.479956070001</v>
      </c>
      <c r="S14" s="450">
        <f t="shared" si="4"/>
        <v>-7.1</v>
      </c>
      <c r="T14" s="449">
        <v>378.1</v>
      </c>
      <c r="U14" s="449">
        <v>383.70000000000005</v>
      </c>
      <c r="V14" s="450">
        <f t="shared" si="5"/>
        <v>1.5</v>
      </c>
      <c r="W14" s="449">
        <v>9059.6</v>
      </c>
      <c r="X14" s="449">
        <v>8886.4</v>
      </c>
      <c r="Y14" s="450">
        <f t="shared" si="6"/>
        <v>-1.9</v>
      </c>
      <c r="Z14" s="449">
        <v>3412</v>
      </c>
      <c r="AA14" s="449">
        <v>3323</v>
      </c>
      <c r="AB14" s="450">
        <f t="shared" si="7"/>
        <v>-2.6</v>
      </c>
      <c r="AC14" s="449">
        <v>111</v>
      </c>
      <c r="AD14" s="449">
        <v>158</v>
      </c>
      <c r="AE14" s="450">
        <f t="shared" si="8"/>
        <v>42.3</v>
      </c>
      <c r="AF14" s="449">
        <v>36.430185109999996</v>
      </c>
      <c r="AG14" s="449">
        <v>-0.69540974</v>
      </c>
      <c r="AH14" s="450">
        <f t="shared" si="15"/>
        <v>-101.9</v>
      </c>
      <c r="AI14" s="449">
        <v>3651.5105766500001</v>
      </c>
      <c r="AJ14" s="449">
        <v>4725.2514093599993</v>
      </c>
      <c r="AK14" s="450">
        <f t="shared" si="9"/>
        <v>29.4</v>
      </c>
      <c r="AL14" s="449">
        <v>13870.900000000001</v>
      </c>
      <c r="AM14" s="449">
        <v>13583</v>
      </c>
      <c r="AN14" s="450">
        <f t="shared" si="10"/>
        <v>-2.1</v>
      </c>
      <c r="AO14" s="450">
        <f t="shared" si="13"/>
        <v>82409.364987059991</v>
      </c>
      <c r="AP14" s="450">
        <f t="shared" si="13"/>
        <v>79286.233955689997</v>
      </c>
      <c r="AQ14" s="450">
        <f t="shared" si="11"/>
        <v>-3.8</v>
      </c>
      <c r="AR14" s="455">
        <f t="shared" si="14"/>
        <v>82551.364987059991</v>
      </c>
      <c r="AS14" s="450">
        <f t="shared" si="14"/>
        <v>79474.233955689997</v>
      </c>
      <c r="AT14" s="450">
        <f t="shared" si="12"/>
        <v>-3.7</v>
      </c>
    </row>
    <row r="15" spans="1:46" s="405" customFormat="1" ht="18.75" customHeight="1" x14ac:dyDescent="0.3">
      <c r="A15" s="408" t="s">
        <v>371</v>
      </c>
      <c r="B15" s="415">
        <v>-4.2999999999999997E-2</v>
      </c>
      <c r="C15" s="415">
        <v>30.433</v>
      </c>
      <c r="D15" s="450">
        <f t="shared" si="0"/>
        <v>-999</v>
      </c>
      <c r="E15" s="415">
        <v>5020.46</v>
      </c>
      <c r="F15" s="415">
        <v>6757</v>
      </c>
      <c r="G15" s="450">
        <f t="shared" si="1"/>
        <v>34.6</v>
      </c>
      <c r="H15" s="508">
        <v>1.337</v>
      </c>
      <c r="I15" s="508">
        <v>22.460999999999999</v>
      </c>
      <c r="J15" s="450">
        <f t="shared" si="2"/>
        <v>999</v>
      </c>
      <c r="K15" s="415">
        <v>143.19800000000001</v>
      </c>
      <c r="L15" s="415">
        <v>184.04199600000001</v>
      </c>
      <c r="M15" s="450">
        <f t="shared" si="3"/>
        <v>28.5</v>
      </c>
      <c r="N15" s="509"/>
      <c r="O15" s="509"/>
      <c r="P15" s="450"/>
      <c r="Q15" s="415">
        <v>7542.3997256099992</v>
      </c>
      <c r="R15" s="415">
        <v>18472.937244590001</v>
      </c>
      <c r="S15" s="450">
        <f t="shared" si="4"/>
        <v>144.9</v>
      </c>
      <c r="T15" s="415">
        <v>37.5</v>
      </c>
      <c r="U15" s="415">
        <v>64.900000000000006</v>
      </c>
      <c r="V15" s="450">
        <f t="shared" si="5"/>
        <v>73.099999999999994</v>
      </c>
      <c r="W15" s="415">
        <v>1086</v>
      </c>
      <c r="X15" s="415">
        <v>1705</v>
      </c>
      <c r="Y15" s="450">
        <f t="shared" si="6"/>
        <v>57</v>
      </c>
      <c r="Z15" s="415">
        <v>1766</v>
      </c>
      <c r="AA15" s="415">
        <v>2635</v>
      </c>
      <c r="AB15" s="450">
        <f t="shared" si="7"/>
        <v>49.2</v>
      </c>
      <c r="AC15" s="509"/>
      <c r="AD15" s="509"/>
      <c r="AE15" s="450"/>
      <c r="AF15" s="415">
        <v>124.23251201000001</v>
      </c>
      <c r="AG15" s="415">
        <v>249.70344618000001</v>
      </c>
      <c r="AH15" s="450">
        <f t="shared" si="15"/>
        <v>101</v>
      </c>
      <c r="AI15" s="396">
        <v>405.02273880999985</v>
      </c>
      <c r="AJ15" s="396">
        <v>712.18285462999972</v>
      </c>
      <c r="AK15" s="450">
        <f t="shared" si="9"/>
        <v>75.8</v>
      </c>
      <c r="AL15" s="415">
        <v>5018.7</v>
      </c>
      <c r="AM15" s="415">
        <v>7671</v>
      </c>
      <c r="AN15" s="450">
        <f t="shared" si="10"/>
        <v>52.8</v>
      </c>
      <c r="AO15" s="450">
        <f t="shared" si="13"/>
        <v>21144.806976429998</v>
      </c>
      <c r="AP15" s="450">
        <f t="shared" si="13"/>
        <v>38504.659541400004</v>
      </c>
      <c r="AQ15" s="450">
        <f t="shared" si="11"/>
        <v>82.1</v>
      </c>
      <c r="AR15" s="455">
        <f t="shared" si="14"/>
        <v>21144.806976429998</v>
      </c>
      <c r="AS15" s="450">
        <f t="shared" si="14"/>
        <v>38504.659541400004</v>
      </c>
      <c r="AT15" s="450">
        <f t="shared" si="12"/>
        <v>82.1</v>
      </c>
    </row>
    <row r="16" spans="1:46" s="405" customFormat="1" ht="18.75" customHeight="1" x14ac:dyDescent="0.3">
      <c r="A16" s="408" t="s">
        <v>372</v>
      </c>
      <c r="B16" s="415">
        <v>174.88</v>
      </c>
      <c r="C16" s="415">
        <v>-97.941000000000003</v>
      </c>
      <c r="D16" s="450">
        <f t="shared" si="0"/>
        <v>-156</v>
      </c>
      <c r="E16" s="415">
        <v>-336.59100000000001</v>
      </c>
      <c r="F16" s="415">
        <v>1827</v>
      </c>
      <c r="G16" s="450">
        <f t="shared" si="1"/>
        <v>-642.79999999999995</v>
      </c>
      <c r="H16" s="508">
        <v>-66.536000000000001</v>
      </c>
      <c r="I16" s="508">
        <v>-34.427</v>
      </c>
      <c r="J16" s="450">
        <f t="shared" si="2"/>
        <v>-48.3</v>
      </c>
      <c r="K16" s="415">
        <v>235.81299999999999</v>
      </c>
      <c r="L16" s="415">
        <v>195.351</v>
      </c>
      <c r="M16" s="449">
        <f t="shared" si="3"/>
        <v>-17.2</v>
      </c>
      <c r="N16" s="509"/>
      <c r="O16" s="509"/>
      <c r="P16" s="510"/>
      <c r="Q16" s="415">
        <v>32.11860781</v>
      </c>
      <c r="R16" s="415">
        <v>90.262143299999991</v>
      </c>
      <c r="S16" s="510">
        <f t="shared" si="4"/>
        <v>181</v>
      </c>
      <c r="T16" s="415">
        <v>-16.5</v>
      </c>
      <c r="U16" s="415">
        <v>60.6</v>
      </c>
      <c r="V16" s="510">
        <f t="shared" si="5"/>
        <v>-467.3</v>
      </c>
      <c r="W16" s="415">
        <v>113</v>
      </c>
      <c r="X16" s="415">
        <v>1037</v>
      </c>
      <c r="Y16" s="450">
        <f t="shared" si="6"/>
        <v>817.7</v>
      </c>
      <c r="Z16" s="415"/>
      <c r="AA16" s="415"/>
      <c r="AB16" s="450"/>
      <c r="AC16" s="509">
        <v>50</v>
      </c>
      <c r="AD16" s="509">
        <v>-38</v>
      </c>
      <c r="AE16" s="450"/>
      <c r="AF16" s="415">
        <v>2.8232971299999998</v>
      </c>
      <c r="AG16" s="415">
        <v>-5.3731249700000001</v>
      </c>
      <c r="AH16" s="450">
        <f t="shared" si="15"/>
        <v>-290.3</v>
      </c>
      <c r="AI16" s="396">
        <v>616.74630342</v>
      </c>
      <c r="AJ16" s="396">
        <v>390.59506736000009</v>
      </c>
      <c r="AK16" s="450">
        <f t="shared" si="9"/>
        <v>-36.700000000000003</v>
      </c>
      <c r="AL16" s="415">
        <v>-201.8</v>
      </c>
      <c r="AM16" s="415">
        <v>1680</v>
      </c>
      <c r="AN16" s="450">
        <f t="shared" si="10"/>
        <v>-932.5</v>
      </c>
      <c r="AO16" s="450">
        <f t="shared" si="13"/>
        <v>553.95420835999994</v>
      </c>
      <c r="AP16" s="450">
        <f t="shared" si="13"/>
        <v>5143.0670856899997</v>
      </c>
      <c r="AQ16" s="450">
        <f t="shared" si="11"/>
        <v>828.4</v>
      </c>
      <c r="AR16" s="455">
        <f t="shared" si="14"/>
        <v>603.95420835999994</v>
      </c>
      <c r="AS16" s="450">
        <f t="shared" si="14"/>
        <v>5105.0670856899997</v>
      </c>
      <c r="AT16" s="450">
        <f t="shared" si="12"/>
        <v>745.3</v>
      </c>
    </row>
    <row r="17" spans="1:46" s="405" customFormat="1" ht="18.75" customHeight="1" x14ac:dyDescent="0.3">
      <c r="A17" s="408" t="s">
        <v>373</v>
      </c>
      <c r="B17" s="415"/>
      <c r="C17" s="415"/>
      <c r="D17" s="450"/>
      <c r="E17" s="415">
        <v>7.8449999999999998</v>
      </c>
      <c r="F17" s="415">
        <v>8</v>
      </c>
      <c r="G17" s="450">
        <f t="shared" si="1"/>
        <v>2</v>
      </c>
      <c r="H17" s="508">
        <v>6.5579999999999998</v>
      </c>
      <c r="I17" s="508">
        <v>7.5510000000000002</v>
      </c>
      <c r="J17" s="450">
        <f t="shared" si="2"/>
        <v>15.1</v>
      </c>
      <c r="K17" s="415"/>
      <c r="L17" s="415"/>
      <c r="M17" s="450"/>
      <c r="N17" s="509"/>
      <c r="O17" s="509"/>
      <c r="P17" s="450"/>
      <c r="Q17" s="415">
        <v>664.67654162999997</v>
      </c>
      <c r="R17" s="415">
        <v>693.67339470000002</v>
      </c>
      <c r="S17" s="450">
        <f t="shared" si="4"/>
        <v>4.4000000000000004</v>
      </c>
      <c r="T17" s="415">
        <v>1.8</v>
      </c>
      <c r="U17" s="415">
        <v>2.2999999999999998</v>
      </c>
      <c r="V17" s="450">
        <f t="shared" si="5"/>
        <v>27.8</v>
      </c>
      <c r="W17" s="415">
        <v>100</v>
      </c>
      <c r="X17" s="415">
        <v>99</v>
      </c>
      <c r="Y17" s="450">
        <f t="shared" si="6"/>
        <v>-1</v>
      </c>
      <c r="Z17" s="415">
        <v>138</v>
      </c>
      <c r="AA17" s="415">
        <v>135</v>
      </c>
      <c r="AB17" s="450">
        <f t="shared" si="7"/>
        <v>-2.2000000000000002</v>
      </c>
      <c r="AC17" s="509"/>
      <c r="AD17" s="509"/>
      <c r="AE17" s="450"/>
      <c r="AF17" s="415">
        <v>2.4108300000000001E-3</v>
      </c>
      <c r="AG17" s="415">
        <v>0</v>
      </c>
      <c r="AH17" s="450">
        <f t="shared" si="15"/>
        <v>-100</v>
      </c>
      <c r="AI17" s="396">
        <v>70.26619599</v>
      </c>
      <c r="AJ17" s="396">
        <v>88.105340060000017</v>
      </c>
      <c r="AK17" s="450">
        <f t="shared" si="9"/>
        <v>25.4</v>
      </c>
      <c r="AL17" s="415">
        <v>280.60000000000002</v>
      </c>
      <c r="AM17" s="415">
        <v>334</v>
      </c>
      <c r="AN17" s="450">
        <f t="shared" si="10"/>
        <v>19</v>
      </c>
      <c r="AO17" s="450">
        <f t="shared" si="13"/>
        <v>1269.7481484499999</v>
      </c>
      <c r="AP17" s="450">
        <f t="shared" si="13"/>
        <v>1367.62973476</v>
      </c>
      <c r="AQ17" s="450">
        <f t="shared" si="11"/>
        <v>7.7</v>
      </c>
      <c r="AR17" s="455">
        <f t="shared" si="14"/>
        <v>1269.7481484499999</v>
      </c>
      <c r="AS17" s="450">
        <f t="shared" si="14"/>
        <v>1367.62973476</v>
      </c>
      <c r="AT17" s="450">
        <f t="shared" si="12"/>
        <v>7.7</v>
      </c>
    </row>
    <row r="18" spans="1:46" s="405" customFormat="1" ht="18.75" customHeight="1" x14ac:dyDescent="0.3">
      <c r="A18" s="408" t="s">
        <v>374</v>
      </c>
      <c r="B18" s="415"/>
      <c r="C18" s="415"/>
      <c r="D18" s="450"/>
      <c r="E18" s="415"/>
      <c r="F18" s="415"/>
      <c r="G18" s="450"/>
      <c r="H18" s="508"/>
      <c r="I18" s="508"/>
      <c r="J18" s="450"/>
      <c r="K18" s="415"/>
      <c r="L18" s="415"/>
      <c r="M18" s="449"/>
      <c r="N18" s="509"/>
      <c r="O18" s="509"/>
      <c r="P18" s="450"/>
      <c r="Q18" s="415"/>
      <c r="R18" s="415"/>
      <c r="S18" s="450"/>
      <c r="T18" s="415"/>
      <c r="U18" s="415"/>
      <c r="V18" s="450"/>
      <c r="W18" s="393"/>
      <c r="X18" s="393"/>
      <c r="Y18" s="450"/>
      <c r="Z18" s="415"/>
      <c r="AA18" s="415"/>
      <c r="AB18" s="450"/>
      <c r="AC18" s="509"/>
      <c r="AD18" s="509"/>
      <c r="AE18" s="450"/>
      <c r="AF18" s="415"/>
      <c r="AG18" s="415"/>
      <c r="AH18" s="450"/>
      <c r="AI18" s="396"/>
      <c r="AJ18" s="396"/>
      <c r="AK18" s="450"/>
      <c r="AL18" s="415"/>
      <c r="AM18" s="415"/>
      <c r="AN18" s="450"/>
      <c r="AO18" s="450"/>
      <c r="AP18" s="450"/>
      <c r="AQ18" s="450"/>
      <c r="AR18" s="511"/>
      <c r="AS18" s="507"/>
      <c r="AT18" s="507"/>
    </row>
    <row r="19" spans="1:46" s="405" customFormat="1" ht="18.75" customHeight="1" x14ac:dyDescent="0.3">
      <c r="A19" s="408" t="s">
        <v>375</v>
      </c>
      <c r="B19" s="449">
        <v>-310.33600000000001</v>
      </c>
      <c r="C19" s="449">
        <v>-334.351</v>
      </c>
      <c r="D19" s="450">
        <f>IF(B19=0, "    ---- ", IF(ABS(ROUND(100/B19*C19-100,1))&lt;999,ROUND(100/B19*C19-100,1),IF(ROUND(100/B19*C19-100,1)&gt;999,999,-999)))</f>
        <v>7.7</v>
      </c>
      <c r="E19" s="449">
        <v>-10631.164000000001</v>
      </c>
      <c r="F19" s="449">
        <v>-10235</v>
      </c>
      <c r="G19" s="450">
        <f>IF(E19=0, "    ---- ", IF(ABS(ROUND(100/E19*F19-100,1))&lt;999,ROUND(100/E19*F19-100,1),IF(ROUND(100/E19*F19-100,1)&gt;999,999,-999)))</f>
        <v>-3.7</v>
      </c>
      <c r="H19" s="449">
        <v>-38.212000000000003</v>
      </c>
      <c r="I19" s="449">
        <v>-53.835999999999999</v>
      </c>
      <c r="J19" s="450">
        <f>IF(H19=0, "    ---- ", IF(ABS(ROUND(100/H19*I19-100,1))&lt;999,ROUND(100/H19*I19-100,1),IF(ROUND(100/H19*I19-100,1)&gt;999,999,-999)))</f>
        <v>40.9</v>
      </c>
      <c r="K19" s="449">
        <v>-228.08499999999998</v>
      </c>
      <c r="L19" s="449">
        <v>-315.56299999999999</v>
      </c>
      <c r="M19" s="450">
        <f>IF(K19=0, "    ---- ", IF(ABS(ROUND(100/K19*L19-100,1))&lt;999,ROUND(100/K19*L19-100,1),IF(ROUND(100/K19*L19-100,1)&gt;999,999,-999)))</f>
        <v>38.4</v>
      </c>
      <c r="N19" s="449">
        <v>-34</v>
      </c>
      <c r="O19" s="449">
        <v>-23</v>
      </c>
      <c r="P19" s="450">
        <f>IF(N19=0, "    ---- ", IF(ABS(ROUND(100/N19*O19-100,1))&lt;999,ROUND(100/N19*O19-100,1),IF(ROUND(100/N19*O19-100,1)&gt;999,999,-999)))</f>
        <v>-32.4</v>
      </c>
      <c r="Q19" s="449">
        <v>-11274.3773284</v>
      </c>
      <c r="R19" s="449">
        <v>-12075.576435999999</v>
      </c>
      <c r="S19" s="450">
        <f>IF(Q19=0, "    ---- ", IF(ABS(ROUND(100/Q19*R19-100,1))&lt;999,ROUND(100/Q19*R19-100,1),IF(ROUND(100/Q19*R19-100,1)&gt;999,999,-999)))</f>
        <v>7.1</v>
      </c>
      <c r="T19" s="449">
        <v>-43.5</v>
      </c>
      <c r="U19" s="449">
        <v>-47.4</v>
      </c>
      <c r="V19" s="450">
        <f t="shared" si="5"/>
        <v>9</v>
      </c>
      <c r="W19" s="449">
        <v>-2784</v>
      </c>
      <c r="X19" s="449">
        <v>-3114</v>
      </c>
      <c r="Y19" s="450">
        <f>IF(W19=0, "    ---- ", IF(ABS(ROUND(100/W19*X19-100,1))&lt;999,ROUND(100/W19*X19-100,1),IF(ROUND(100/W19*X19-100,1)&gt;999,999,-999)))</f>
        <v>11.9</v>
      </c>
      <c r="Z19" s="449">
        <v>-1869</v>
      </c>
      <c r="AA19" s="449">
        <v>-1949</v>
      </c>
      <c r="AB19" s="450">
        <f>IF(Z19=0, "    ---- ", IF(ABS(ROUND(100/Z19*AA19-100,1))&lt;999,ROUND(100/Z19*AA19-100,1),IF(ROUND(100/Z19*AA19-100,1)&gt;999,999,-999)))</f>
        <v>4.3</v>
      </c>
      <c r="AC19" s="449">
        <v>-106</v>
      </c>
      <c r="AD19" s="449">
        <v>-106</v>
      </c>
      <c r="AE19" s="450">
        <f>IF(AC19=0, "    ---- ", IF(ABS(ROUND(100/AC19*AD19-100,1))&lt;999,ROUND(100/AC19*AD19-100,1),IF(ROUND(100/AC19*AD19-100,1)&gt;999,999,-999)))</f>
        <v>0</v>
      </c>
      <c r="AF19" s="449">
        <v>-129.33041208</v>
      </c>
      <c r="AG19" s="449">
        <v>-146.25837543</v>
      </c>
      <c r="AH19" s="450">
        <f t="shared" si="15"/>
        <v>13.1</v>
      </c>
      <c r="AI19" s="395">
        <v>-1471.6885179799999</v>
      </c>
      <c r="AJ19" s="395">
        <v>-1500.4831143600002</v>
      </c>
      <c r="AK19" s="450">
        <f>IF(AI19=0, "    ---- ", IF(ABS(ROUND(100/AI19*AJ19-100,1))&lt;999,ROUND(100/AI19*AJ19-100,1),IF(ROUND(100/AI19*AJ19-100,1)&gt;999,999,-999)))</f>
        <v>2</v>
      </c>
      <c r="AL19" s="449">
        <v>-7078.6</v>
      </c>
      <c r="AM19" s="449">
        <v>-7475</v>
      </c>
      <c r="AN19" s="450">
        <f>IF(AL19=0, "    ---- ", IF(ABS(ROUND(100/AL19*AM19-100,1))&lt;999,ROUND(100/AL19*AM19-100,1),IF(ROUND(100/AL19*AM19-100,1)&gt;999,999,-999)))</f>
        <v>5.6</v>
      </c>
      <c r="AO19" s="450">
        <f t="shared" si="13"/>
        <v>-35858.293258459998</v>
      </c>
      <c r="AP19" s="450">
        <f t="shared" si="13"/>
        <v>-37246.467925789999</v>
      </c>
      <c r="AQ19" s="450">
        <f t="shared" si="11"/>
        <v>3.9</v>
      </c>
      <c r="AR19" s="455">
        <f t="shared" ref="AR19:AS22" si="16">+B19+E19+H19+K19+N19+Q19+T19+W19+Z19+AC19+AF19+AI19+AL19</f>
        <v>-35998.293258459998</v>
      </c>
      <c r="AS19" s="450">
        <f t="shared" si="16"/>
        <v>-37375.467925789999</v>
      </c>
      <c r="AT19" s="450">
        <f>IF(AR19=0, "    ---- ", IF(ABS(ROUND(100/AR19*AS19-100,1))&lt;999,ROUND(100/AR19*AS19-100,1),IF(ROUND(100/AR19*AS19-100,1)&gt;999,999,-999)))</f>
        <v>3.8</v>
      </c>
    </row>
    <row r="20" spans="1:46" s="405" customFormat="1" ht="18.75" customHeight="1" x14ac:dyDescent="0.3">
      <c r="A20" s="408" t="s">
        <v>376</v>
      </c>
      <c r="B20" s="450">
        <v>-47.768000000000001</v>
      </c>
      <c r="C20" s="450">
        <v>-13.321</v>
      </c>
      <c r="D20" s="450">
        <f>IF(B20=0, "    ---- ", IF(ABS(ROUND(100/B20*C20-100,1))&lt;999,ROUND(100/B20*C20-100,1),IF(ROUND(100/B20*C20-100,1)&gt;999,999,-999)))</f>
        <v>-72.099999999999994</v>
      </c>
      <c r="E20" s="450">
        <v>30.347999999999999</v>
      </c>
      <c r="F20" s="450">
        <v>32</v>
      </c>
      <c r="G20" s="450">
        <f>IF(E20=0, "    ---- ", IF(ABS(ROUND(100/E20*F20-100,1))&lt;999,ROUND(100/E20*F20-100,1),IF(ROUND(100/E20*F20-100,1)&gt;999,999,-999)))</f>
        <v>5.4</v>
      </c>
      <c r="H20" s="450">
        <v>-109.306</v>
      </c>
      <c r="I20" s="450">
        <v>-57.162999999999997</v>
      </c>
      <c r="J20" s="450">
        <f>IF(H20=0, "    ---- ", IF(ABS(ROUND(100/H20*I20-100,1))&lt;999,ROUND(100/H20*I20-100,1),IF(ROUND(100/H20*I20-100,1)&gt;999,999,-999)))</f>
        <v>-47.7</v>
      </c>
      <c r="K20" s="450">
        <v>-110.461</v>
      </c>
      <c r="L20" s="450">
        <v>-118.08799999999999</v>
      </c>
      <c r="M20" s="450">
        <f>IF(K20=0, "    ---- ", IF(ABS(ROUND(100/K20*L20-100,1))&lt;999,ROUND(100/K20*L20-100,1),IF(ROUND(100/K20*L20-100,1)&gt;999,999,-999)))</f>
        <v>6.9</v>
      </c>
      <c r="N20" s="450">
        <v>20</v>
      </c>
      <c r="O20" s="450">
        <v>9</v>
      </c>
      <c r="P20" s="450">
        <f>IF(N20=0, "    ---- ", IF(ABS(ROUND(100/N20*O20-100,1))&lt;999,ROUND(100/N20*O20-100,1),IF(ROUND(100/N20*O20-100,1)&gt;999,999,-999)))</f>
        <v>-55</v>
      </c>
      <c r="Q20" s="450">
        <v>3</v>
      </c>
      <c r="R20" s="450">
        <v>-2.5798719999999999</v>
      </c>
      <c r="S20" s="450">
        <f>IF(Q20=0, "    ---- ", IF(ABS(ROUND(100/Q20*R20-100,1))&lt;999,ROUND(100/Q20*R20-100,1),IF(ROUND(100/Q20*R20-100,1)&gt;999,999,-999)))</f>
        <v>-186</v>
      </c>
      <c r="T20" s="450">
        <v>-5</v>
      </c>
      <c r="U20" s="450"/>
      <c r="V20" s="450">
        <f t="shared" si="5"/>
        <v>-100</v>
      </c>
      <c r="W20" s="394">
        <v>-15</v>
      </c>
      <c r="X20" s="394">
        <v>-2</v>
      </c>
      <c r="Y20" s="450">
        <f>IF(W20=0, "    ---- ", IF(ABS(ROUND(100/W20*X20-100,1))&lt;999,ROUND(100/W20*X20-100,1),IF(ROUND(100/W20*X20-100,1)&gt;999,999,-999)))</f>
        <v>-86.7</v>
      </c>
      <c r="Z20" s="394">
        <v>51</v>
      </c>
      <c r="AA20" s="394">
        <v>-10</v>
      </c>
      <c r="AB20" s="450"/>
      <c r="AC20" s="450"/>
      <c r="AD20" s="450"/>
      <c r="AE20" s="450"/>
      <c r="AF20" s="450">
        <v>61.158187420000004</v>
      </c>
      <c r="AG20" s="450">
        <v>-15.000126609999999</v>
      </c>
      <c r="AH20" s="450">
        <f t="shared" si="15"/>
        <v>-124.5</v>
      </c>
      <c r="AI20" s="394">
        <v>-140.40376809</v>
      </c>
      <c r="AJ20" s="394">
        <v>-191.86199183999997</v>
      </c>
      <c r="AK20" s="450">
        <f>IF(AI20=0, "    ---- ", IF(ABS(ROUND(100/AI20*AJ20-100,1))&lt;999,ROUND(100/AI20*AJ20-100,1),IF(ROUND(100/AI20*AJ20-100,1)&gt;999,999,-999)))</f>
        <v>36.700000000000003</v>
      </c>
      <c r="AL20" s="450">
        <v>-141.9</v>
      </c>
      <c r="AM20" s="450">
        <v>-418</v>
      </c>
      <c r="AN20" s="450">
        <f>IF(AL20=0, "    ---- ", IF(ABS(ROUND(100/AL20*AM20-100,1))&lt;999,ROUND(100/AL20*AM20-100,1),IF(ROUND(100/AL20*AM20-100,1)&gt;999,999,-999)))</f>
        <v>194.6</v>
      </c>
      <c r="AO20" s="450">
        <f t="shared" si="13"/>
        <v>-424.33258066999997</v>
      </c>
      <c r="AP20" s="450">
        <f t="shared" si="13"/>
        <v>-796.01399044999994</v>
      </c>
      <c r="AQ20" s="450">
        <f t="shared" si="11"/>
        <v>87.6</v>
      </c>
      <c r="AR20" s="455">
        <f t="shared" si="16"/>
        <v>-404.33258066999997</v>
      </c>
      <c r="AS20" s="450">
        <f t="shared" si="16"/>
        <v>-787.01399044999994</v>
      </c>
      <c r="AT20" s="450">
        <f>IF(AR20=0, "    ---- ", IF(ABS(ROUND(100/AR20*AS20-100,1))&lt;999,ROUND(100/AR20*AS20-100,1),IF(ROUND(100/AR20*AS20-100,1)&gt;999,999,-999)))</f>
        <v>94.6</v>
      </c>
    </row>
    <row r="21" spans="1:46" s="405" customFormat="1" ht="18.75" customHeight="1" x14ac:dyDescent="0.3">
      <c r="A21" s="408" t="s">
        <v>377</v>
      </c>
      <c r="B21" s="450">
        <v>-403.93400000000003</v>
      </c>
      <c r="C21" s="450">
        <v>-523.21299999999997</v>
      </c>
      <c r="D21" s="450">
        <f>IF(B21=0, "    ---- ", IF(ABS(ROUND(100/B21*C21-100,1))&lt;999,ROUND(100/B21*C21-100,1),IF(ROUND(100/B21*C21-100,1)&gt;999,999,-999)))</f>
        <v>29.5</v>
      </c>
      <c r="E21" s="450">
        <v>-13831.054</v>
      </c>
      <c r="F21" s="450">
        <v>-1117</v>
      </c>
      <c r="G21" s="450">
        <f>IF(E21=0, "    ---- ", IF(ABS(ROUND(100/E21*F21-100,1))&lt;999,ROUND(100/E21*F21-100,1),IF(ROUND(100/E21*F21-100,1)&gt;999,999,-999)))</f>
        <v>-91.9</v>
      </c>
      <c r="H21" s="450">
        <v>-5.4690000000000003</v>
      </c>
      <c r="I21" s="450">
        <v>-76.361999999999995</v>
      </c>
      <c r="J21" s="450">
        <f>IF(H21=0, "    ---- ", IF(ABS(ROUND(100/H21*I21-100,1))&lt;999,ROUND(100/H21*I21-100,1),IF(ROUND(100/H21*I21-100,1)&gt;999,999,-999)))</f>
        <v>999</v>
      </c>
      <c r="K21" s="450">
        <v>-504.37200000000001</v>
      </c>
      <c r="L21" s="450">
        <v>-462.83800000000002</v>
      </c>
      <c r="M21" s="450">
        <f>IF(K21=0, "    ---- ", IF(ABS(ROUND(100/K21*L21-100,1))&lt;999,ROUND(100/K21*L21-100,1),IF(ROUND(100/K21*L21-100,1)&gt;999,999,-999)))</f>
        <v>-8.1999999999999993</v>
      </c>
      <c r="N21" s="450"/>
      <c r="O21" s="450"/>
      <c r="P21" s="450"/>
      <c r="Q21" s="450">
        <v>-147.40484699999999</v>
      </c>
      <c r="R21" s="450">
        <v>-123.887451</v>
      </c>
      <c r="S21" s="450">
        <f>IF(Q21=0, "    ---- ", IF(ABS(ROUND(100/Q21*R21-100,1))&lt;999,ROUND(100/Q21*R21-100,1),IF(ROUND(100/Q21*R21-100,1)&gt;999,999,-999)))</f>
        <v>-16</v>
      </c>
      <c r="T21" s="450">
        <v>-14.3</v>
      </c>
      <c r="U21" s="450">
        <v>-42.9</v>
      </c>
      <c r="V21" s="450">
        <f t="shared" si="5"/>
        <v>200</v>
      </c>
      <c r="W21" s="394">
        <v>-1244</v>
      </c>
      <c r="X21" s="394">
        <v>-1452</v>
      </c>
      <c r="Y21" s="450">
        <f>IF(W21=0, "    ---- ", IF(ABS(ROUND(100/W21*X21-100,1))&lt;999,ROUND(100/W21*X21-100,1),IF(ROUND(100/W21*X21-100,1)&gt;999,999,-999)))</f>
        <v>16.7</v>
      </c>
      <c r="Z21" s="394"/>
      <c r="AA21" s="394"/>
      <c r="AB21" s="450"/>
      <c r="AC21" s="450">
        <v>-11</v>
      </c>
      <c r="AD21" s="450">
        <v>-4</v>
      </c>
      <c r="AE21" s="450">
        <f>IF(AC21=0, "    ---- ", IF(ABS(ROUND(100/AC21*AD21-100,1))&lt;999,ROUND(100/AC21*AD21-100,1),IF(ROUND(100/AC21*AD21-100,1)&gt;999,999,-999)))</f>
        <v>-63.6</v>
      </c>
      <c r="AF21" s="450">
        <v>-23.246393690000001</v>
      </c>
      <c r="AG21" s="450">
        <v>-110.22992384999999</v>
      </c>
      <c r="AH21" s="450">
        <f t="shared" si="15"/>
        <v>374.2</v>
      </c>
      <c r="AI21" s="394">
        <v>-306.03258531999995</v>
      </c>
      <c r="AJ21" s="394">
        <v>-269.23535251999999</v>
      </c>
      <c r="AK21" s="450">
        <f>IF(AI21=0, "    ---- ", IF(ABS(ROUND(100/AI21*AJ21-100,1))&lt;999,ROUND(100/AI21*AJ21-100,1),IF(ROUND(100/AI21*AJ21-100,1)&gt;999,999,-999)))</f>
        <v>-12</v>
      </c>
      <c r="AL21" s="450">
        <v>-4447.6000000000004</v>
      </c>
      <c r="AM21" s="450">
        <v>-3253</v>
      </c>
      <c r="AN21" s="450">
        <f>IF(AL21=0, "    ---- ", IF(ABS(ROUND(100/AL21*AM21-100,1))&lt;999,ROUND(100/AL21*AM21-100,1),IF(ROUND(100/AL21*AM21-100,1)&gt;999,999,-999)))</f>
        <v>-26.9</v>
      </c>
      <c r="AO21" s="450">
        <f t="shared" si="13"/>
        <v>-20927.412826009997</v>
      </c>
      <c r="AP21" s="450">
        <f t="shared" si="13"/>
        <v>-7430.6657273700002</v>
      </c>
      <c r="AQ21" s="450">
        <f t="shared" si="11"/>
        <v>-64.5</v>
      </c>
      <c r="AR21" s="455">
        <f t="shared" si="16"/>
        <v>-20938.412826009997</v>
      </c>
      <c r="AS21" s="450">
        <f t="shared" si="16"/>
        <v>-7434.6657273700002</v>
      </c>
      <c r="AT21" s="450">
        <f>IF(AR21=0, "    ---- ", IF(ABS(ROUND(100/AR21*AS21-100,1))&lt;999,ROUND(100/AR21*AS21-100,1),IF(ROUND(100/AR21*AS21-100,1)&gt;999,999,-999)))</f>
        <v>-64.5</v>
      </c>
    </row>
    <row r="22" spans="1:46" s="405" customFormat="1" ht="18.75" customHeight="1" x14ac:dyDescent="0.3">
      <c r="A22" s="408" t="s">
        <v>378</v>
      </c>
      <c r="B22" s="449">
        <v>-762.03800000000001</v>
      </c>
      <c r="C22" s="449">
        <v>-870.88499999999999</v>
      </c>
      <c r="D22" s="450">
        <f>IF(B22=0, "    ---- ", IF(ABS(ROUND(100/B22*C22-100,1))&lt;999,ROUND(100/B22*C22-100,1),IF(ROUND(100/B22*C22-100,1)&gt;999,999,-999)))</f>
        <v>14.3</v>
      </c>
      <c r="E22" s="449">
        <v>-24431.870000000003</v>
      </c>
      <c r="F22" s="449">
        <v>-11320</v>
      </c>
      <c r="G22" s="450">
        <f>IF(E22=0, "    ---- ", IF(ABS(ROUND(100/E22*F22-100,1))&lt;999,ROUND(100/E22*F22-100,1),IF(ROUND(100/E22*F22-100,1)&gt;999,999,-999)))</f>
        <v>-53.7</v>
      </c>
      <c r="H22" s="449">
        <v>-152.98699999999999</v>
      </c>
      <c r="I22" s="449">
        <v>-187.36099999999999</v>
      </c>
      <c r="J22" s="450">
        <f>IF(H22=0, "    ---- ", IF(ABS(ROUND(100/H22*I22-100,1))&lt;999,ROUND(100/H22*I22-100,1),IF(ROUND(100/H22*I22-100,1)&gt;999,999,-999)))</f>
        <v>22.5</v>
      </c>
      <c r="K22" s="449">
        <v>-842.91800000000001</v>
      </c>
      <c r="L22" s="449">
        <v>-896.48900000000003</v>
      </c>
      <c r="M22" s="450">
        <f>IF(K22=0, "    ---- ", IF(ABS(ROUND(100/K22*L22-100,1))&lt;999,ROUND(100/K22*L22-100,1),IF(ROUND(100/K22*L22-100,1)&gt;999,999,-999)))</f>
        <v>6.4</v>
      </c>
      <c r="N22" s="449">
        <v>-14</v>
      </c>
      <c r="O22" s="449">
        <v>-14</v>
      </c>
      <c r="P22" s="450">
        <f>IF(N22=0, "    ---- ", IF(ABS(ROUND(100/N22*O22-100,1))&lt;999,ROUND(100/N22*O22-100,1),IF(ROUND(100/N22*O22-100,1)&gt;999,999,-999)))</f>
        <v>0</v>
      </c>
      <c r="Q22" s="449">
        <v>-11418.7821754</v>
      </c>
      <c r="R22" s="449">
        <v>-12202.043759</v>
      </c>
      <c r="S22" s="450">
        <f>IF(Q22=0, "    ---- ", IF(ABS(ROUND(100/Q22*R22-100,1))&lt;999,ROUND(100/Q22*R22-100,1),IF(ROUND(100/Q22*R22-100,1)&gt;999,999,-999)))</f>
        <v>6.9</v>
      </c>
      <c r="T22" s="449">
        <v>-62.8</v>
      </c>
      <c r="U22" s="449">
        <v>-90.3</v>
      </c>
      <c r="V22" s="450">
        <f t="shared" si="5"/>
        <v>43.8</v>
      </c>
      <c r="W22" s="449">
        <v>-4043</v>
      </c>
      <c r="X22" s="449">
        <v>-4568</v>
      </c>
      <c r="Y22" s="450">
        <f>IF(W22=0, "    ---- ", IF(ABS(ROUND(100/W22*X22-100,1))&lt;999,ROUND(100/W22*X22-100,1),IF(ROUND(100/W22*X22-100,1)&gt;999,999,-999)))</f>
        <v>13</v>
      </c>
      <c r="Z22" s="449">
        <v>-1818</v>
      </c>
      <c r="AA22" s="449">
        <v>-1959</v>
      </c>
      <c r="AB22" s="450">
        <f>IF(Z22=0, "    ---- ", IF(ABS(ROUND(100/Z22*AA22-100,1))&lt;999,ROUND(100/Z22*AA22-100,1),IF(ROUND(100/Z22*AA22-100,1)&gt;999,999,-999)))</f>
        <v>7.8</v>
      </c>
      <c r="AC22" s="449">
        <v>-117</v>
      </c>
      <c r="AD22" s="449">
        <v>-110</v>
      </c>
      <c r="AE22" s="450">
        <f>IF(AC22=0, "    ---- ", IF(ABS(ROUND(100/AC22*AD22-100,1))&lt;999,ROUND(100/AC22*AD22-100,1),IF(ROUND(100/AC22*AD22-100,1)&gt;999,999,-999)))</f>
        <v>-6</v>
      </c>
      <c r="AF22" s="449">
        <v>-91.418618350000003</v>
      </c>
      <c r="AG22" s="449">
        <v>-271.48842588999997</v>
      </c>
      <c r="AH22" s="450">
        <f t="shared" si="15"/>
        <v>197</v>
      </c>
      <c r="AI22" s="449">
        <v>-1918.12487139</v>
      </c>
      <c r="AJ22" s="449">
        <v>-1961.58045872</v>
      </c>
      <c r="AK22" s="450">
        <f>IF(AI22=0, "    ---- ", IF(ABS(ROUND(100/AI22*AJ22-100,1))&lt;999,ROUND(100/AI22*AJ22-100,1),IF(ROUND(100/AI22*AJ22-100,1)&gt;999,999,-999)))</f>
        <v>2.2999999999999998</v>
      </c>
      <c r="AL22" s="449">
        <v>-11668.1</v>
      </c>
      <c r="AM22" s="449">
        <v>-11146</v>
      </c>
      <c r="AN22" s="450">
        <f>IF(AL22=0, "    ---- ", IF(ABS(ROUND(100/AL22*AM22-100,1))&lt;999,ROUND(100/AL22*AM22-100,1),IF(ROUND(100/AL22*AM22-100,1)&gt;999,999,-999)))</f>
        <v>-4.5</v>
      </c>
      <c r="AO22" s="450">
        <f t="shared" si="13"/>
        <v>-57210.038665140004</v>
      </c>
      <c r="AP22" s="450">
        <f t="shared" si="13"/>
        <v>-45473.147643609998</v>
      </c>
      <c r="AQ22" s="450">
        <f t="shared" si="11"/>
        <v>-20.5</v>
      </c>
      <c r="AR22" s="455">
        <f t="shared" si="16"/>
        <v>-57341.038665140004</v>
      </c>
      <c r="AS22" s="450">
        <f t="shared" si="16"/>
        <v>-45597.147643609998</v>
      </c>
      <c r="AT22" s="450">
        <f>IF(AR22=0, "    ---- ", IF(ABS(ROUND(100/AR22*AS22-100,1))&lt;999,ROUND(100/AR22*AS22-100,1),IF(ROUND(100/AR22*AS22-100,1)&gt;999,999,-999)))</f>
        <v>-20.5</v>
      </c>
    </row>
    <row r="23" spans="1:46" s="405" customFormat="1" ht="18.75" customHeight="1" x14ac:dyDescent="0.3">
      <c r="A23" s="408" t="s">
        <v>379</v>
      </c>
      <c r="B23" s="415"/>
      <c r="C23" s="415"/>
      <c r="D23" s="450"/>
      <c r="E23" s="415"/>
      <c r="F23" s="415"/>
      <c r="G23" s="450"/>
      <c r="H23" s="509"/>
      <c r="I23" s="509"/>
      <c r="J23" s="450"/>
      <c r="K23" s="415"/>
      <c r="L23" s="415"/>
      <c r="M23" s="450"/>
      <c r="N23" s="509"/>
      <c r="O23" s="509"/>
      <c r="P23" s="450"/>
      <c r="Q23" s="415"/>
      <c r="R23" s="415"/>
      <c r="S23" s="450"/>
      <c r="T23" s="509"/>
      <c r="U23" s="509"/>
      <c r="V23" s="450"/>
      <c r="W23" s="509"/>
      <c r="X23" s="509"/>
      <c r="Y23" s="450"/>
      <c r="Z23" s="509"/>
      <c r="AA23" s="509"/>
      <c r="AB23" s="450"/>
      <c r="AC23" s="509"/>
      <c r="AD23" s="509"/>
      <c r="AE23" s="450"/>
      <c r="AF23" s="415"/>
      <c r="AG23" s="415"/>
      <c r="AH23" s="450"/>
      <c r="AI23" s="509"/>
      <c r="AJ23" s="509"/>
      <c r="AK23" s="450"/>
      <c r="AL23" s="415"/>
      <c r="AM23" s="415"/>
      <c r="AN23" s="450"/>
      <c r="AO23" s="450"/>
      <c r="AP23" s="450"/>
      <c r="AQ23" s="450"/>
      <c r="AR23" s="450"/>
      <c r="AS23" s="450"/>
      <c r="AT23" s="450"/>
    </row>
    <row r="24" spans="1:46" s="405" customFormat="1" ht="18.75" customHeight="1" x14ac:dyDescent="0.3">
      <c r="A24" s="408" t="s">
        <v>380</v>
      </c>
      <c r="B24" s="450">
        <v>-8.85</v>
      </c>
      <c r="C24" s="450">
        <v>-9.3190000000000008</v>
      </c>
      <c r="D24" s="450">
        <f t="shared" ref="D24:D30" si="17">IF(B24=0, "    ---- ", IF(ABS(ROUND(100/B24*C24-100,1))&lt;999,ROUND(100/B24*C24-100,1),IF(ROUND(100/B24*C24-100,1)&gt;999,999,-999)))</f>
        <v>5.3</v>
      </c>
      <c r="E24" s="450">
        <v>9503.4349999999995</v>
      </c>
      <c r="F24" s="450">
        <v>-847.6</v>
      </c>
      <c r="G24" s="450">
        <f t="shared" ref="G24:G30" si="18">IF(E24=0, "    ---- ", IF(ABS(ROUND(100/E24*F24-100,1))&lt;999,ROUND(100/E24*F24-100,1),IF(ROUND(100/E24*F24-100,1)&gt;999,999,-999)))</f>
        <v>-108.9</v>
      </c>
      <c r="H24" s="450">
        <v>-109.07599999999999</v>
      </c>
      <c r="I24" s="450">
        <v>-118.062</v>
      </c>
      <c r="J24" s="450">
        <f>IF(H24=0, "    ---- ", IF(ABS(ROUND(100/H24*I24-100,1))&lt;999,ROUND(100/H24*I24-100,1),IF(ROUND(100/H24*I24-100,1)&gt;999,999,-999)))</f>
        <v>8.1999999999999993</v>
      </c>
      <c r="K24" s="450">
        <v>-351.86599999999999</v>
      </c>
      <c r="L24" s="450">
        <v>-185.09199999999998</v>
      </c>
      <c r="M24" s="450">
        <f t="shared" ref="M24:M32" si="19">IF(K24=0, "    ---- ", IF(ABS(ROUND(100/K24*L24-100,1))&lt;999,ROUND(100/K24*L24-100,1),IF(ROUND(100/K24*L24-100,1)&gt;999,999,-999)))</f>
        <v>-47.4</v>
      </c>
      <c r="N24" s="450"/>
      <c r="O24" s="450"/>
      <c r="P24" s="450"/>
      <c r="Q24" s="450">
        <v>-25951</v>
      </c>
      <c r="R24" s="450">
        <v>-22694.604702919998</v>
      </c>
      <c r="S24" s="450">
        <f t="shared" ref="S24:S31" si="20">IF(Q24=0, "    ---- ", IF(ABS(ROUND(100/Q24*R24-100,1))&lt;999,ROUND(100/Q24*R24-100,1),IF(ROUND(100/Q24*R24-100,1)&gt;999,999,-999)))</f>
        <v>-12.5</v>
      </c>
      <c r="T24" s="450">
        <v>-74.5</v>
      </c>
      <c r="U24" s="450">
        <v>-60.2</v>
      </c>
      <c r="V24" s="450">
        <f t="shared" si="5"/>
        <v>-19.2</v>
      </c>
      <c r="W24" s="450">
        <v>-1005</v>
      </c>
      <c r="X24" s="450">
        <v>-783</v>
      </c>
      <c r="Y24" s="450">
        <f t="shared" ref="Y24:Y30" si="21">IF(W24=0, "    ---- ", IF(ABS(ROUND(100/W24*X24-100,1))&lt;999,ROUND(100/W24*X24-100,1),IF(ROUND(100/W24*X24-100,1)&gt;999,999,-999)))</f>
        <v>-22.1</v>
      </c>
      <c r="Z24" s="450">
        <v>-1535</v>
      </c>
      <c r="AA24" s="450">
        <v>-2081</v>
      </c>
      <c r="AB24" s="450">
        <f t="shared" ref="AB24:AB30" si="22">IF(Z24=0, "    ---- ", IF(ABS(ROUND(100/Z24*AA24-100,1))&lt;999,ROUND(100/Z24*AA24-100,1),IF(ROUND(100/Z24*AA24-100,1)&gt;999,999,-999)))</f>
        <v>35.6</v>
      </c>
      <c r="AC24" s="450"/>
      <c r="AD24" s="450"/>
      <c r="AE24" s="450"/>
      <c r="AF24" s="450">
        <v>-200.23238566999999</v>
      </c>
      <c r="AG24" s="450">
        <v>-78.763696280000005</v>
      </c>
      <c r="AH24" s="450">
        <f t="shared" si="15"/>
        <v>-60.7</v>
      </c>
      <c r="AI24" s="450">
        <v>-311.61262840000006</v>
      </c>
      <c r="AJ24" s="450">
        <v>-326.59113309000003</v>
      </c>
      <c r="AK24" s="450">
        <f t="shared" ref="AK24:AK30" si="23">IF(AI24=0, "    ---- ", IF(ABS(ROUND(100/AI24*AJ24-100,1))&lt;999,ROUND(100/AI24*AJ24-100,1),IF(ROUND(100/AI24*AJ24-100,1)&gt;999,999,-999)))</f>
        <v>4.8</v>
      </c>
      <c r="AL24" s="450">
        <v>3128.4</v>
      </c>
      <c r="AM24" s="450">
        <v>588</v>
      </c>
      <c r="AN24" s="450">
        <f t="shared" ref="AN24:AN30" si="24">IF(AL24=0, "    ---- ", IF(ABS(ROUND(100/AL24*AM24-100,1))&lt;999,ROUND(100/AL24*AM24-100,1),IF(ROUND(100/AL24*AM24-100,1)&gt;999,999,-999)))</f>
        <v>-81.2</v>
      </c>
      <c r="AO24" s="450">
        <f t="shared" si="13"/>
        <v>-16915.302014069995</v>
      </c>
      <c r="AP24" s="450">
        <f t="shared" si="13"/>
        <v>-26596.23253229</v>
      </c>
      <c r="AQ24" s="450">
        <f t="shared" si="11"/>
        <v>57.2</v>
      </c>
      <c r="AR24" s="450"/>
      <c r="AS24" s="450"/>
      <c r="AT24" s="450"/>
    </row>
    <row r="25" spans="1:46" s="405" customFormat="1" ht="18.75" customHeight="1" x14ac:dyDescent="0.3">
      <c r="A25" s="408" t="s">
        <v>381</v>
      </c>
      <c r="B25" s="450">
        <v>0</v>
      </c>
      <c r="C25" s="450">
        <v>0</v>
      </c>
      <c r="D25" s="450"/>
      <c r="E25" s="450">
        <v>289.43799999999999</v>
      </c>
      <c r="F25" s="450">
        <v>-2</v>
      </c>
      <c r="G25" s="450">
        <f t="shared" si="18"/>
        <v>-100.7</v>
      </c>
      <c r="H25" s="450"/>
      <c r="I25" s="450"/>
      <c r="J25" s="450"/>
      <c r="K25" s="450">
        <v>-12.553000000000001</v>
      </c>
      <c r="L25" s="450">
        <v>-0.42799999999999999</v>
      </c>
      <c r="M25" s="450">
        <f t="shared" si="19"/>
        <v>-96.6</v>
      </c>
      <c r="N25" s="450"/>
      <c r="O25" s="450"/>
      <c r="P25" s="450"/>
      <c r="Q25" s="450">
        <v>67.651527000000002</v>
      </c>
      <c r="R25" s="450">
        <v>9.2478010000000008</v>
      </c>
      <c r="S25" s="450">
        <f t="shared" si="20"/>
        <v>-86.3</v>
      </c>
      <c r="T25" s="450"/>
      <c r="U25" s="450"/>
      <c r="V25" s="450"/>
      <c r="W25" s="450">
        <v>21.4</v>
      </c>
      <c r="X25" s="450">
        <v>21</v>
      </c>
      <c r="Y25" s="450">
        <f t="shared" si="21"/>
        <v>-1.9</v>
      </c>
      <c r="Z25" s="450"/>
      <c r="AA25" s="450"/>
      <c r="AB25" s="450"/>
      <c r="AC25" s="450"/>
      <c r="AD25" s="450"/>
      <c r="AE25" s="450"/>
      <c r="AF25" s="450">
        <v>-1.4597940900000002</v>
      </c>
      <c r="AG25" s="450">
        <v>1.25744368</v>
      </c>
      <c r="AH25" s="450">
        <f t="shared" si="15"/>
        <v>-186.1</v>
      </c>
      <c r="AI25" s="450">
        <v>5.8636542299999892</v>
      </c>
      <c r="AJ25" s="450">
        <v>11.859132289999991</v>
      </c>
      <c r="AK25" s="450">
        <f t="shared" si="23"/>
        <v>102.2</v>
      </c>
      <c r="AL25" s="450">
        <v>251.2</v>
      </c>
      <c r="AM25" s="450">
        <v>141</v>
      </c>
      <c r="AN25" s="450">
        <f t="shared" si="24"/>
        <v>-43.9</v>
      </c>
      <c r="AO25" s="450">
        <f t="shared" si="13"/>
        <v>621.54038713999989</v>
      </c>
      <c r="AP25" s="450">
        <f t="shared" si="13"/>
        <v>181.93637697</v>
      </c>
      <c r="AQ25" s="450">
        <f t="shared" si="11"/>
        <v>-70.7</v>
      </c>
      <c r="AR25" s="450"/>
      <c r="AS25" s="450"/>
      <c r="AT25" s="450"/>
    </row>
    <row r="26" spans="1:46" s="405" customFormat="1" ht="18.75" customHeight="1" x14ac:dyDescent="0.3">
      <c r="A26" s="408" t="s">
        <v>382</v>
      </c>
      <c r="B26" s="450">
        <v>12.965999999999999</v>
      </c>
      <c r="C26" s="450">
        <v>-18.663</v>
      </c>
      <c r="D26" s="450">
        <f t="shared" si="17"/>
        <v>-243.9</v>
      </c>
      <c r="E26" s="450">
        <v>536.32299999999998</v>
      </c>
      <c r="F26" s="450">
        <v>-363.6</v>
      </c>
      <c r="G26" s="450">
        <f t="shared" si="18"/>
        <v>-167.8</v>
      </c>
      <c r="H26" s="450"/>
      <c r="I26" s="450"/>
      <c r="J26" s="450"/>
      <c r="K26" s="450">
        <v>0.57199999999999995</v>
      </c>
      <c r="L26" s="450">
        <v>-16.189</v>
      </c>
      <c r="M26" s="450">
        <f t="shared" si="19"/>
        <v>-999</v>
      </c>
      <c r="N26" s="450"/>
      <c r="O26" s="450"/>
      <c r="P26" s="450"/>
      <c r="Q26" s="450">
        <v>2071.5417360000001</v>
      </c>
      <c r="R26" s="450">
        <v>-4529.1977120000001</v>
      </c>
      <c r="S26" s="450">
        <f t="shared" si="20"/>
        <v>-318.60000000000002</v>
      </c>
      <c r="T26" s="450">
        <v>6.9</v>
      </c>
      <c r="U26" s="450">
        <v>-18.5</v>
      </c>
      <c r="V26" s="450">
        <f t="shared" si="5"/>
        <v>-368.1</v>
      </c>
      <c r="W26" s="450">
        <v>133.4</v>
      </c>
      <c r="X26" s="450">
        <v>-159</v>
      </c>
      <c r="Y26" s="450">
        <f t="shared" si="21"/>
        <v>-219.2</v>
      </c>
      <c r="Z26" s="450">
        <v>-644</v>
      </c>
      <c r="AA26" s="450">
        <v>-237</v>
      </c>
      <c r="AB26" s="450">
        <f t="shared" si="22"/>
        <v>-63.2</v>
      </c>
      <c r="AC26" s="450"/>
      <c r="AD26" s="450"/>
      <c r="AE26" s="450"/>
      <c r="AF26" s="450">
        <v>176.60471372999999</v>
      </c>
      <c r="AG26" s="450">
        <v>59.781646610000003</v>
      </c>
      <c r="AH26" s="450">
        <f t="shared" si="15"/>
        <v>-66.099999999999994</v>
      </c>
      <c r="AI26" s="450">
        <v>87.073237670000026</v>
      </c>
      <c r="AJ26" s="450">
        <v>-93.449805689999991</v>
      </c>
      <c r="AK26" s="450">
        <f t="shared" si="23"/>
        <v>-207.3</v>
      </c>
      <c r="AL26" s="450">
        <v>1462.5</v>
      </c>
      <c r="AM26" s="450">
        <v>300</v>
      </c>
      <c r="AN26" s="450">
        <f t="shared" si="24"/>
        <v>-79.5</v>
      </c>
      <c r="AO26" s="450">
        <f t="shared" si="13"/>
        <v>3843.8806874000002</v>
      </c>
      <c r="AP26" s="450">
        <f t="shared" si="13"/>
        <v>-5075.8178710800003</v>
      </c>
      <c r="AQ26" s="450">
        <f t="shared" si="11"/>
        <v>-232</v>
      </c>
      <c r="AR26" s="450"/>
      <c r="AS26" s="450"/>
      <c r="AT26" s="450"/>
    </row>
    <row r="27" spans="1:46" s="405" customFormat="1" ht="18.75" customHeight="1" x14ac:dyDescent="0.3">
      <c r="A27" s="408" t="s">
        <v>383</v>
      </c>
      <c r="B27" s="450"/>
      <c r="C27" s="450"/>
      <c r="D27" s="450"/>
      <c r="E27" s="450">
        <v>-40.054000000000002</v>
      </c>
      <c r="F27" s="450">
        <v>-21</v>
      </c>
      <c r="G27" s="450">
        <f t="shared" si="18"/>
        <v>-47.6</v>
      </c>
      <c r="H27" s="450"/>
      <c r="I27" s="450"/>
      <c r="J27" s="450"/>
      <c r="K27" s="450">
        <v>3.7290000000000001</v>
      </c>
      <c r="L27" s="450">
        <v>3.052</v>
      </c>
      <c r="M27" s="450"/>
      <c r="N27" s="450"/>
      <c r="O27" s="450"/>
      <c r="P27" s="450"/>
      <c r="Q27" s="450">
        <v>-165.9461</v>
      </c>
      <c r="R27" s="450">
        <v>-225.28827899999999</v>
      </c>
      <c r="S27" s="450">
        <f t="shared" si="20"/>
        <v>35.799999999999997</v>
      </c>
      <c r="T27" s="450">
        <v>-1.5</v>
      </c>
      <c r="U27" s="450">
        <v>-1.9</v>
      </c>
      <c r="V27" s="450">
        <f t="shared" si="5"/>
        <v>26.7</v>
      </c>
      <c r="W27" s="450">
        <v>-2.6</v>
      </c>
      <c r="X27" s="450">
        <v>-3</v>
      </c>
      <c r="Y27" s="450">
        <f t="shared" si="21"/>
        <v>15.4</v>
      </c>
      <c r="Z27" s="450">
        <v>-12</v>
      </c>
      <c r="AA27" s="450">
        <v>-32</v>
      </c>
      <c r="AB27" s="450">
        <f t="shared" si="22"/>
        <v>166.7</v>
      </c>
      <c r="AC27" s="450"/>
      <c r="AD27" s="450"/>
      <c r="AE27" s="450"/>
      <c r="AF27" s="450"/>
      <c r="AG27" s="450"/>
      <c r="AH27" s="450"/>
      <c r="AI27" s="450">
        <v>-3.1171480800000002</v>
      </c>
      <c r="AJ27" s="450">
        <v>-3.040886</v>
      </c>
      <c r="AK27" s="450">
        <f t="shared" si="23"/>
        <v>-2.4</v>
      </c>
      <c r="AL27" s="450">
        <v>-4.4000000000000004</v>
      </c>
      <c r="AM27" s="450">
        <v>-5</v>
      </c>
      <c r="AN27" s="450">
        <f t="shared" si="24"/>
        <v>13.6</v>
      </c>
      <c r="AO27" s="450">
        <f t="shared" si="13"/>
        <v>-225.88824807999998</v>
      </c>
      <c r="AP27" s="450">
        <f t="shared" si="13"/>
        <v>-288.177165</v>
      </c>
      <c r="AQ27" s="450">
        <f t="shared" si="11"/>
        <v>27.6</v>
      </c>
      <c r="AR27" s="450"/>
      <c r="AS27" s="450"/>
      <c r="AT27" s="450"/>
    </row>
    <row r="28" spans="1:46" s="405" customFormat="1" ht="18.75" customHeight="1" x14ac:dyDescent="0.3">
      <c r="A28" s="408" t="s">
        <v>384</v>
      </c>
      <c r="B28" s="450">
        <v>-1.1599999999999999</v>
      </c>
      <c r="C28" s="450">
        <v>10.804</v>
      </c>
      <c r="D28" s="450">
        <f t="shared" si="17"/>
        <v>-999</v>
      </c>
      <c r="E28" s="450">
        <v>-144.976</v>
      </c>
      <c r="F28" s="450">
        <v>-78</v>
      </c>
      <c r="G28" s="450">
        <f t="shared" si="18"/>
        <v>-46.2</v>
      </c>
      <c r="H28" s="450">
        <v>-4.0439999999999996</v>
      </c>
      <c r="I28" s="450">
        <v>-1.9279999999999999</v>
      </c>
      <c r="J28" s="450">
        <f>IF(H28=0, "    ---- ", IF(ABS(ROUND(100/H28*I28-100,1))&lt;999,ROUND(100/H28*I28-100,1),IF(ROUND(100/H28*I28-100,1)&gt;999,999,-999)))</f>
        <v>-52.3</v>
      </c>
      <c r="K28" s="450"/>
      <c r="L28" s="450"/>
      <c r="M28" s="450"/>
      <c r="N28" s="450"/>
      <c r="O28" s="450"/>
      <c r="P28" s="450"/>
      <c r="Q28" s="450"/>
      <c r="R28" s="450"/>
      <c r="S28" s="450"/>
      <c r="T28" s="450"/>
      <c r="U28" s="450"/>
      <c r="V28" s="450"/>
      <c r="W28" s="450">
        <v>-1.6</v>
      </c>
      <c r="X28" s="450">
        <v>0</v>
      </c>
      <c r="Y28" s="450">
        <f t="shared" si="21"/>
        <v>-100</v>
      </c>
      <c r="Z28" s="450"/>
      <c r="AA28" s="450"/>
      <c r="AB28" s="450" t="str">
        <f t="shared" si="22"/>
        <v xml:space="preserve">    ---- </v>
      </c>
      <c r="AC28" s="450"/>
      <c r="AD28" s="450"/>
      <c r="AE28" s="450"/>
      <c r="AF28" s="450"/>
      <c r="AG28" s="450"/>
      <c r="AH28" s="450"/>
      <c r="AI28" s="450">
        <v>5.7572710000000002</v>
      </c>
      <c r="AJ28" s="450">
        <v>0</v>
      </c>
      <c r="AK28" s="450">
        <f t="shared" si="23"/>
        <v>-100</v>
      </c>
      <c r="AL28" s="450">
        <v>-76.400000000000006</v>
      </c>
      <c r="AM28" s="450">
        <v>-60</v>
      </c>
      <c r="AN28" s="450">
        <f t="shared" si="24"/>
        <v>-21.5</v>
      </c>
      <c r="AO28" s="450">
        <f t="shared" si="13"/>
        <v>-222.422729</v>
      </c>
      <c r="AP28" s="450">
        <f t="shared" si="13"/>
        <v>-129.124</v>
      </c>
      <c r="AQ28" s="450">
        <f t="shared" si="11"/>
        <v>-41.9</v>
      </c>
      <c r="AR28" s="450"/>
      <c r="AS28" s="450"/>
      <c r="AT28" s="450"/>
    </row>
    <row r="29" spans="1:46" s="405" customFormat="1" ht="18.75" customHeight="1" x14ac:dyDescent="0.3">
      <c r="A29" s="408" t="s">
        <v>385</v>
      </c>
      <c r="B29" s="450">
        <v>1.39</v>
      </c>
      <c r="C29" s="450">
        <v>0</v>
      </c>
      <c r="D29" s="450"/>
      <c r="E29" s="450">
        <v>16.472999999999999</v>
      </c>
      <c r="F29" s="450">
        <v>12</v>
      </c>
      <c r="G29" s="450">
        <f t="shared" si="18"/>
        <v>-27.2</v>
      </c>
      <c r="H29" s="450"/>
      <c r="I29" s="450"/>
      <c r="J29" s="450"/>
      <c r="K29" s="450"/>
      <c r="L29" s="450"/>
      <c r="M29" s="450"/>
      <c r="N29" s="450"/>
      <c r="O29" s="450"/>
      <c r="P29" s="450"/>
      <c r="Q29" s="450">
        <v>-8.6558069999999994</v>
      </c>
      <c r="R29" s="450">
        <v>-2.6871149999999999</v>
      </c>
      <c r="S29" s="450">
        <f t="shared" si="20"/>
        <v>-69</v>
      </c>
      <c r="T29" s="450"/>
      <c r="U29" s="450"/>
      <c r="V29" s="450"/>
      <c r="W29" s="450">
        <v>0</v>
      </c>
      <c r="X29" s="450">
        <v>0</v>
      </c>
      <c r="Y29" s="450" t="str">
        <f t="shared" si="21"/>
        <v xml:space="preserve">    ---- </v>
      </c>
      <c r="Z29" s="450"/>
      <c r="AA29" s="450"/>
      <c r="AB29" s="450"/>
      <c r="AC29" s="450"/>
      <c r="AD29" s="450"/>
      <c r="AE29" s="450"/>
      <c r="AF29" s="450">
        <v>0.472304</v>
      </c>
      <c r="AG29" s="450">
        <v>0</v>
      </c>
      <c r="AH29" s="450">
        <f t="shared" si="15"/>
        <v>-100</v>
      </c>
      <c r="AI29" s="450">
        <v>0</v>
      </c>
      <c r="AJ29" s="450">
        <v>7.9909999999999998E-3</v>
      </c>
      <c r="AK29" s="450" t="str">
        <f t="shared" si="23"/>
        <v xml:space="preserve">    ---- </v>
      </c>
      <c r="AL29" s="450">
        <v>-55.1</v>
      </c>
      <c r="AM29" s="450">
        <v>4</v>
      </c>
      <c r="AN29" s="450">
        <f t="shared" si="24"/>
        <v>-107.3</v>
      </c>
      <c r="AO29" s="450">
        <f t="shared" si="13"/>
        <v>-45.420503000000004</v>
      </c>
      <c r="AP29" s="450">
        <f t="shared" si="13"/>
        <v>13.320876</v>
      </c>
      <c r="AQ29" s="450">
        <f t="shared" si="11"/>
        <v>-129.30000000000001</v>
      </c>
      <c r="AR29" s="450"/>
      <c r="AS29" s="450"/>
      <c r="AT29" s="450"/>
    </row>
    <row r="30" spans="1:46" s="405" customFormat="1" ht="18.75" customHeight="1" x14ac:dyDescent="0.3">
      <c r="A30" s="408" t="s">
        <v>386</v>
      </c>
      <c r="B30" s="450">
        <v>4.3459999999999992</v>
      </c>
      <c r="C30" s="450">
        <v>-17.177999999999997</v>
      </c>
      <c r="D30" s="450">
        <f t="shared" si="17"/>
        <v>-495.3</v>
      </c>
      <c r="E30" s="450">
        <v>10160.638999999999</v>
      </c>
      <c r="F30" s="450">
        <v>-1300.2</v>
      </c>
      <c r="G30" s="450">
        <f t="shared" si="18"/>
        <v>-112.8</v>
      </c>
      <c r="H30" s="450">
        <v>-113.11999999999999</v>
      </c>
      <c r="I30" s="450">
        <v>-119.99</v>
      </c>
      <c r="J30" s="450">
        <f>IF(H30=0, "    ---- ", IF(ABS(ROUND(100/H30*I30-100,1))&lt;999,ROUND(100/H30*I30-100,1),IF(ROUND(100/H30*I30-100,1)&gt;999,999,-999)))</f>
        <v>6.1</v>
      </c>
      <c r="K30" s="450">
        <v>-360.11799999999999</v>
      </c>
      <c r="L30" s="450">
        <v>-198.65699999999998</v>
      </c>
      <c r="M30" s="450">
        <f t="shared" si="19"/>
        <v>-44.8</v>
      </c>
      <c r="N30" s="450"/>
      <c r="O30" s="450">
        <v>0</v>
      </c>
      <c r="P30" s="450"/>
      <c r="Q30" s="450">
        <v>-23986.408643999999</v>
      </c>
      <c r="R30" s="450">
        <v>-27442.530007919999</v>
      </c>
      <c r="S30" s="450">
        <f t="shared" si="20"/>
        <v>14.4</v>
      </c>
      <c r="T30" s="450">
        <v>-69.099999999999994</v>
      </c>
      <c r="U30" s="450">
        <v>-80.600000000000009</v>
      </c>
      <c r="V30" s="450">
        <f t="shared" si="5"/>
        <v>16.600000000000001</v>
      </c>
      <c r="W30" s="450">
        <v>-854.40000000000009</v>
      </c>
      <c r="X30" s="450">
        <v>-924</v>
      </c>
      <c r="Y30" s="450">
        <f t="shared" si="21"/>
        <v>8.1</v>
      </c>
      <c r="Z30" s="450">
        <v>-2191</v>
      </c>
      <c r="AA30" s="450">
        <v>-2350</v>
      </c>
      <c r="AB30" s="450">
        <f t="shared" si="22"/>
        <v>7.3</v>
      </c>
      <c r="AC30" s="450"/>
      <c r="AD30" s="450">
        <v>0</v>
      </c>
      <c r="AE30" s="450"/>
      <c r="AF30" s="450">
        <v>-24.61516203</v>
      </c>
      <c r="AG30" s="450">
        <v>-17.724605990000008</v>
      </c>
      <c r="AH30" s="450">
        <f t="shared" si="15"/>
        <v>-28</v>
      </c>
      <c r="AI30" s="450">
        <v>-216.03561358000002</v>
      </c>
      <c r="AJ30" s="450">
        <v>-411.21470149000004</v>
      </c>
      <c r="AK30" s="450">
        <f t="shared" si="23"/>
        <v>90.3</v>
      </c>
      <c r="AL30" s="450">
        <v>4706.2000000000007</v>
      </c>
      <c r="AM30" s="450">
        <v>968</v>
      </c>
      <c r="AN30" s="450">
        <f t="shared" si="24"/>
        <v>-79.400000000000006</v>
      </c>
      <c r="AO30" s="450">
        <f t="shared" si="13"/>
        <v>-12943.612419609999</v>
      </c>
      <c r="AP30" s="450">
        <f t="shared" si="13"/>
        <v>-31894.094315399998</v>
      </c>
      <c r="AQ30" s="450">
        <f t="shared" si="11"/>
        <v>146.4</v>
      </c>
      <c r="AR30" s="450"/>
      <c r="AS30" s="450"/>
      <c r="AT30" s="450"/>
    </row>
    <row r="31" spans="1:46" s="405" customFormat="1" ht="18.75" customHeight="1" x14ac:dyDescent="0.3">
      <c r="A31" s="408" t="s">
        <v>387</v>
      </c>
      <c r="B31" s="450">
        <v>-760.11699999999996</v>
      </c>
      <c r="C31" s="450">
        <v>-798.86199999999997</v>
      </c>
      <c r="D31" s="450">
        <f>IF(B31=0, "    ---- ", IF(ABS(ROUND(100/B31*C31-100,1))&lt;999,ROUND(100/B31*C31-100,1),IF(ROUND(100/B31*C31-100,1)&gt;999,999,-999)))</f>
        <v>5.0999999999999996</v>
      </c>
      <c r="E31" s="450">
        <v>-3447.41</v>
      </c>
      <c r="F31" s="450">
        <v>-6662.5</v>
      </c>
      <c r="G31" s="450">
        <f>IF(E31=0, "    ---- ", IF(ABS(ROUND(100/E31*F31-100,1))&lt;999,ROUND(100/E31*F31-100,1),IF(ROUND(100/E31*F31-100,1)&gt;999,999,-999)))</f>
        <v>93.3</v>
      </c>
      <c r="H31" s="450">
        <v>-196.53299999999999</v>
      </c>
      <c r="I31" s="450">
        <v>-154.61600000000001</v>
      </c>
      <c r="J31" s="450">
        <f>IF(H31=0, "    ---- ", IF(ABS(ROUND(100/H31*I31-100,1))&lt;999,ROUND(100/H31*I31-100,1),IF(ROUND(100/H31*I31-100,1)&gt;999,999,-999)))</f>
        <v>-21.3</v>
      </c>
      <c r="K31" s="450">
        <v>-1334.3710000000001</v>
      </c>
      <c r="L31" s="450">
        <v>-1704.6869999999999</v>
      </c>
      <c r="M31" s="450">
        <f t="shared" si="19"/>
        <v>27.8</v>
      </c>
      <c r="N31" s="450"/>
      <c r="O31" s="450"/>
      <c r="P31" s="450"/>
      <c r="Q31" s="450">
        <v>-73.025510999999995</v>
      </c>
      <c r="R31" s="450">
        <v>-76.193630999999996</v>
      </c>
      <c r="S31" s="450">
        <f t="shared" si="20"/>
        <v>4.3</v>
      </c>
      <c r="T31" s="450">
        <v>-239.4</v>
      </c>
      <c r="U31" s="450">
        <v>-307.3</v>
      </c>
      <c r="V31" s="450">
        <f t="shared" si="5"/>
        <v>28.4</v>
      </c>
      <c r="W31" s="450">
        <v>-4552</v>
      </c>
      <c r="X31" s="450">
        <v>-5096</v>
      </c>
      <c r="Y31" s="450">
        <f>IF(W31=0, "    ---- ", IF(ABS(ROUND(100/W31*X31-100,1))&lt;999,ROUND(100/W31*X31-100,1),IF(ROUND(100/W31*X31-100,1)&gt;999,999,-999)))</f>
        <v>12</v>
      </c>
      <c r="Z31" s="450"/>
      <c r="AA31" s="450"/>
      <c r="AB31" s="450"/>
      <c r="AC31" s="450">
        <v>-35</v>
      </c>
      <c r="AD31" s="450">
        <v>-1</v>
      </c>
      <c r="AE31" s="450">
        <f>IF(AC31=0, "    ---- ", IF(ABS(ROUND(100/AC31*AD31-100,1))&lt;999,ROUND(100/AC31*AD31-100,1),IF(ROUND(100/AC31*AD31-100,1)&gt;999,999,-999)))</f>
        <v>-97.1</v>
      </c>
      <c r="AF31" s="450">
        <v>9.4142617799999986</v>
      </c>
      <c r="AG31" s="450">
        <v>122.40749982</v>
      </c>
      <c r="AH31" s="450">
        <f t="shared" si="15"/>
        <v>999</v>
      </c>
      <c r="AI31" s="450">
        <v>-1478.8236092000004</v>
      </c>
      <c r="AJ31" s="450">
        <v>-2304.8574865400005</v>
      </c>
      <c r="AK31" s="450">
        <f>IF(AI31=0, "    ---- ", IF(ABS(ROUND(100/AI31*AJ31-100,1))&lt;999,ROUND(100/AI31*AJ31-100,1),IF(ROUND(100/AI31*AJ31-100,1)&gt;999,999,-999)))</f>
        <v>55.9</v>
      </c>
      <c r="AL31" s="450">
        <v>-8235</v>
      </c>
      <c r="AM31" s="450">
        <v>-7441</v>
      </c>
      <c r="AN31" s="450">
        <f>IF(AL31=0, "    ---- ", IF(ABS(ROUND(100/AL31*AM31-100,1))&lt;999,ROUND(100/AL31*AM31-100,1),IF(ROUND(100/AL31*AM31-100,1)&gt;999,999,-999)))</f>
        <v>-9.6</v>
      </c>
      <c r="AO31" s="450">
        <f t="shared" si="13"/>
        <v>-20307.26585842</v>
      </c>
      <c r="AP31" s="450">
        <f t="shared" si="13"/>
        <v>-24423.608617720001</v>
      </c>
      <c r="AQ31" s="450">
        <f t="shared" si="11"/>
        <v>20.3</v>
      </c>
      <c r="AR31" s="450"/>
      <c r="AS31" s="450"/>
      <c r="AT31" s="450"/>
    </row>
    <row r="32" spans="1:46" s="405" customFormat="1" ht="18.75" customHeight="1" x14ac:dyDescent="0.3">
      <c r="A32" s="408" t="s">
        <v>388</v>
      </c>
      <c r="B32" s="450">
        <v>-1.702</v>
      </c>
      <c r="C32" s="450">
        <v>0</v>
      </c>
      <c r="D32" s="450">
        <f>IF(B32=0, "    ---- ", IF(ABS(ROUND(100/B32*C32-100,1))&lt;999,ROUND(100/B32*C32-100,1),IF(ROUND(100/B32*C32-100,1)&gt;999,999,-999)))</f>
        <v>-100</v>
      </c>
      <c r="E32" s="450">
        <v>-526.56700000000001</v>
      </c>
      <c r="F32" s="450">
        <v>-984.6</v>
      </c>
      <c r="G32" s="450">
        <f>IF(E32=0, "    ---- ", IF(ABS(ROUND(100/E32*F32-100,1))&lt;999,ROUND(100/E32*F32-100,1),IF(ROUND(100/E32*F32-100,1)&gt;999,999,-999)))</f>
        <v>87</v>
      </c>
      <c r="H32" s="450"/>
      <c r="I32" s="450"/>
      <c r="J32" s="450"/>
      <c r="K32" s="450">
        <v>-60.603999999999999</v>
      </c>
      <c r="L32" s="450">
        <v>-41.292000000000002</v>
      </c>
      <c r="M32" s="450">
        <f t="shared" si="19"/>
        <v>-31.9</v>
      </c>
      <c r="N32" s="450"/>
      <c r="O32" s="450"/>
      <c r="P32" s="450"/>
      <c r="Q32" s="450">
        <v>-2303.4234000000001</v>
      </c>
      <c r="R32" s="450">
        <v>-6890.5771839999998</v>
      </c>
      <c r="S32" s="450">
        <f>IF(Q32=0, "    ---- ", IF(ABS(ROUND(100/Q32*R32-100,1))&lt;999,ROUND(100/Q32*R32-100,1),IF(ROUND(100/Q32*R32-100,1)&gt;999,999,-999)))</f>
        <v>199.1</v>
      </c>
      <c r="T32" s="450">
        <v>-12.6</v>
      </c>
      <c r="U32" s="450">
        <v>-16.2</v>
      </c>
      <c r="V32" s="450">
        <f t="shared" si="5"/>
        <v>28.6</v>
      </c>
      <c r="W32" s="450">
        <v>-29</v>
      </c>
      <c r="X32" s="450">
        <v>-233</v>
      </c>
      <c r="Y32" s="450">
        <f>IF(W32=0, "    ---- ", IF(ABS(ROUND(100/W32*X32-100,1))&lt;999,ROUND(100/W32*X32-100,1),IF(ROUND(100/W32*X32-100,1)&gt;999,999,-999)))</f>
        <v>703.4</v>
      </c>
      <c r="Z32" s="450">
        <v>-498</v>
      </c>
      <c r="AA32" s="450">
        <v>-1348</v>
      </c>
      <c r="AB32" s="450">
        <f>IF(Z32=0, "    ---- ", IF(ABS(ROUND(100/Z32*AA32-100,1))&lt;999,ROUND(100/Z32*AA32-100,1),IF(ROUND(100/Z32*AA32-100,1)&gt;999,999,-999)))</f>
        <v>170.7</v>
      </c>
      <c r="AC32" s="450"/>
      <c r="AD32" s="450"/>
      <c r="AE32" s="450"/>
      <c r="AF32" s="450">
        <v>-37.624172299999998</v>
      </c>
      <c r="AG32" s="450">
        <v>-61.784087999999997</v>
      </c>
      <c r="AH32" s="450">
        <f t="shared" si="15"/>
        <v>64.2</v>
      </c>
      <c r="AI32" s="450">
        <v>-120.95563075</v>
      </c>
      <c r="AJ32" s="450">
        <v>-197.16949323</v>
      </c>
      <c r="AK32" s="450">
        <f>IF(AI32=0, "    ---- ", IF(ABS(ROUND(100/AI32*AJ32-100,1))&lt;999,ROUND(100/AI32*AJ32-100,1),IF(ROUND(100/AI32*AJ32-100,1)&gt;999,999,-999)))</f>
        <v>63</v>
      </c>
      <c r="AL32" s="450">
        <v>-1949</v>
      </c>
      <c r="AM32" s="450">
        <v>-3546</v>
      </c>
      <c r="AN32" s="450">
        <f>IF(AL32=0, "    ---- ", IF(ABS(ROUND(100/AL32*AM32-100,1))&lt;999,ROUND(100/AL32*AM32-100,1),IF(ROUND(100/AL32*AM32-100,1)&gt;999,999,-999)))</f>
        <v>81.900000000000006</v>
      </c>
      <c r="AO32" s="450">
        <f t="shared" si="13"/>
        <v>-5539.4762030500005</v>
      </c>
      <c r="AP32" s="450">
        <f t="shared" si="13"/>
        <v>-13318.622765229999</v>
      </c>
      <c r="AQ32" s="450">
        <f t="shared" si="11"/>
        <v>140.4</v>
      </c>
      <c r="AR32" s="450"/>
      <c r="AS32" s="450"/>
      <c r="AT32" s="450"/>
    </row>
    <row r="33" spans="1:46" s="405" customFormat="1" ht="18.75" customHeight="1" x14ac:dyDescent="0.3">
      <c r="A33" s="408" t="s">
        <v>389</v>
      </c>
      <c r="B33" s="450">
        <v>-123.565</v>
      </c>
      <c r="C33" s="450">
        <v>-136.267</v>
      </c>
      <c r="D33" s="450">
        <f>IF(B33=0, "    ---- ", IF(ABS(ROUND(100/B33*C33-100,1))&lt;999,ROUND(100/B33*C33-100,1),IF(ROUND(100/B33*C33-100,1)&gt;999,999,-999)))</f>
        <v>10.3</v>
      </c>
      <c r="E33" s="450">
        <v>-1100.221</v>
      </c>
      <c r="F33" s="450">
        <v>-991</v>
      </c>
      <c r="G33" s="450">
        <f>IF(E33=0, "    ---- ", IF(ABS(ROUND(100/E33*F33-100,1))&lt;999,ROUND(100/E33*F33-100,1),IF(ROUND(100/E33*F33-100,1)&gt;999,999,-999)))</f>
        <v>-9.9</v>
      </c>
      <c r="H33" s="450">
        <v>-144.90199999999999</v>
      </c>
      <c r="I33" s="450">
        <v>-155.72999999999999</v>
      </c>
      <c r="J33" s="450">
        <f>IF(H33=0, "    ---- ", IF(ABS(ROUND(100/H33*I33-100,1))&lt;999,ROUND(100/H33*I33-100,1),IF(ROUND(100/H33*I33-100,1)&gt;999,999,-999)))</f>
        <v>7.5</v>
      </c>
      <c r="K33" s="450">
        <v>-139.96600000000001</v>
      </c>
      <c r="L33" s="450">
        <v>-144.792</v>
      </c>
      <c r="M33" s="450">
        <f>IF(K33=0, "    ---- ", IF(ABS(ROUND(100/K33*L33-100,1))&lt;999,ROUND(100/K33*L33-100,1),IF(ROUND(100/K33*L33-100,1)&gt;999,999,-999)))</f>
        <v>3.4</v>
      </c>
      <c r="N33" s="450">
        <v>-9</v>
      </c>
      <c r="O33" s="450">
        <v>-8</v>
      </c>
      <c r="P33" s="450">
        <f>IF(N33=0, "    ---- ", IF(ABS(ROUND(100/N33*O33-100,1))&lt;999,ROUND(100/N33*O33-100,1),IF(ROUND(100/N33*O33-100,1)&gt;999,999,-999)))</f>
        <v>-11.1</v>
      </c>
      <c r="Q33" s="450">
        <v>-677.66927398000007</v>
      </c>
      <c r="R33" s="450">
        <v>-667.91836617000001</v>
      </c>
      <c r="S33" s="450">
        <f>IF(Q33=0, "    ---- ", IF(ABS(ROUND(100/Q33*R33-100,1))&lt;999,ROUND(100/Q33*R33-100,1),IF(ROUND(100/Q33*R33-100,1)&gt;999,999,-999)))</f>
        <v>-1.4</v>
      </c>
      <c r="T33" s="450">
        <v>-32.6</v>
      </c>
      <c r="U33" s="450">
        <v>-33.5</v>
      </c>
      <c r="V33" s="450">
        <f>IF(T33=0, "    ---- ", IF(ABS(ROUND(100/T33*U33-100,1))&lt;999,ROUND(100/T33*U33-100,1),IF(ROUND(100/T33*U33-100,1)&gt;999,999,-999)))</f>
        <v>2.8</v>
      </c>
      <c r="W33" s="450">
        <v>-435.6</v>
      </c>
      <c r="X33" s="450">
        <v>-469</v>
      </c>
      <c r="Y33" s="450">
        <f>IF(W33=0, "    ---- ", IF(ABS(ROUND(100/W33*X33-100,1))&lt;999,ROUND(100/W33*X33-100,1),IF(ROUND(100/W33*X33-100,1)&gt;999,999,-999)))</f>
        <v>7.7</v>
      </c>
      <c r="Z33" s="450">
        <v>-113</v>
      </c>
      <c r="AA33" s="450">
        <v>-126</v>
      </c>
      <c r="AB33" s="450"/>
      <c r="AC33" s="450">
        <v>-8</v>
      </c>
      <c r="AD33" s="450">
        <v>-2</v>
      </c>
      <c r="AE33" s="450">
        <f>IF(AC33=0, "    ---- ", IF(ABS(ROUND(100/AC33*AD33-100,1))&lt;999,ROUND(100/AC33*AD33-100,1),IF(ROUND(100/AC33*AD33-100,1)&gt;999,999,-999)))</f>
        <v>-75</v>
      </c>
      <c r="AF33" s="450">
        <v>-34.616963820000002</v>
      </c>
      <c r="AG33" s="450">
        <v>-29.068779149999997</v>
      </c>
      <c r="AH33" s="450">
        <f t="shared" si="15"/>
        <v>-16</v>
      </c>
      <c r="AI33" s="450">
        <v>-654.27114561560006</v>
      </c>
      <c r="AJ33" s="450">
        <v>-702.24521036219937</v>
      </c>
      <c r="AK33" s="450">
        <f>IF(AI33=0, "    ---- ", IF(ABS(ROUND(100/AI33*AJ33-100,1))&lt;999,ROUND(100/AI33*AJ33-100,1),IF(ROUND(100/AI33*AJ33-100,1)&gt;999,999,-999)))</f>
        <v>7.3</v>
      </c>
      <c r="AL33" s="450">
        <v>-1058.7</v>
      </c>
      <c r="AM33" s="450">
        <v>-991</v>
      </c>
      <c r="AN33" s="450">
        <f>IF(AL33=0, "    ---- ", IF(ABS(ROUND(100/AL33*AM33-100,1))&lt;999,ROUND(100/AL33*AM33-100,1),IF(ROUND(100/AL33*AM33-100,1)&gt;999,999,-999)))</f>
        <v>-6.4</v>
      </c>
      <c r="AO33" s="450">
        <f t="shared" si="13"/>
        <v>-4515.1113834155994</v>
      </c>
      <c r="AP33" s="450">
        <f t="shared" si="13"/>
        <v>-4446.5213556822</v>
      </c>
      <c r="AQ33" s="450">
        <f t="shared" si="11"/>
        <v>-1.5</v>
      </c>
      <c r="AR33" s="450"/>
      <c r="AS33" s="450"/>
      <c r="AT33" s="450"/>
    </row>
    <row r="34" spans="1:46" s="457" customFormat="1" ht="18.75" customHeight="1" x14ac:dyDescent="0.3">
      <c r="A34" s="408" t="s">
        <v>390</v>
      </c>
      <c r="B34" s="455"/>
      <c r="C34" s="455"/>
      <c r="D34" s="455"/>
      <c r="E34" s="455">
        <v>-43.26</v>
      </c>
      <c r="F34" s="455">
        <v>-8</v>
      </c>
      <c r="G34" s="455">
        <f>IF(E34=0, "    ---- ", IF(ABS(ROUND(100/E34*F34-100,1))&lt;999,ROUND(100/E34*F34-100,1),IF(ROUND(100/E34*F34-100,1)&gt;999,999,-999)))</f>
        <v>-81.5</v>
      </c>
      <c r="H34" s="455"/>
      <c r="I34" s="455"/>
      <c r="J34" s="455"/>
      <c r="K34" s="455"/>
      <c r="L34" s="455"/>
      <c r="M34" s="455"/>
      <c r="N34" s="455"/>
      <c r="O34" s="455"/>
      <c r="P34" s="455"/>
      <c r="Q34" s="455">
        <v>-648.48066800000004</v>
      </c>
      <c r="R34" s="455">
        <v>-689.86824200000001</v>
      </c>
      <c r="S34" s="455">
        <f>IF(Q34=0, "    ---- ", IF(ABS(ROUND(100/Q34*R34-100,1))&lt;999,ROUND(100/Q34*R34-100,1),IF(ROUND(100/Q34*R34-100,1)&gt;999,999,-999)))</f>
        <v>6.4</v>
      </c>
      <c r="T34" s="455">
        <v>-0.6</v>
      </c>
      <c r="U34" s="455">
        <v>-0.5</v>
      </c>
      <c r="V34" s="455">
        <f>IF(T34=0, "    ---- ", IF(ABS(ROUND(100/T34*U34-100,1))&lt;999,ROUND(100/T34*U34-100,1),IF(ROUND(100/T34*U34-100,1)&gt;999,999,-999)))</f>
        <v>-16.7</v>
      </c>
      <c r="W34" s="455">
        <v>-4.7</v>
      </c>
      <c r="X34" s="455">
        <v>-6.9789730100005114</v>
      </c>
      <c r="Y34" s="455">
        <f>IF(W34=0, "    ---- ", IF(ABS(ROUND(100/W34*X34-100,1))&lt;999,ROUND(100/W34*X34-100,1),IF(ROUND(100/W34*X34-100,1)&gt;999,999,-999)))</f>
        <v>48.5</v>
      </c>
      <c r="Z34" s="455"/>
      <c r="AA34" s="455"/>
      <c r="AB34" s="450" t="str">
        <f>IF(Z34=0, "    ---- ", IF(ABS(ROUND(100/Z34*AA34-100,1))&lt;999,ROUND(100/Z34*AA34-100,1),IF(ROUND(100/Z34*AA34-100,1)&gt;999,999,-999)))</f>
        <v xml:space="preserve">    ---- </v>
      </c>
      <c r="AC34" s="455"/>
      <c r="AD34" s="455"/>
      <c r="AE34" s="455"/>
      <c r="AF34" s="455">
        <v>-3.3921793</v>
      </c>
      <c r="AG34" s="455">
        <v>-2.0764627500000001</v>
      </c>
      <c r="AH34" s="455">
        <f t="shared" si="15"/>
        <v>-38.799999999999997</v>
      </c>
      <c r="AI34" s="455">
        <v>-33.184714749999998</v>
      </c>
      <c r="AJ34" s="455">
        <v>-9.8767798899999999</v>
      </c>
      <c r="AK34" s="455">
        <f>IF(AI34=0, "    ---- ", IF(ABS(ROUND(100/AI34*AJ34-100,1))&lt;999,ROUND(100/AI34*AJ34-100,1),IF(ROUND(100/AI34*AJ34-100,1)&gt;999,999,-999)))</f>
        <v>-70.2</v>
      </c>
      <c r="AL34" s="455">
        <v>-308.8</v>
      </c>
      <c r="AM34" s="455">
        <v>-383</v>
      </c>
      <c r="AN34" s="455">
        <f>IF(AL34=0, "    ---- ", IF(ABS(ROUND(100/AL34*AM34-100,1))&lt;999,ROUND(100/AL34*AM34-100,1),IF(ROUND(100/AL34*AM34-100,1)&gt;999,999,-999)))</f>
        <v>24</v>
      </c>
      <c r="AO34" s="455">
        <f t="shared" si="13"/>
        <v>-1042.41756205</v>
      </c>
      <c r="AP34" s="455">
        <f t="shared" si="13"/>
        <v>-1100.3004576500005</v>
      </c>
      <c r="AQ34" s="455">
        <f t="shared" si="11"/>
        <v>5.6</v>
      </c>
      <c r="AR34" s="455"/>
      <c r="AS34" s="455"/>
      <c r="AT34" s="455"/>
    </row>
    <row r="35" spans="1:46" s="409" customFormat="1" ht="18.75" customHeight="1" x14ac:dyDescent="0.3">
      <c r="A35" s="468" t="s">
        <v>391</v>
      </c>
      <c r="B35" s="512">
        <v>93.036999999999864</v>
      </c>
      <c r="C35" s="512">
        <v>98.757000000000005</v>
      </c>
      <c r="D35" s="469">
        <f>IF(B35=0, "    ---- ", IF(ABS(ROUND(100/B35*C35-100,1))&lt;999,ROUND(100/B35*C35-100,1),IF(ROUND(100/B35*C35-100,1)&gt;999,999,-999)))</f>
        <v>6.1</v>
      </c>
      <c r="E35" s="512">
        <v>734.02499999999668</v>
      </c>
      <c r="F35" s="512">
        <v>667.69999999999936</v>
      </c>
      <c r="G35" s="469">
        <f>IF(E35=0, "    ---- ", IF(ABS(ROUND(100/E35*F35-100,1))&lt;999,ROUND(100/E35*F35-100,1),IF(ROUND(100/E35*F35-100,1)&gt;999,999,-999)))</f>
        <v>-9</v>
      </c>
      <c r="H35" s="512">
        <v>9.5479999999999734</v>
      </c>
      <c r="I35" s="512">
        <v>87.537000000000148</v>
      </c>
      <c r="J35" s="469">
        <f>IF(H35=0, "    ---- ", IF(ABS(ROUND(100/H35*I35-100,1))&lt;999,ROUND(100/H35*I35-100,1),IF(ROUND(100/H35*I35-100,1)&gt;999,999,-999)))</f>
        <v>816.8</v>
      </c>
      <c r="K35" s="512">
        <v>-11.604000000000099</v>
      </c>
      <c r="L35" s="512">
        <v>22.467995999999914</v>
      </c>
      <c r="M35" s="469">
        <f>IF(K35=0, "    ---- ", IF(ABS(ROUND(100/K35*L35-100,1))&lt;999,ROUND(100/K35*L35-100,1),IF(ROUND(100/K35*L35-100,1)&gt;999,999,-999)))</f>
        <v>-293.60000000000002</v>
      </c>
      <c r="N35" s="512">
        <v>8</v>
      </c>
      <c r="O35" s="512">
        <v>8</v>
      </c>
      <c r="P35" s="469">
        <f>IF(N35=0, "    ---- ", IF(ABS(ROUND(100/N35*O35-100,1))&lt;999,ROUND(100/N35*O35-100,1),IF(ROUND(100/N35*O35-100,1)&gt;999,999,-999)))</f>
        <v>0</v>
      </c>
      <c r="Q35" s="512">
        <v>1116.8604279699953</v>
      </c>
      <c r="R35" s="512">
        <v>1003.2215485700049</v>
      </c>
      <c r="S35" s="469">
        <f>IF(Q35=0, "    ---- ", IF(ABS(ROUND(100/Q35*R35-100,1))&lt;999,ROUND(100/Q35*R35-100,1),IF(ROUND(100/Q35*R35-100,1)&gt;999,999,-999)))</f>
        <v>-10.199999999999999</v>
      </c>
      <c r="T35" s="512">
        <v>-16.20000000000001</v>
      </c>
      <c r="U35" s="512">
        <v>-16.899999999999988</v>
      </c>
      <c r="V35" s="469">
        <f>IF(T35=0, "    ---- ", IF(ABS(ROUND(100/T35*U35-100,1))&lt;999,ROUND(100/T35*U35-100,1),IF(ROUND(100/T35*U35-100,1)&gt;999,999,-999)))</f>
        <v>4.3</v>
      </c>
      <c r="W35" s="512">
        <v>439.89999999999964</v>
      </c>
      <c r="X35" s="512">
        <v>430.42102698999952</v>
      </c>
      <c r="Y35" s="469">
        <f>IF(W35=0, "    ---- ", IF(ABS(ROUND(100/W35*X35-100,1))&lt;999,ROUND(100/W35*X35-100,1),IF(ROUND(100/W35*X35-100,1)&gt;999,999,-999)))</f>
        <v>-2.2000000000000002</v>
      </c>
      <c r="Z35" s="512">
        <v>696</v>
      </c>
      <c r="AA35" s="512">
        <v>310</v>
      </c>
      <c r="AB35" s="469">
        <f>IF(Z35=0, "    ---- ", IF(ABS(ROUND(100/Z35*AA35-100,1))&lt;999,ROUND(100/Z35*AA35-100,1),IF(ROUND(100/Z35*AA35-100,1)&gt;999,999,-999)))</f>
        <v>-55.5</v>
      </c>
      <c r="AC35" s="512">
        <v>1</v>
      </c>
      <c r="AD35" s="512">
        <v>7</v>
      </c>
      <c r="AE35" s="469">
        <f>IF(AC35=0, "    ---- ", IF(ABS(ROUND(100/AC35*AD35-100,1))&lt;999,ROUND(100/AC35*AD35-100,1),IF(ROUND(100/AC35*AD35-100,1)&gt;999,999,-999)))</f>
        <v>600</v>
      </c>
      <c r="AF35" s="512">
        <v>-18.764428939999998</v>
      </c>
      <c r="AG35" s="512">
        <v>-16.099950489999966</v>
      </c>
      <c r="AH35" s="469">
        <f t="shared" si="15"/>
        <v>-14.2</v>
      </c>
      <c r="AI35" s="512">
        <v>322.15022958439977</v>
      </c>
      <c r="AJ35" s="512">
        <v>329.19054117779905</v>
      </c>
      <c r="AK35" s="469">
        <f>IF(AI35=0, "    ---- ", IF(ABS(ROUND(100/AI35*AJ35-100,1))&lt;999,ROUND(100/AI35*AJ35-100,1),IF(ROUND(100/AI35*AJ35-100,1)&gt;999,999,-999)))</f>
        <v>2.2000000000000002</v>
      </c>
      <c r="AL35" s="512">
        <v>455.00000000000176</v>
      </c>
      <c r="AM35" s="512">
        <v>729</v>
      </c>
      <c r="AN35" s="469">
        <f>IF(AL35=0, "    ---- ", IF(ABS(ROUND(100/AL35*AM35-100,1))&lt;999,ROUND(100/AL35*AM35-100,1),IF(ROUND(100/AL35*AM35-100,1)&gt;999,999,-999)))</f>
        <v>60.2</v>
      </c>
      <c r="AO35" s="469">
        <f>B35+E35+H35+K35+Q35+T35+W35+Z35+AF35+AI35+AL35</f>
        <v>3819.9522286143929</v>
      </c>
      <c r="AP35" s="469">
        <f t="shared" si="13"/>
        <v>3645.2951622478026</v>
      </c>
      <c r="AQ35" s="469">
        <f t="shared" si="11"/>
        <v>-4.5999999999999996</v>
      </c>
      <c r="AR35" s="469"/>
      <c r="AS35" s="469"/>
      <c r="AT35" s="469"/>
    </row>
    <row r="36" spans="1:46" s="409" customFormat="1" ht="18.75" customHeight="1" x14ac:dyDescent="0.3">
      <c r="A36" s="451"/>
      <c r="B36" s="343"/>
      <c r="C36" s="343"/>
      <c r="D36" s="452"/>
      <c r="E36" s="343"/>
      <c r="F36" s="343"/>
      <c r="G36" s="452"/>
      <c r="H36" s="343"/>
      <c r="I36" s="343"/>
      <c r="J36" s="452"/>
      <c r="K36" s="343"/>
      <c r="L36" s="343"/>
      <c r="M36" s="452"/>
      <c r="N36" s="343"/>
      <c r="O36" s="343"/>
      <c r="P36" s="452"/>
      <c r="Q36" s="343"/>
      <c r="R36" s="343"/>
      <c r="S36" s="452"/>
      <c r="T36" s="343"/>
      <c r="U36" s="343"/>
      <c r="V36" s="452"/>
      <c r="W36" s="343"/>
      <c r="X36" s="343"/>
      <c r="Y36" s="452"/>
      <c r="Z36" s="343"/>
      <c r="AA36" s="343"/>
      <c r="AB36" s="452"/>
      <c r="AC36" s="343"/>
      <c r="AD36" s="343"/>
      <c r="AE36" s="452"/>
      <c r="AF36" s="343"/>
      <c r="AG36" s="343"/>
      <c r="AH36" s="452"/>
      <c r="AI36" s="343"/>
      <c r="AJ36" s="343"/>
      <c r="AK36" s="513"/>
      <c r="AL36" s="343"/>
      <c r="AM36" s="343"/>
      <c r="AN36" s="513"/>
      <c r="AO36" s="513"/>
      <c r="AP36" s="513"/>
      <c r="AQ36" s="513"/>
      <c r="AR36" s="514"/>
      <c r="AS36" s="515"/>
      <c r="AT36" s="516"/>
    </row>
    <row r="37" spans="1:46" s="409" customFormat="1" ht="18.75" customHeight="1" x14ac:dyDescent="0.3">
      <c r="A37" s="439" t="s">
        <v>392</v>
      </c>
      <c r="B37" s="343"/>
      <c r="C37" s="343"/>
      <c r="D37" s="452"/>
      <c r="E37" s="343"/>
      <c r="F37" s="343"/>
      <c r="G37" s="452"/>
      <c r="H37" s="343"/>
      <c r="I37" s="343"/>
      <c r="J37" s="452"/>
      <c r="K37" s="343"/>
      <c r="L37" s="343"/>
      <c r="M37" s="452"/>
      <c r="N37" s="343"/>
      <c r="O37" s="343"/>
      <c r="P37" s="452"/>
      <c r="Q37" s="343"/>
      <c r="R37" s="343"/>
      <c r="S37" s="452"/>
      <c r="T37" s="343"/>
      <c r="U37" s="343"/>
      <c r="V37" s="452"/>
      <c r="W37" s="343"/>
      <c r="X37" s="343"/>
      <c r="Y37" s="452"/>
      <c r="Z37" s="343"/>
      <c r="AA37" s="343"/>
      <c r="AB37" s="452"/>
      <c r="AC37" s="343"/>
      <c r="AD37" s="343"/>
      <c r="AE37" s="452"/>
      <c r="AF37" s="343"/>
      <c r="AG37" s="343"/>
      <c r="AH37" s="452"/>
      <c r="AI37" s="343"/>
      <c r="AJ37" s="343"/>
      <c r="AK37" s="452"/>
      <c r="AL37" s="343"/>
      <c r="AM37" s="343"/>
      <c r="AN37" s="452"/>
      <c r="AO37" s="452"/>
      <c r="AP37" s="452"/>
      <c r="AQ37" s="452"/>
      <c r="AR37" s="517"/>
      <c r="AS37" s="518"/>
      <c r="AT37" s="519"/>
    </row>
    <row r="38" spans="1:46" s="400" customFormat="1" ht="18.75" customHeight="1" x14ac:dyDescent="0.3">
      <c r="A38" s="408" t="s">
        <v>393</v>
      </c>
      <c r="B38" s="342">
        <v>-4.9800000000000004</v>
      </c>
      <c r="C38" s="342">
        <v>-1.0720000000000001</v>
      </c>
      <c r="D38" s="450">
        <f t="shared" ref="D38:D44" si="25">IF(B38=0, "    ---- ", IF(ABS(ROUND(100/B38*C38-100,1))&lt;999,ROUND(100/B38*C38-100,1),IF(ROUND(100/B38*C38-100,1)&gt;999,999,-999)))</f>
        <v>-78.5</v>
      </c>
      <c r="E38" s="342">
        <v>531.77800000000002</v>
      </c>
      <c r="F38" s="342">
        <v>523.4</v>
      </c>
      <c r="G38" s="450">
        <f t="shared" ref="G38:G45" si="26">IF(E38=0, "    ---- ", IF(ABS(ROUND(100/E38*F38-100,1))&lt;999,ROUND(100/E38*F38-100,1),IF(ROUND(100/E38*F38-100,1)&gt;999,999,-999)))</f>
        <v>-1.6</v>
      </c>
      <c r="H38" s="342">
        <v>0.59199999999999997</v>
      </c>
      <c r="I38" s="342">
        <v>5.923</v>
      </c>
      <c r="J38" s="450">
        <f t="shared" ref="J38:J44" si="27">IF(H38=0, "    ---- ", IF(ABS(ROUND(100/H38*I38-100,1))&lt;999,ROUND(100/H38*I38-100,1),IF(ROUND(100/H38*I38-100,1)&gt;999,999,-999)))</f>
        <v>900.5</v>
      </c>
      <c r="K38" s="342">
        <v>6.32</v>
      </c>
      <c r="L38" s="342">
        <v>6.0510000000000002</v>
      </c>
      <c r="M38" s="450">
        <f t="shared" ref="M38:M44" si="28">IF(K38=0, "    ---- ", IF(ABS(ROUND(100/K38*L38-100,1))&lt;999,ROUND(100/K38*L38-100,1),IF(ROUND(100/K38*L38-100,1)&gt;999,999,-999)))</f>
        <v>-4.3</v>
      </c>
      <c r="N38" s="342">
        <v>2</v>
      </c>
      <c r="O38" s="342">
        <v>1</v>
      </c>
      <c r="P38" s="450">
        <f t="shared" ref="P38:P44" si="29">IF(N38=0, "    ---- ", IF(ABS(ROUND(100/N38*O38-100,1))&lt;999,ROUND(100/N38*O38-100,1),IF(ROUND(100/N38*O38-100,1)&gt;999,999,-999)))</f>
        <v>-50</v>
      </c>
      <c r="Q38" s="342">
        <v>770.11846068</v>
      </c>
      <c r="R38" s="342">
        <v>1159.9804807799999</v>
      </c>
      <c r="S38" s="450">
        <f t="shared" ref="S38:S45" si="30">IF(Q38=0, "    ---- ", IF(ABS(ROUND(100/Q38*R38-100,1))&lt;999,ROUND(100/Q38*R38-100,1),IF(ROUND(100/Q38*R38-100,1)&gt;999,999,-999)))</f>
        <v>50.6</v>
      </c>
      <c r="T38" s="342">
        <v>0.4</v>
      </c>
      <c r="U38" s="342">
        <v>7.3</v>
      </c>
      <c r="V38" s="450">
        <f t="shared" ref="V38:V44" si="31">IF(T38=0, "    ---- ", IF(ABS(ROUND(100/T38*U38-100,1))&lt;999,ROUND(100/T38*U38-100,1),IF(ROUND(100/T38*U38-100,1)&gt;999,999,-999)))</f>
        <v>999</v>
      </c>
      <c r="W38" s="342">
        <v>52.4</v>
      </c>
      <c r="X38" s="342">
        <v>65.099999999999994</v>
      </c>
      <c r="Y38" s="450">
        <f t="shared" ref="Y38:Y45" si="32">IF(W38=0, "    ---- ", IF(ABS(ROUND(100/W38*X38-100,1))&lt;999,ROUND(100/W38*X38-100,1),IF(ROUND(100/W38*X38-100,1)&gt;999,999,-999)))</f>
        <v>24.2</v>
      </c>
      <c r="Z38" s="342">
        <v>148</v>
      </c>
      <c r="AA38" s="342">
        <v>280</v>
      </c>
      <c r="AB38" s="450">
        <f t="shared" ref="AB38:AB44" si="33">IF(Z38=0, "    ---- ", IF(ABS(ROUND(100/Z38*AA38-100,1))&lt;999,ROUND(100/Z38*AA38-100,1),IF(ROUND(100/Z38*AA38-100,1)&gt;999,999,-999)))</f>
        <v>89.2</v>
      </c>
      <c r="AC38" s="342">
        <v>-1</v>
      </c>
      <c r="AD38" s="342"/>
      <c r="AE38" s="450">
        <f>IF(AC38=0, "    ---- ", IF(ABS(ROUND(100/AC38*AD38-100,1))&lt;999,ROUND(100/AC38*AD38-100,1),IF(ROUND(100/AC38*AD38-100,1)&gt;999,999,-999)))</f>
        <v>-100</v>
      </c>
      <c r="AF38" s="342">
        <v>1.84960149</v>
      </c>
      <c r="AG38" s="342">
        <v>3.4995902200000004</v>
      </c>
      <c r="AH38" s="450">
        <f t="shared" si="15"/>
        <v>89.2</v>
      </c>
      <c r="AI38" s="342">
        <v>73.499724299999968</v>
      </c>
      <c r="AJ38" s="342">
        <v>171.56490296999993</v>
      </c>
      <c r="AK38" s="450">
        <f t="shared" ref="AK38:AK45" si="34">IF(AI38=0, "    ---- ", IF(ABS(ROUND(100/AI38*AJ38-100,1))&lt;999,ROUND(100/AI38*AJ38-100,1),IF(ROUND(100/AI38*AJ38-100,1)&gt;999,999,-999)))</f>
        <v>133.4</v>
      </c>
      <c r="AL38" s="342">
        <v>1179.4000000000001</v>
      </c>
      <c r="AM38" s="342">
        <v>587.29999999999995</v>
      </c>
      <c r="AN38" s="450">
        <f t="shared" ref="AN38:AN45" si="35">IF(AL38=0, "    ---- ", IF(ABS(ROUND(100/AL38*AM38-100,1))&lt;999,ROUND(100/AL38*AM38-100,1),IF(ROUND(100/AL38*AM38-100,1)&gt;999,999,-999)))</f>
        <v>-50.2</v>
      </c>
      <c r="AO38" s="450">
        <f t="shared" si="13"/>
        <v>2759.3777864700005</v>
      </c>
      <c r="AP38" s="450">
        <f t="shared" si="13"/>
        <v>2809.0469739699993</v>
      </c>
      <c r="AQ38" s="450">
        <f t="shared" si="11"/>
        <v>1.8</v>
      </c>
      <c r="AR38" s="507"/>
      <c r="AS38" s="520"/>
      <c r="AT38" s="509"/>
    </row>
    <row r="39" spans="1:46" s="400" customFormat="1" ht="18.75" customHeight="1" x14ac:dyDescent="0.3">
      <c r="A39" s="408" t="s">
        <v>394</v>
      </c>
      <c r="B39" s="342"/>
      <c r="C39" s="342"/>
      <c r="D39" s="450"/>
      <c r="E39" s="342">
        <v>18.126000000000001</v>
      </c>
      <c r="F39" s="342">
        <v>21</v>
      </c>
      <c r="G39" s="450">
        <f t="shared" si="26"/>
        <v>15.9</v>
      </c>
      <c r="H39" s="342">
        <v>3.2000000000000001E-2</v>
      </c>
      <c r="I39" s="342">
        <v>3.2000000000000001E-2</v>
      </c>
      <c r="J39" s="450">
        <f t="shared" si="27"/>
        <v>0</v>
      </c>
      <c r="K39" s="342">
        <v>60.188000000000002</v>
      </c>
      <c r="L39" s="342">
        <v>61.55</v>
      </c>
      <c r="M39" s="450">
        <f t="shared" si="28"/>
        <v>2.2999999999999998</v>
      </c>
      <c r="N39" s="342"/>
      <c r="O39" s="342"/>
      <c r="P39" s="450"/>
      <c r="Q39" s="342">
        <v>8.4304654499999998</v>
      </c>
      <c r="R39" s="342">
        <v>-0.50680636999999995</v>
      </c>
      <c r="S39" s="450">
        <f t="shared" si="30"/>
        <v>-106</v>
      </c>
      <c r="T39" s="342">
        <v>0.2</v>
      </c>
      <c r="U39" s="342">
        <v>0.3</v>
      </c>
      <c r="V39" s="450">
        <f t="shared" si="31"/>
        <v>50</v>
      </c>
      <c r="W39" s="342">
        <v>0</v>
      </c>
      <c r="X39" s="342">
        <v>0</v>
      </c>
      <c r="Y39" s="450" t="str">
        <f t="shared" si="32"/>
        <v xml:space="preserve">    ---- </v>
      </c>
      <c r="Z39" s="342">
        <v>6</v>
      </c>
      <c r="AA39" s="342">
        <v>5</v>
      </c>
      <c r="AB39" s="450">
        <f t="shared" si="33"/>
        <v>-16.7</v>
      </c>
      <c r="AC39" s="342"/>
      <c r="AD39" s="342"/>
      <c r="AE39" s="450"/>
      <c r="AF39" s="342">
        <v>2.0748817599999998</v>
      </c>
      <c r="AG39" s="342">
        <v>0.65030554000000007</v>
      </c>
      <c r="AH39" s="450">
        <f t="shared" si="15"/>
        <v>-68.7</v>
      </c>
      <c r="AI39" s="342">
        <v>2.2569624699999999</v>
      </c>
      <c r="AJ39" s="342">
        <v>101.74864398</v>
      </c>
      <c r="AK39" s="450">
        <f t="shared" si="34"/>
        <v>999</v>
      </c>
      <c r="AL39" s="342">
        <v>22.9</v>
      </c>
      <c r="AM39" s="342">
        <v>18.399999999999999</v>
      </c>
      <c r="AN39" s="450">
        <f t="shared" si="35"/>
        <v>-19.7</v>
      </c>
      <c r="AO39" s="450">
        <f t="shared" si="13"/>
        <v>120.20830968000001</v>
      </c>
      <c r="AP39" s="450">
        <f t="shared" si="13"/>
        <v>208.17414314999999</v>
      </c>
      <c r="AQ39" s="450">
        <f t="shared" si="11"/>
        <v>73.2</v>
      </c>
      <c r="AR39" s="450"/>
      <c r="AS39" s="521"/>
      <c r="AT39" s="450"/>
    </row>
    <row r="40" spans="1:46" s="400" customFormat="1" ht="18.75" customHeight="1" x14ac:dyDescent="0.3">
      <c r="A40" s="408" t="s">
        <v>395</v>
      </c>
      <c r="B40" s="342"/>
      <c r="C40" s="342"/>
      <c r="D40" s="450"/>
      <c r="E40" s="342">
        <v>-80.323999999999998</v>
      </c>
      <c r="F40" s="342">
        <v>-168.5</v>
      </c>
      <c r="G40" s="450">
        <f t="shared" si="26"/>
        <v>109.8</v>
      </c>
      <c r="H40" s="342"/>
      <c r="I40" s="342"/>
      <c r="J40" s="450"/>
      <c r="K40" s="342"/>
      <c r="L40" s="342">
        <v>-1.5</v>
      </c>
      <c r="M40" s="450" t="str">
        <f t="shared" si="28"/>
        <v xml:space="preserve">    ---- </v>
      </c>
      <c r="N40" s="342"/>
      <c r="O40" s="342"/>
      <c r="P40" s="450"/>
      <c r="Q40" s="342">
        <v>-283.12075147000002</v>
      </c>
      <c r="R40" s="342">
        <v>-304.38903850999998</v>
      </c>
      <c r="S40" s="450">
        <f t="shared" si="30"/>
        <v>7.5</v>
      </c>
      <c r="T40" s="342">
        <v>-0.2</v>
      </c>
      <c r="U40" s="342">
        <v>-0.2</v>
      </c>
      <c r="V40" s="450"/>
      <c r="W40" s="342">
        <v>-25.8</v>
      </c>
      <c r="X40" s="342">
        <v>-67</v>
      </c>
      <c r="Y40" s="450">
        <f t="shared" si="32"/>
        <v>159.69999999999999</v>
      </c>
      <c r="Z40" s="342">
        <v>-75</v>
      </c>
      <c r="AA40" s="342">
        <v>-67</v>
      </c>
      <c r="AB40" s="450">
        <f t="shared" si="33"/>
        <v>-10.7</v>
      </c>
      <c r="AC40" s="342"/>
      <c r="AD40" s="342"/>
      <c r="AE40" s="450"/>
      <c r="AF40" s="342"/>
      <c r="AG40" s="342">
        <v>-5.1415200000000001E-3</v>
      </c>
      <c r="AH40" s="450"/>
      <c r="AI40" s="342">
        <v>-98.9053217644</v>
      </c>
      <c r="AJ40" s="342">
        <v>-4.1903870178000009</v>
      </c>
      <c r="AK40" s="450">
        <f t="shared" si="34"/>
        <v>-95.8</v>
      </c>
      <c r="AL40" s="342">
        <v>-264.89999999999998</v>
      </c>
      <c r="AM40" s="342">
        <v>-257</v>
      </c>
      <c r="AN40" s="450">
        <f t="shared" si="35"/>
        <v>-3</v>
      </c>
      <c r="AO40" s="450">
        <f t="shared" si="13"/>
        <v>-828.25007323440002</v>
      </c>
      <c r="AP40" s="450">
        <f t="shared" si="13"/>
        <v>-869.78456704780001</v>
      </c>
      <c r="AQ40" s="450">
        <f t="shared" si="11"/>
        <v>5</v>
      </c>
      <c r="AR40" s="450"/>
      <c r="AS40" s="521"/>
      <c r="AT40" s="450"/>
    </row>
    <row r="41" spans="1:46" s="401" customFormat="1" ht="18.75" customHeight="1" x14ac:dyDescent="0.3">
      <c r="A41" s="451" t="s">
        <v>396</v>
      </c>
      <c r="B41" s="343">
        <v>-4.9800000000000004</v>
      </c>
      <c r="C41" s="343">
        <v>-1.0720000000000001</v>
      </c>
      <c r="D41" s="452">
        <f t="shared" si="25"/>
        <v>-78.5</v>
      </c>
      <c r="E41" s="343">
        <v>469.58</v>
      </c>
      <c r="F41" s="343">
        <v>375.9</v>
      </c>
      <c r="G41" s="452">
        <f t="shared" si="26"/>
        <v>-19.899999999999999</v>
      </c>
      <c r="H41" s="343">
        <v>0.624</v>
      </c>
      <c r="I41" s="343">
        <v>5.9550000000000001</v>
      </c>
      <c r="J41" s="452">
        <f t="shared" si="27"/>
        <v>854.3</v>
      </c>
      <c r="K41" s="343">
        <v>66.50800000000001</v>
      </c>
      <c r="L41" s="343">
        <v>66.100999999999999</v>
      </c>
      <c r="M41" s="452">
        <f t="shared" si="28"/>
        <v>-0.6</v>
      </c>
      <c r="N41" s="343">
        <v>2</v>
      </c>
      <c r="O41" s="343">
        <v>1</v>
      </c>
      <c r="P41" s="452">
        <f t="shared" si="29"/>
        <v>-50</v>
      </c>
      <c r="Q41" s="343">
        <v>495.42817466000002</v>
      </c>
      <c r="R41" s="343">
        <v>855.08463589999985</v>
      </c>
      <c r="S41" s="452">
        <f t="shared" si="30"/>
        <v>72.599999999999994</v>
      </c>
      <c r="T41" s="343">
        <v>0.40000000000000008</v>
      </c>
      <c r="U41" s="343">
        <v>7.3999999999999995</v>
      </c>
      <c r="V41" s="452">
        <f t="shared" si="31"/>
        <v>999</v>
      </c>
      <c r="W41" s="343">
        <v>26.599999999999998</v>
      </c>
      <c r="X41" s="343">
        <v>-1.9000000000000057</v>
      </c>
      <c r="Y41" s="452">
        <f t="shared" si="32"/>
        <v>-107.1</v>
      </c>
      <c r="Z41" s="343">
        <v>79</v>
      </c>
      <c r="AA41" s="343">
        <v>218</v>
      </c>
      <c r="AB41" s="452">
        <f t="shared" si="33"/>
        <v>175.9</v>
      </c>
      <c r="AC41" s="343">
        <v>-1</v>
      </c>
      <c r="AD41" s="343">
        <v>0</v>
      </c>
      <c r="AE41" s="452">
        <f>IF(AC41=0, "    ---- ", IF(ABS(ROUND(100/AC41*AD41-100,1))&lt;999,ROUND(100/AC41*AD41-100,1),IF(ROUND(100/AC41*AD41-100,1)&gt;999,999,-999)))</f>
        <v>-100</v>
      </c>
      <c r="AF41" s="343">
        <v>3.9244832499999998</v>
      </c>
      <c r="AG41" s="343">
        <v>4.144754240000001</v>
      </c>
      <c r="AH41" s="452">
        <f t="shared" si="15"/>
        <v>5.6</v>
      </c>
      <c r="AI41" s="343">
        <v>-23.148634994400027</v>
      </c>
      <c r="AJ41" s="343">
        <v>269.12315993219994</v>
      </c>
      <c r="AK41" s="452">
        <f t="shared" si="34"/>
        <v>-999</v>
      </c>
      <c r="AL41" s="343">
        <v>937.4000000000002</v>
      </c>
      <c r="AM41" s="343">
        <v>348.69999999999993</v>
      </c>
      <c r="AN41" s="452">
        <f t="shared" si="35"/>
        <v>-62.8</v>
      </c>
      <c r="AO41" s="452">
        <f t="shared" si="13"/>
        <v>2051.3360229156001</v>
      </c>
      <c r="AP41" s="452">
        <f t="shared" si="13"/>
        <v>2147.4365500721997</v>
      </c>
      <c r="AQ41" s="452">
        <f t="shared" si="11"/>
        <v>4.7</v>
      </c>
      <c r="AR41" s="452"/>
      <c r="AS41" s="522"/>
      <c r="AT41" s="452"/>
    </row>
    <row r="42" spans="1:46" s="401" customFormat="1" ht="18.75" customHeight="1" x14ac:dyDescent="0.3">
      <c r="A42" s="451" t="s">
        <v>397</v>
      </c>
      <c r="B42" s="343">
        <v>88.05699999999986</v>
      </c>
      <c r="C42" s="343">
        <v>97.685000000000002</v>
      </c>
      <c r="D42" s="452">
        <f t="shared" si="25"/>
        <v>10.9</v>
      </c>
      <c r="E42" s="343">
        <v>1203.6049999999966</v>
      </c>
      <c r="F42" s="343">
        <v>1043.5999999999995</v>
      </c>
      <c r="G42" s="452">
        <f t="shared" si="26"/>
        <v>-13.3</v>
      </c>
      <c r="H42" s="343">
        <v>10.171999999999974</v>
      </c>
      <c r="I42" s="343">
        <v>93.492000000000147</v>
      </c>
      <c r="J42" s="452">
        <f t="shared" si="27"/>
        <v>819.1</v>
      </c>
      <c r="K42" s="343">
        <v>54.903999999999911</v>
      </c>
      <c r="L42" s="343">
        <v>88.568995999999913</v>
      </c>
      <c r="M42" s="452">
        <f t="shared" si="28"/>
        <v>61.3</v>
      </c>
      <c r="N42" s="343">
        <v>10</v>
      </c>
      <c r="O42" s="343">
        <v>9</v>
      </c>
      <c r="P42" s="452">
        <f t="shared" si="29"/>
        <v>-10</v>
      </c>
      <c r="Q42" s="343">
        <v>1612.2886026299952</v>
      </c>
      <c r="R42" s="343">
        <v>1858.3061844700046</v>
      </c>
      <c r="S42" s="452">
        <f t="shared" si="30"/>
        <v>15.3</v>
      </c>
      <c r="T42" s="343">
        <v>-15.80000000000001</v>
      </c>
      <c r="U42" s="343">
        <v>-9.4999999999999893</v>
      </c>
      <c r="V42" s="452">
        <f t="shared" si="31"/>
        <v>-39.9</v>
      </c>
      <c r="W42" s="343">
        <v>466.49999999999966</v>
      </c>
      <c r="X42" s="343">
        <v>428.52102698999954</v>
      </c>
      <c r="Y42" s="452">
        <f t="shared" si="32"/>
        <v>-8.1</v>
      </c>
      <c r="Z42" s="343">
        <v>775</v>
      </c>
      <c r="AA42" s="343">
        <v>528</v>
      </c>
      <c r="AB42" s="452">
        <f t="shared" si="33"/>
        <v>-31.9</v>
      </c>
      <c r="AC42" s="343">
        <v>0</v>
      </c>
      <c r="AD42" s="343">
        <v>7</v>
      </c>
      <c r="AE42" s="452" t="str">
        <f>IF(AC42=0, "    ---- ", IF(ABS(ROUND(100/AC42*AD42-100,1))&lt;999,ROUND(100/AC42*AD42-100,1),IF(ROUND(100/AC42*AD42-100,1)&gt;999,999,-999)))</f>
        <v xml:space="preserve">    ---- </v>
      </c>
      <c r="AF42" s="343">
        <v>-14.839945689999999</v>
      </c>
      <c r="AG42" s="343">
        <v>-11.955196249999965</v>
      </c>
      <c r="AH42" s="452">
        <f t="shared" si="15"/>
        <v>-19.399999999999999</v>
      </c>
      <c r="AI42" s="343">
        <v>299.00159458999974</v>
      </c>
      <c r="AJ42" s="343">
        <v>598.31370110999899</v>
      </c>
      <c r="AK42" s="452">
        <f t="shared" si="34"/>
        <v>100.1</v>
      </c>
      <c r="AL42" s="343">
        <v>1392.4000000000019</v>
      </c>
      <c r="AM42" s="343">
        <v>1077.6999999999998</v>
      </c>
      <c r="AN42" s="452">
        <f t="shared" si="35"/>
        <v>-22.6</v>
      </c>
      <c r="AO42" s="452">
        <f t="shared" si="13"/>
        <v>5871.2882515299934</v>
      </c>
      <c r="AP42" s="452">
        <f t="shared" si="13"/>
        <v>5792.7317123200028</v>
      </c>
      <c r="AQ42" s="452">
        <f t="shared" si="11"/>
        <v>-1.3</v>
      </c>
      <c r="AR42" s="452"/>
      <c r="AS42" s="522"/>
      <c r="AT42" s="452"/>
    </row>
    <row r="43" spans="1:46" s="400" customFormat="1" ht="18.75" customHeight="1" x14ac:dyDescent="0.3">
      <c r="A43" s="408" t="s">
        <v>398</v>
      </c>
      <c r="B43" s="342">
        <v>-23.774999999999999</v>
      </c>
      <c r="C43" s="342">
        <v>-24.420999999999999</v>
      </c>
      <c r="D43" s="450">
        <f t="shared" si="25"/>
        <v>2.7</v>
      </c>
      <c r="E43" s="342">
        <v>92.221999999999994</v>
      </c>
      <c r="F43" s="342">
        <v>-177</v>
      </c>
      <c r="G43" s="450">
        <f t="shared" si="26"/>
        <v>-291.89999999999998</v>
      </c>
      <c r="H43" s="342">
        <v>-3.55</v>
      </c>
      <c r="I43" s="342">
        <v>-22.163</v>
      </c>
      <c r="J43" s="450">
        <f t="shared" si="27"/>
        <v>524.29999999999995</v>
      </c>
      <c r="K43" s="342">
        <v>-14.824999999999999</v>
      </c>
      <c r="L43" s="342">
        <v>-22.142378999999998</v>
      </c>
      <c r="M43" s="450">
        <f t="shared" si="28"/>
        <v>49.4</v>
      </c>
      <c r="N43" s="342">
        <v>-3</v>
      </c>
      <c r="O43" s="342">
        <v>-2</v>
      </c>
      <c r="P43" s="450">
        <f t="shared" si="29"/>
        <v>-33.299999999999997</v>
      </c>
      <c r="Q43" s="342">
        <v>-203</v>
      </c>
      <c r="R43" s="342">
        <v>85.3510895</v>
      </c>
      <c r="S43" s="450"/>
      <c r="T43" s="342"/>
      <c r="U43" s="342"/>
      <c r="V43" s="450"/>
      <c r="W43" s="342">
        <v>-42.6</v>
      </c>
      <c r="X43" s="342">
        <v>-43.1</v>
      </c>
      <c r="Y43" s="450">
        <f t="shared" si="32"/>
        <v>1.2</v>
      </c>
      <c r="Z43" s="342">
        <v>-191</v>
      </c>
      <c r="AA43" s="342">
        <v>-147</v>
      </c>
      <c r="AB43" s="450">
        <f t="shared" si="33"/>
        <v>-23</v>
      </c>
      <c r="AC43" s="342"/>
      <c r="AD43" s="342"/>
      <c r="AE43" s="450"/>
      <c r="AF43" s="342"/>
      <c r="AG43" s="342"/>
      <c r="AH43" s="450"/>
      <c r="AI43" s="342">
        <v>-58.346035999999998</v>
      </c>
      <c r="AJ43" s="342">
        <v>-140.95615599999999</v>
      </c>
      <c r="AK43" s="450">
        <f t="shared" si="34"/>
        <v>141.6</v>
      </c>
      <c r="AL43" s="342">
        <v>-235</v>
      </c>
      <c r="AM43" s="342">
        <v>-88</v>
      </c>
      <c r="AN43" s="450">
        <f t="shared" si="35"/>
        <v>-62.6</v>
      </c>
      <c r="AO43" s="450">
        <f t="shared" si="13"/>
        <v>-679.87403600000005</v>
      </c>
      <c r="AP43" s="450">
        <f t="shared" si="13"/>
        <v>-579.4314455</v>
      </c>
      <c r="AQ43" s="450">
        <f t="shared" si="11"/>
        <v>-14.8</v>
      </c>
      <c r="AR43" s="450"/>
      <c r="AS43" s="521"/>
      <c r="AT43" s="450"/>
    </row>
    <row r="44" spans="1:46" s="401" customFormat="1" ht="18.75" customHeight="1" x14ac:dyDescent="0.3">
      <c r="A44" s="451" t="s">
        <v>399</v>
      </c>
      <c r="B44" s="343">
        <v>64.281999999999869</v>
      </c>
      <c r="C44" s="343">
        <v>73.26400000000001</v>
      </c>
      <c r="D44" s="452">
        <f t="shared" si="25"/>
        <v>14</v>
      </c>
      <c r="E44" s="343">
        <v>1295.8269999999966</v>
      </c>
      <c r="F44" s="343">
        <v>866.59999999999945</v>
      </c>
      <c r="G44" s="452">
        <f t="shared" si="26"/>
        <v>-33.1</v>
      </c>
      <c r="H44" s="343">
        <v>6.6219999999999741</v>
      </c>
      <c r="I44" s="343">
        <v>71.32900000000015</v>
      </c>
      <c r="J44" s="452">
        <f t="shared" si="27"/>
        <v>977.2</v>
      </c>
      <c r="K44" s="343">
        <v>40.078999999999908</v>
      </c>
      <c r="L44" s="343">
        <v>66.426616999999908</v>
      </c>
      <c r="M44" s="452">
        <f t="shared" si="28"/>
        <v>65.7</v>
      </c>
      <c r="N44" s="343">
        <v>7</v>
      </c>
      <c r="O44" s="343">
        <v>7</v>
      </c>
      <c r="P44" s="452">
        <f t="shared" si="29"/>
        <v>0</v>
      </c>
      <c r="Q44" s="343">
        <v>1409.2886026299952</v>
      </c>
      <c r="R44" s="343">
        <v>1943.6572739700046</v>
      </c>
      <c r="S44" s="452">
        <f t="shared" si="30"/>
        <v>37.9</v>
      </c>
      <c r="T44" s="343">
        <v>-15.80000000000001</v>
      </c>
      <c r="U44" s="343">
        <v>-9.4999999999999893</v>
      </c>
      <c r="V44" s="452">
        <f t="shared" si="31"/>
        <v>-39.9</v>
      </c>
      <c r="W44" s="343">
        <v>423.89999999999964</v>
      </c>
      <c r="X44" s="343">
        <v>385.42102698999952</v>
      </c>
      <c r="Y44" s="452">
        <f t="shared" si="32"/>
        <v>-9.1</v>
      </c>
      <c r="Z44" s="343">
        <v>584</v>
      </c>
      <c r="AA44" s="343">
        <v>381</v>
      </c>
      <c r="AB44" s="452">
        <f t="shared" si="33"/>
        <v>-34.799999999999997</v>
      </c>
      <c r="AC44" s="343">
        <v>0</v>
      </c>
      <c r="AD44" s="343">
        <v>7</v>
      </c>
      <c r="AE44" s="452" t="str">
        <f>IF(AC44=0, "    ---- ", IF(ABS(ROUND(100/AC44*AD44-100,1))&lt;999,ROUND(100/AC44*AD44-100,1),IF(ROUND(100/AC44*AD44-100,1)&gt;999,999,-999)))</f>
        <v xml:space="preserve">    ---- </v>
      </c>
      <c r="AF44" s="343">
        <v>-14.839945689999999</v>
      </c>
      <c r="AG44" s="343">
        <v>-11.955196249999965</v>
      </c>
      <c r="AH44" s="452">
        <f t="shared" si="15"/>
        <v>-19.399999999999999</v>
      </c>
      <c r="AI44" s="343">
        <v>240.65555858999974</v>
      </c>
      <c r="AJ44" s="343">
        <v>457.35754510999902</v>
      </c>
      <c r="AK44" s="452">
        <f t="shared" si="34"/>
        <v>90</v>
      </c>
      <c r="AL44" s="343">
        <v>1157.4000000000019</v>
      </c>
      <c r="AM44" s="343">
        <v>989.69999999999982</v>
      </c>
      <c r="AN44" s="452">
        <f t="shared" si="35"/>
        <v>-14.5</v>
      </c>
      <c r="AO44" s="452">
        <f t="shared" si="13"/>
        <v>5191.4142155299924</v>
      </c>
      <c r="AP44" s="452">
        <f t="shared" si="13"/>
        <v>5213.3002668200024</v>
      </c>
      <c r="AQ44" s="452">
        <f t="shared" si="11"/>
        <v>0.4</v>
      </c>
      <c r="AR44" s="452"/>
      <c r="AS44" s="522"/>
      <c r="AT44" s="452"/>
    </row>
    <row r="45" spans="1:46" s="400" customFormat="1" ht="18.75" customHeight="1" x14ac:dyDescent="0.3">
      <c r="A45" s="408" t="s">
        <v>400</v>
      </c>
      <c r="B45" s="342"/>
      <c r="C45" s="342"/>
      <c r="D45" s="450"/>
      <c r="E45" s="342">
        <v>65.703999999999994</v>
      </c>
      <c r="F45" s="342">
        <v>-17</v>
      </c>
      <c r="G45" s="450">
        <f t="shared" si="26"/>
        <v>-125.9</v>
      </c>
      <c r="H45" s="342"/>
      <c r="I45" s="342"/>
      <c r="J45" s="450"/>
      <c r="K45" s="342"/>
      <c r="L45" s="342"/>
      <c r="M45" s="450"/>
      <c r="N45" s="342"/>
      <c r="O45" s="342"/>
      <c r="P45" s="450"/>
      <c r="Q45" s="342">
        <v>61</v>
      </c>
      <c r="R45" s="342">
        <v>-66.300451500000008</v>
      </c>
      <c r="S45" s="450">
        <f t="shared" si="30"/>
        <v>-208.7</v>
      </c>
      <c r="T45" s="342">
        <v>0.9</v>
      </c>
      <c r="U45" s="342">
        <v>-1.2</v>
      </c>
      <c r="V45" s="450"/>
      <c r="W45" s="342">
        <v>0</v>
      </c>
      <c r="X45" s="342">
        <v>-4</v>
      </c>
      <c r="Y45" s="450" t="str">
        <f t="shared" si="32"/>
        <v xml:space="preserve">    ---- </v>
      </c>
      <c r="Z45" s="342"/>
      <c r="AA45" s="342"/>
      <c r="AB45" s="450"/>
      <c r="AC45" s="342"/>
      <c r="AD45" s="342"/>
      <c r="AE45" s="450"/>
      <c r="AF45" s="342"/>
      <c r="AG45" s="342"/>
      <c r="AH45" s="450"/>
      <c r="AI45" s="342">
        <v>111.00401769</v>
      </c>
      <c r="AJ45" s="342">
        <v>-85.713738030000002</v>
      </c>
      <c r="AK45" s="450">
        <f t="shared" si="34"/>
        <v>-177.2</v>
      </c>
      <c r="AL45" s="342">
        <v>12.7</v>
      </c>
      <c r="AM45" s="342">
        <v>-50</v>
      </c>
      <c r="AN45" s="450">
        <f t="shared" si="35"/>
        <v>-493.7</v>
      </c>
      <c r="AO45" s="450">
        <f t="shared" si="13"/>
        <v>251.30801768999999</v>
      </c>
      <c r="AP45" s="450">
        <f t="shared" si="13"/>
        <v>-224.21418953</v>
      </c>
      <c r="AQ45" s="450">
        <f t="shared" si="11"/>
        <v>-189.2</v>
      </c>
      <c r="AR45" s="450"/>
      <c r="AS45" s="521"/>
      <c r="AT45" s="450"/>
    </row>
    <row r="46" spans="1:46" s="401" customFormat="1" ht="18.75" customHeight="1" x14ac:dyDescent="0.3">
      <c r="A46" s="468" t="s">
        <v>401</v>
      </c>
      <c r="B46" s="344">
        <v>64.281999999999869</v>
      </c>
      <c r="C46" s="344">
        <v>73.26400000000001</v>
      </c>
      <c r="D46" s="469">
        <f>IF(B46=0, "    ---- ", IF(ABS(ROUND(100/B46*C46-100,1))&lt;999,ROUND(100/B46*C46-100,1),IF(ROUND(100/B46*C46-100,1)&gt;999,999,-999)))</f>
        <v>14</v>
      </c>
      <c r="E46" s="344">
        <v>1361.5309999999965</v>
      </c>
      <c r="F46" s="344">
        <v>849.59999999999945</v>
      </c>
      <c r="G46" s="469">
        <f>IF(E46=0, "    ---- ", IF(ABS(ROUND(100/E46*F46-100,1))&lt;999,ROUND(100/E46*F46-100,1),IF(ROUND(100/E46*F46-100,1)&gt;999,999,-999)))</f>
        <v>-37.6</v>
      </c>
      <c r="H46" s="344">
        <v>6.6219999999999741</v>
      </c>
      <c r="I46" s="344">
        <v>71.32900000000015</v>
      </c>
      <c r="J46" s="469">
        <f>IF(H46=0, "    ---- ", IF(ABS(ROUND(100/H46*I46-100,1))&lt;999,ROUND(100/H46*I46-100,1),IF(ROUND(100/H46*I46-100,1)&gt;999,999,-999)))</f>
        <v>977.2</v>
      </c>
      <c r="K46" s="344">
        <v>40.078999999999908</v>
      </c>
      <c r="L46" s="344">
        <v>66.426616999999908</v>
      </c>
      <c r="M46" s="469">
        <f>IF(K46=0, "    ---- ", IF(ABS(ROUND(100/K46*L46-100,1))&lt;999,ROUND(100/K46*L46-100,1),IF(ROUND(100/K46*L46-100,1)&gt;999,999,-999)))</f>
        <v>65.7</v>
      </c>
      <c r="N46" s="344">
        <v>7</v>
      </c>
      <c r="O46" s="344">
        <v>7</v>
      </c>
      <c r="P46" s="469">
        <f>IF(N46=0, "    ---- ", IF(ABS(ROUND(100/N46*O46-100,1))&lt;999,ROUND(100/N46*O46-100,1),IF(ROUND(100/N46*O46-100,1)&gt;999,999,-999)))</f>
        <v>0</v>
      </c>
      <c r="Q46" s="344">
        <v>1470.2886026299952</v>
      </c>
      <c r="R46" s="344">
        <v>1877.3568224700045</v>
      </c>
      <c r="S46" s="469">
        <f>IF(Q46=0, "    ---- ", IF(ABS(ROUND(100/Q46*R46-100,1))&lt;999,ROUND(100/Q46*R46-100,1),IF(ROUND(100/Q46*R46-100,1)&gt;999,999,-999)))</f>
        <v>27.7</v>
      </c>
      <c r="T46" s="344">
        <v>-14.900000000000009</v>
      </c>
      <c r="U46" s="344">
        <v>-10.699999999999989</v>
      </c>
      <c r="V46" s="469">
        <f>IF(T46=0, "    ---- ", IF(ABS(ROUND(100/T46*U46-100,1))&lt;999,ROUND(100/T46*U46-100,1),IF(ROUND(100/T46*U46-100,1)&gt;999,999,-999)))</f>
        <v>-28.2</v>
      </c>
      <c r="W46" s="344">
        <v>423.89999999999964</v>
      </c>
      <c r="X46" s="344">
        <v>381.42102698999952</v>
      </c>
      <c r="Y46" s="469">
        <f>IF(W46=0, "    ---- ", IF(ABS(ROUND(100/W46*X46-100,1))&lt;999,ROUND(100/W46*X46-100,1),IF(ROUND(100/W46*X46-100,1)&gt;999,999,-999)))</f>
        <v>-10</v>
      </c>
      <c r="Z46" s="344">
        <v>584</v>
      </c>
      <c r="AA46" s="344">
        <v>381</v>
      </c>
      <c r="AB46" s="469">
        <f>IF(Z46=0, "    ---- ", IF(ABS(ROUND(100/Z46*AA46-100,1))&lt;999,ROUND(100/Z46*AA46-100,1),IF(ROUND(100/Z46*AA46-100,1)&gt;999,999,-999)))</f>
        <v>-34.799999999999997</v>
      </c>
      <c r="AC46" s="344">
        <v>0</v>
      </c>
      <c r="AD46" s="344">
        <v>7</v>
      </c>
      <c r="AE46" s="469" t="str">
        <f>IF(AC46=0, "    ---- ", IF(ABS(ROUND(100/AC46*AD46-100,1))&lt;999,ROUND(100/AC46*AD46-100,1),IF(ROUND(100/AC46*AD46-100,1)&gt;999,999,-999)))</f>
        <v xml:space="preserve">    ---- </v>
      </c>
      <c r="AF46" s="344">
        <v>-14.839945689999999</v>
      </c>
      <c r="AG46" s="344">
        <v>-11.955196249999965</v>
      </c>
      <c r="AH46" s="469">
        <f t="shared" si="15"/>
        <v>-19.399999999999999</v>
      </c>
      <c r="AI46" s="344">
        <v>351.65957627999973</v>
      </c>
      <c r="AJ46" s="344">
        <v>371.64380707999902</v>
      </c>
      <c r="AK46" s="469">
        <f>IF(AI46=0, "    ---- ", IF(ABS(ROUND(100/AI46*AJ46-100,1))&lt;999,ROUND(100/AI46*AJ46-100,1),IF(ROUND(100/AI46*AJ46-100,1)&gt;999,999,-999)))</f>
        <v>5.7</v>
      </c>
      <c r="AL46" s="344">
        <v>1170.100000000002</v>
      </c>
      <c r="AM46" s="344">
        <v>939.69999999999982</v>
      </c>
      <c r="AN46" s="469">
        <f>IF(AL46=0, "    ---- ", IF(ABS(ROUND(100/AL46*AM46-100,1))&lt;999,ROUND(100/AL46*AM46-100,1),IF(ROUND(100/AL46*AM46-100,1)&gt;999,999,-999)))</f>
        <v>-19.7</v>
      </c>
      <c r="AO46" s="469">
        <f t="shared" si="13"/>
        <v>5442.7222332199926</v>
      </c>
      <c r="AP46" s="469">
        <f t="shared" si="13"/>
        <v>4989.0860772900032</v>
      </c>
      <c r="AQ46" s="469">
        <f t="shared" si="11"/>
        <v>-8.3000000000000007</v>
      </c>
      <c r="AR46" s="523"/>
      <c r="AS46" s="524"/>
      <c r="AT46" s="525"/>
    </row>
    <row r="47" spans="1:46" s="401" customFormat="1" ht="18.75" customHeight="1" x14ac:dyDescent="0.3">
      <c r="A47" s="526"/>
      <c r="B47" s="345"/>
      <c r="C47" s="345"/>
      <c r="D47" s="527"/>
      <c r="E47" s="345"/>
      <c r="F47" s="345"/>
      <c r="G47" s="513"/>
      <c r="H47" s="345"/>
      <c r="I47" s="345"/>
      <c r="J47" s="513"/>
      <c r="K47" s="345"/>
      <c r="L47" s="345"/>
      <c r="M47" s="527"/>
      <c r="N47" s="345"/>
      <c r="O47" s="345"/>
      <c r="P47" s="513"/>
      <c r="Q47" s="345"/>
      <c r="R47" s="345"/>
      <c r="S47" s="513"/>
      <c r="T47" s="345"/>
      <c r="U47" s="345"/>
      <c r="V47" s="513"/>
      <c r="W47" s="345"/>
      <c r="X47" s="345"/>
      <c r="Y47" s="513"/>
      <c r="Z47" s="345"/>
      <c r="AA47" s="345"/>
      <c r="AB47" s="513"/>
      <c r="AC47" s="345"/>
      <c r="AD47" s="345"/>
      <c r="AE47" s="513"/>
      <c r="AF47" s="345"/>
      <c r="AG47" s="345"/>
      <c r="AH47" s="513"/>
      <c r="AI47" s="345"/>
      <c r="AJ47" s="345"/>
      <c r="AK47" s="513"/>
      <c r="AL47" s="345"/>
      <c r="AM47" s="345"/>
      <c r="AN47" s="513"/>
      <c r="AO47" s="527"/>
      <c r="AP47" s="527"/>
      <c r="AQ47" s="513"/>
      <c r="AR47" s="528"/>
      <c r="AS47" s="528"/>
      <c r="AT47" s="529"/>
    </row>
    <row r="48" spans="1:46" s="533" customFormat="1" ht="18.75" customHeight="1" x14ac:dyDescent="0.3">
      <c r="A48" s="530" t="s">
        <v>402</v>
      </c>
      <c r="B48" s="531"/>
      <c r="C48" s="531"/>
      <c r="D48" s="531"/>
      <c r="E48" s="346"/>
      <c r="F48" s="531"/>
      <c r="G48" s="531"/>
      <c r="H48" s="346"/>
      <c r="I48" s="531"/>
      <c r="J48" s="531"/>
      <c r="K48" s="346"/>
      <c r="L48" s="531"/>
      <c r="M48" s="531"/>
      <c r="N48" s="346"/>
      <c r="O48" s="531"/>
      <c r="P48" s="531"/>
      <c r="Q48" s="346"/>
      <c r="R48" s="531"/>
      <c r="S48" s="531"/>
      <c r="T48" s="346"/>
      <c r="U48" s="531"/>
      <c r="V48" s="531"/>
      <c r="W48" s="346"/>
      <c r="X48" s="531"/>
      <c r="Y48" s="531"/>
      <c r="Z48" s="346"/>
      <c r="AA48" s="531"/>
      <c r="AB48" s="531"/>
      <c r="AC48" s="346"/>
      <c r="AD48" s="531"/>
      <c r="AE48" s="531"/>
      <c r="AF48" s="346"/>
      <c r="AG48" s="531"/>
      <c r="AH48" s="531"/>
      <c r="AI48" s="346"/>
      <c r="AJ48" s="531"/>
      <c r="AK48" s="531"/>
      <c r="AL48" s="346"/>
      <c r="AM48" s="531"/>
      <c r="AN48" s="531"/>
      <c r="AO48" s="532"/>
      <c r="AP48" s="532"/>
      <c r="AQ48" s="531"/>
      <c r="AR48" s="531"/>
      <c r="AS48" s="531"/>
      <c r="AT48" s="531"/>
    </row>
    <row r="49" spans="1:46" s="402" customFormat="1" ht="18.75" customHeight="1" x14ac:dyDescent="0.3">
      <c r="A49" s="531" t="s">
        <v>403</v>
      </c>
      <c r="B49" s="531"/>
      <c r="C49" s="531"/>
      <c r="D49" s="531"/>
      <c r="E49" s="347"/>
      <c r="F49" s="531"/>
      <c r="G49" s="531"/>
      <c r="H49" s="347"/>
      <c r="I49" s="531"/>
      <c r="J49" s="531"/>
      <c r="K49" s="347"/>
      <c r="L49" s="531"/>
      <c r="M49" s="531"/>
      <c r="N49" s="347"/>
      <c r="O49" s="531"/>
      <c r="P49" s="531"/>
      <c r="Q49" s="347"/>
      <c r="R49" s="531"/>
      <c r="S49" s="531"/>
      <c r="T49" s="347"/>
      <c r="U49" s="531"/>
      <c r="V49" s="531"/>
      <c r="W49" s="347"/>
      <c r="X49" s="531"/>
      <c r="Y49" s="531"/>
      <c r="Z49" s="347"/>
      <c r="AA49" s="531"/>
      <c r="AB49" s="531"/>
      <c r="AC49" s="347"/>
      <c r="AD49" s="531"/>
      <c r="AE49" s="531"/>
      <c r="AF49" s="347"/>
      <c r="AG49" s="531"/>
      <c r="AH49" s="531"/>
      <c r="AI49" s="347"/>
      <c r="AJ49" s="531"/>
      <c r="AK49" s="531"/>
      <c r="AL49" s="347"/>
      <c r="AM49" s="531"/>
      <c r="AN49" s="531"/>
      <c r="AO49" s="532"/>
      <c r="AP49" s="532"/>
      <c r="AQ49" s="531"/>
      <c r="AR49" s="531"/>
      <c r="AS49" s="531"/>
      <c r="AT49" s="531"/>
    </row>
    <row r="50" spans="1:46" s="402" customFormat="1" ht="18.75" customHeight="1" x14ac:dyDescent="0.3">
      <c r="A50" s="531" t="s">
        <v>404</v>
      </c>
      <c r="B50" s="531"/>
      <c r="C50" s="531"/>
      <c r="D50" s="531"/>
      <c r="E50" s="347"/>
      <c r="F50" s="531"/>
      <c r="G50" s="531"/>
      <c r="H50" s="347"/>
      <c r="I50" s="531"/>
      <c r="J50" s="531"/>
      <c r="K50" s="347"/>
      <c r="L50" s="531"/>
      <c r="M50" s="531"/>
      <c r="N50" s="347"/>
      <c r="O50" s="531"/>
      <c r="P50" s="531"/>
      <c r="Q50" s="347"/>
      <c r="R50" s="531"/>
      <c r="S50" s="531"/>
      <c r="T50" s="347"/>
      <c r="U50" s="531"/>
      <c r="V50" s="531"/>
      <c r="W50" s="347"/>
      <c r="X50" s="531"/>
      <c r="Y50" s="531"/>
      <c r="Z50" s="347"/>
      <c r="AA50" s="531"/>
      <c r="AB50" s="531"/>
      <c r="AC50" s="347"/>
      <c r="AD50" s="531"/>
      <c r="AE50" s="531"/>
      <c r="AF50" s="347"/>
      <c r="AG50" s="531"/>
      <c r="AH50" s="531"/>
      <c r="AI50" s="347"/>
      <c r="AJ50" s="531"/>
      <c r="AK50" s="531"/>
      <c r="AL50" s="347"/>
      <c r="AM50" s="531"/>
      <c r="AN50" s="531"/>
      <c r="AO50" s="532"/>
      <c r="AP50" s="532"/>
      <c r="AQ50" s="531"/>
      <c r="AR50" s="531"/>
      <c r="AS50" s="531"/>
      <c r="AT50" s="531"/>
    </row>
    <row r="51" spans="1:46" s="402" customFormat="1" ht="18.75" customHeight="1" x14ac:dyDescent="0.3">
      <c r="A51" s="531" t="s">
        <v>405</v>
      </c>
      <c r="B51" s="531"/>
      <c r="C51" s="531"/>
      <c r="D51" s="531"/>
      <c r="E51" s="347"/>
      <c r="F51" s="531"/>
      <c r="G51" s="531"/>
      <c r="H51" s="347"/>
      <c r="I51" s="531"/>
      <c r="J51" s="531"/>
      <c r="K51" s="347"/>
      <c r="L51" s="531"/>
      <c r="M51" s="531"/>
      <c r="N51" s="347"/>
      <c r="O51" s="531"/>
      <c r="P51" s="531"/>
      <c r="Q51" s="347"/>
      <c r="R51" s="531"/>
      <c r="S51" s="531"/>
      <c r="T51" s="347"/>
      <c r="U51" s="531"/>
      <c r="V51" s="531"/>
      <c r="W51" s="347"/>
      <c r="X51" s="531"/>
      <c r="Y51" s="531"/>
      <c r="Z51" s="347"/>
      <c r="AA51" s="531"/>
      <c r="AB51" s="531"/>
      <c r="AC51" s="347"/>
      <c r="AD51" s="531"/>
      <c r="AE51" s="531"/>
      <c r="AF51" s="347"/>
      <c r="AG51" s="531"/>
      <c r="AH51" s="531"/>
      <c r="AI51" s="347"/>
      <c r="AJ51" s="531"/>
      <c r="AK51" s="531"/>
      <c r="AL51" s="347"/>
      <c r="AM51" s="531"/>
      <c r="AN51" s="531"/>
      <c r="AO51" s="532"/>
      <c r="AP51" s="532"/>
      <c r="AQ51" s="531"/>
      <c r="AR51" s="531"/>
      <c r="AS51" s="531"/>
      <c r="AT51" s="531"/>
    </row>
    <row r="52" spans="1:46" s="402" customFormat="1" ht="18.75" customHeight="1" x14ac:dyDescent="0.3">
      <c r="A52" s="531" t="s">
        <v>406</v>
      </c>
      <c r="B52" s="531"/>
      <c r="C52" s="531"/>
      <c r="D52" s="531"/>
      <c r="E52" s="347"/>
      <c r="F52" s="531"/>
      <c r="G52" s="531"/>
      <c r="H52" s="347"/>
      <c r="I52" s="531"/>
      <c r="J52" s="531"/>
      <c r="K52" s="347"/>
      <c r="L52" s="531"/>
      <c r="M52" s="531"/>
      <c r="N52" s="347"/>
      <c r="O52" s="531"/>
      <c r="P52" s="531"/>
      <c r="Q52" s="347"/>
      <c r="R52" s="531"/>
      <c r="S52" s="531"/>
      <c r="T52" s="347"/>
      <c r="U52" s="531"/>
      <c r="V52" s="531"/>
      <c r="W52" s="347"/>
      <c r="X52" s="531"/>
      <c r="Y52" s="531"/>
      <c r="Z52" s="347"/>
      <c r="AA52" s="531"/>
      <c r="AB52" s="531"/>
      <c r="AC52" s="347"/>
      <c r="AD52" s="531"/>
      <c r="AE52" s="531"/>
      <c r="AF52" s="347"/>
      <c r="AG52" s="531"/>
      <c r="AH52" s="531"/>
      <c r="AI52" s="347"/>
      <c r="AJ52" s="531"/>
      <c r="AK52" s="531"/>
      <c r="AL52" s="347"/>
      <c r="AM52" s="531"/>
      <c r="AN52" s="531"/>
      <c r="AO52" s="532"/>
      <c r="AP52" s="532"/>
      <c r="AQ52" s="531"/>
      <c r="AR52" s="531"/>
      <c r="AS52" s="531"/>
      <c r="AT52" s="531"/>
    </row>
    <row r="53" spans="1:46" s="402" customFormat="1" ht="18.75" customHeight="1" x14ac:dyDescent="0.3">
      <c r="A53" s="531" t="s">
        <v>407</v>
      </c>
      <c r="B53" s="531"/>
      <c r="C53" s="531"/>
      <c r="D53" s="531"/>
      <c r="E53" s="347"/>
      <c r="F53" s="531"/>
      <c r="G53" s="531"/>
      <c r="H53" s="347"/>
      <c r="I53" s="531"/>
      <c r="J53" s="531"/>
      <c r="K53" s="347"/>
      <c r="L53" s="531"/>
      <c r="M53" s="531"/>
      <c r="N53" s="347"/>
      <c r="O53" s="531"/>
      <c r="P53" s="531"/>
      <c r="Q53" s="347"/>
      <c r="R53" s="531"/>
      <c r="S53" s="531"/>
      <c r="T53" s="347"/>
      <c r="U53" s="531"/>
      <c r="V53" s="531"/>
      <c r="W53" s="347"/>
      <c r="X53" s="531"/>
      <c r="Y53" s="531"/>
      <c r="Z53" s="347"/>
      <c r="AA53" s="531"/>
      <c r="AB53" s="531"/>
      <c r="AC53" s="347"/>
      <c r="AD53" s="531"/>
      <c r="AE53" s="531"/>
      <c r="AF53" s="347"/>
      <c r="AG53" s="531"/>
      <c r="AH53" s="531"/>
      <c r="AI53" s="347"/>
      <c r="AJ53" s="531"/>
      <c r="AK53" s="531"/>
      <c r="AL53" s="347"/>
      <c r="AM53" s="531"/>
      <c r="AN53" s="531"/>
      <c r="AO53" s="532"/>
      <c r="AP53" s="532"/>
      <c r="AQ53" s="531"/>
      <c r="AR53" s="531"/>
      <c r="AS53" s="531"/>
      <c r="AT53" s="531"/>
    </row>
    <row r="54" spans="1:46" s="402" customFormat="1" ht="18.75" customHeight="1" x14ac:dyDescent="0.3">
      <c r="A54" s="531" t="s">
        <v>408</v>
      </c>
      <c r="B54" s="531"/>
      <c r="C54" s="531"/>
      <c r="D54" s="531"/>
      <c r="E54" s="347"/>
      <c r="F54" s="531"/>
      <c r="G54" s="531"/>
      <c r="H54" s="347"/>
      <c r="I54" s="531"/>
      <c r="J54" s="531"/>
      <c r="K54" s="347"/>
      <c r="L54" s="531"/>
      <c r="M54" s="531"/>
      <c r="N54" s="347"/>
      <c r="O54" s="531"/>
      <c r="P54" s="531"/>
      <c r="Q54" s="347"/>
      <c r="R54" s="531"/>
      <c r="S54" s="531"/>
      <c r="T54" s="347"/>
      <c r="U54" s="531"/>
      <c r="V54" s="531"/>
      <c r="W54" s="347"/>
      <c r="X54" s="531"/>
      <c r="Y54" s="531"/>
      <c r="Z54" s="347"/>
      <c r="AA54" s="531"/>
      <c r="AB54" s="531"/>
      <c r="AC54" s="347"/>
      <c r="AD54" s="531"/>
      <c r="AE54" s="531"/>
      <c r="AF54" s="347"/>
      <c r="AG54" s="531"/>
      <c r="AH54" s="531"/>
      <c r="AI54" s="347"/>
      <c r="AJ54" s="531"/>
      <c r="AK54" s="531"/>
      <c r="AL54" s="347"/>
      <c r="AM54" s="531"/>
      <c r="AN54" s="531"/>
      <c r="AO54" s="532"/>
      <c r="AP54" s="532"/>
      <c r="AQ54" s="531"/>
      <c r="AR54" s="531"/>
      <c r="AS54" s="531"/>
      <c r="AT54" s="531"/>
    </row>
    <row r="55" spans="1:46" s="402" customFormat="1" ht="18.75" customHeight="1" x14ac:dyDescent="0.3">
      <c r="A55" s="531" t="s">
        <v>409</v>
      </c>
      <c r="B55" s="531"/>
      <c r="C55" s="531"/>
      <c r="D55" s="531"/>
      <c r="E55" s="347"/>
      <c r="F55" s="531"/>
      <c r="G55" s="531"/>
      <c r="H55" s="347"/>
      <c r="I55" s="531"/>
      <c r="J55" s="531"/>
      <c r="K55" s="347"/>
      <c r="L55" s="531"/>
      <c r="M55" s="531"/>
      <c r="N55" s="347"/>
      <c r="O55" s="531"/>
      <c r="P55" s="531"/>
      <c r="Q55" s="347"/>
      <c r="R55" s="531"/>
      <c r="S55" s="531"/>
      <c r="T55" s="347"/>
      <c r="U55" s="531"/>
      <c r="V55" s="531"/>
      <c r="W55" s="347"/>
      <c r="X55" s="531"/>
      <c r="Y55" s="531"/>
      <c r="Z55" s="347"/>
      <c r="AA55" s="531"/>
      <c r="AB55" s="531"/>
      <c r="AC55" s="347"/>
      <c r="AD55" s="531"/>
      <c r="AE55" s="531"/>
      <c r="AF55" s="347"/>
      <c r="AG55" s="531"/>
      <c r="AH55" s="531"/>
      <c r="AI55" s="347"/>
      <c r="AJ55" s="531"/>
      <c r="AK55" s="531"/>
      <c r="AL55" s="347"/>
      <c r="AM55" s="531"/>
      <c r="AN55" s="531"/>
      <c r="AO55" s="532"/>
      <c r="AP55" s="532"/>
      <c r="AQ55" s="531"/>
      <c r="AR55" s="531"/>
      <c r="AS55" s="531"/>
      <c r="AT55" s="531"/>
    </row>
    <row r="56" spans="1:46" s="402" customFormat="1" ht="18.75" customHeight="1" x14ac:dyDescent="0.3">
      <c r="A56" s="531" t="s">
        <v>410</v>
      </c>
      <c r="B56" s="534"/>
      <c r="C56" s="531"/>
      <c r="D56" s="531"/>
      <c r="E56" s="347"/>
      <c r="F56" s="531"/>
      <c r="G56" s="531"/>
      <c r="H56" s="347"/>
      <c r="I56" s="531"/>
      <c r="J56" s="531"/>
      <c r="K56" s="347"/>
      <c r="L56" s="531"/>
      <c r="M56" s="531"/>
      <c r="N56" s="347"/>
      <c r="O56" s="531"/>
      <c r="P56" s="531"/>
      <c r="Q56" s="347"/>
      <c r="R56" s="531"/>
      <c r="S56" s="531"/>
      <c r="T56" s="347"/>
      <c r="U56" s="531"/>
      <c r="V56" s="531"/>
      <c r="W56" s="347"/>
      <c r="X56" s="531"/>
      <c r="Y56" s="531"/>
      <c r="Z56" s="347"/>
      <c r="AA56" s="531"/>
      <c r="AB56" s="531"/>
      <c r="AC56" s="347"/>
      <c r="AD56" s="531"/>
      <c r="AE56" s="531"/>
      <c r="AF56" s="347"/>
      <c r="AG56" s="531"/>
      <c r="AH56" s="531"/>
      <c r="AI56" s="347"/>
      <c r="AJ56" s="531"/>
      <c r="AK56" s="531"/>
      <c r="AL56" s="347"/>
      <c r="AM56" s="531"/>
      <c r="AN56" s="531"/>
      <c r="AO56" s="532"/>
      <c r="AP56" s="532"/>
      <c r="AQ56" s="531"/>
      <c r="AR56" s="531"/>
      <c r="AS56" s="531"/>
      <c r="AT56" s="531"/>
    </row>
    <row r="57" spans="1:46" s="402" customFormat="1" ht="18.75" customHeight="1" x14ac:dyDescent="0.3">
      <c r="A57" s="531" t="s">
        <v>411</v>
      </c>
      <c r="B57" s="534"/>
      <c r="C57" s="531"/>
      <c r="D57" s="531"/>
      <c r="E57" s="347"/>
      <c r="F57" s="531"/>
      <c r="G57" s="531"/>
      <c r="H57" s="347"/>
      <c r="I57" s="531"/>
      <c r="J57" s="531"/>
      <c r="K57" s="347"/>
      <c r="L57" s="531"/>
      <c r="M57" s="531"/>
      <c r="N57" s="347"/>
      <c r="O57" s="531"/>
      <c r="P57" s="531"/>
      <c r="Q57" s="347"/>
      <c r="R57" s="531"/>
      <c r="S57" s="531"/>
      <c r="T57" s="347"/>
      <c r="U57" s="531"/>
      <c r="V57" s="531"/>
      <c r="W57" s="347"/>
      <c r="X57" s="531"/>
      <c r="Y57" s="531"/>
      <c r="Z57" s="347"/>
      <c r="AA57" s="531"/>
      <c r="AB57" s="531"/>
      <c r="AC57" s="347"/>
      <c r="AD57" s="531"/>
      <c r="AE57" s="531"/>
      <c r="AF57" s="347"/>
      <c r="AG57" s="531"/>
      <c r="AH57" s="531"/>
      <c r="AI57" s="347"/>
      <c r="AJ57" s="531"/>
      <c r="AK57" s="531"/>
      <c r="AL57" s="347"/>
      <c r="AM57" s="531"/>
      <c r="AN57" s="531"/>
      <c r="AO57" s="532"/>
      <c r="AP57" s="532"/>
      <c r="AQ57" s="531"/>
      <c r="AR57" s="531"/>
      <c r="AS57" s="531"/>
      <c r="AT57" s="531"/>
    </row>
    <row r="58" spans="1:46" s="533" customFormat="1" ht="18.75" customHeight="1" x14ac:dyDescent="0.3">
      <c r="A58" s="535" t="s">
        <v>412</v>
      </c>
      <c r="B58" s="536"/>
      <c r="C58" s="537"/>
      <c r="D58" s="537"/>
      <c r="E58" s="348"/>
      <c r="F58" s="537"/>
      <c r="G58" s="537"/>
      <c r="H58" s="348"/>
      <c r="I58" s="537"/>
      <c r="J58" s="537"/>
      <c r="K58" s="348"/>
      <c r="L58" s="537"/>
      <c r="M58" s="537"/>
      <c r="N58" s="348"/>
      <c r="O58" s="537"/>
      <c r="P58" s="537"/>
      <c r="Q58" s="348"/>
      <c r="R58" s="537"/>
      <c r="S58" s="537"/>
      <c r="T58" s="348"/>
      <c r="U58" s="537"/>
      <c r="V58" s="537"/>
      <c r="W58" s="348"/>
      <c r="X58" s="537"/>
      <c r="Y58" s="537"/>
      <c r="Z58" s="348"/>
      <c r="AA58" s="537"/>
      <c r="AB58" s="537"/>
      <c r="AC58" s="348"/>
      <c r="AD58" s="537"/>
      <c r="AE58" s="537"/>
      <c r="AF58" s="348"/>
      <c r="AG58" s="537"/>
      <c r="AH58" s="537"/>
      <c r="AI58" s="348"/>
      <c r="AJ58" s="537"/>
      <c r="AK58" s="537"/>
      <c r="AL58" s="348"/>
      <c r="AM58" s="537"/>
      <c r="AN58" s="537"/>
      <c r="AO58" s="538"/>
      <c r="AP58" s="538"/>
      <c r="AQ58" s="537"/>
      <c r="AR58" s="537"/>
      <c r="AS58" s="537"/>
      <c r="AT58" s="537"/>
    </row>
    <row r="59" spans="1:46" s="473" customFormat="1" ht="18.75" customHeight="1" x14ac:dyDescent="0.3">
      <c r="A59" s="400" t="s">
        <v>298</v>
      </c>
      <c r="B59" s="400"/>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475"/>
      <c r="AO59" s="475"/>
      <c r="AP59" s="475"/>
      <c r="AQ59" s="475"/>
      <c r="AR59" s="475"/>
      <c r="AS59" s="475"/>
    </row>
    <row r="60" spans="1:46" s="473" customFormat="1" ht="18.75" customHeight="1" x14ac:dyDescent="0.3">
      <c r="A60" s="400" t="s">
        <v>299</v>
      </c>
    </row>
    <row r="61" spans="1:46" s="473" customFormat="1" ht="18.75" customHeight="1" x14ac:dyDescent="0.3">
      <c r="A61" s="400" t="s">
        <v>300</v>
      </c>
    </row>
    <row r="62" spans="1:46" s="473" customFormat="1" ht="18.75" x14ac:dyDescent="0.3"/>
    <row r="63" spans="1:46" s="473" customFormat="1" ht="18.75" x14ac:dyDescent="0.3"/>
    <row r="64" spans="1:46" s="539" customFormat="1" ht="18.75" x14ac:dyDescent="0.3">
      <c r="B64" s="539" t="str">
        <f>IF(B14=B11+B12+B13,"","14≠11+12+13")</f>
        <v/>
      </c>
      <c r="C64" s="539" t="str">
        <f>IF(C14=C11+C12+C13,"","14≠11+12+13")</f>
        <v/>
      </c>
      <c r="E64" s="539" t="str">
        <f>IF(E14=E11+E12+E13,"","14≠11+12+13")</f>
        <v/>
      </c>
      <c r="F64" s="539" t="str">
        <f>IF(F14=F11+F12+F13,"","14≠11+12+13")</f>
        <v/>
      </c>
      <c r="H64" s="539" t="str">
        <f>IF(H14=H11+H12+H13,"","14≠11+12+13")</f>
        <v/>
      </c>
      <c r="I64" s="540" t="str">
        <f>IF(I14=I11+I12+I13,"","14≠11+12+13")</f>
        <v/>
      </c>
      <c r="K64" s="539" t="str">
        <f>IF(K14=K11+K12+K13,"","14≠11+12+13")</f>
        <v/>
      </c>
      <c r="L64" s="539" t="str">
        <f>IF(L14=L11+L12+L13,"","14≠11+12+13")</f>
        <v/>
      </c>
      <c r="N64" s="539" t="str">
        <f>IF(N14=N11+N12+N13,"","14≠11+12+13")</f>
        <v/>
      </c>
      <c r="O64" s="539" t="str">
        <f>IF(O14=O11+O12+O13,"","14≠11+12+13")</f>
        <v/>
      </c>
      <c r="Q64" s="539" t="str">
        <f>IF(Q14=Q11+Q12+Q13,"","14≠11+12+13")</f>
        <v/>
      </c>
      <c r="R64" s="539" t="str">
        <f>IF(R14=R11+R12+R13,"","14≠11+12+13")</f>
        <v/>
      </c>
      <c r="T64" s="539" t="str">
        <f>IF(T14=T11+T12+T13,"","14≠11+12+13")</f>
        <v/>
      </c>
      <c r="U64" s="539" t="str">
        <f>IF(U14=U11+U12+U13,"","14≠11+12+13")</f>
        <v/>
      </c>
      <c r="W64" s="539" t="str">
        <f>IF(W14=W11+W12+W13,"","14≠11+12+13")</f>
        <v/>
      </c>
      <c r="X64" s="539" t="str">
        <f>IF(X14=X11+X12+X13,"","14≠11+12+13")</f>
        <v/>
      </c>
      <c r="Z64" s="539" t="str">
        <f>IF(Z14=Z11+Z12+Z13,"","14≠11+12+13")</f>
        <v/>
      </c>
      <c r="AA64" s="539" t="str">
        <f>IF(AA14=AA11+AA12+AA13,"","14≠11+12+13")</f>
        <v/>
      </c>
      <c r="AC64" s="539" t="str">
        <f>IF(AC14=AC11+AC12+AC13,"","14≠11+12+13")</f>
        <v/>
      </c>
      <c r="AD64" s="539" t="str">
        <f>IF(AD14=AD11+AD12+AD13,"","14≠11+12+13")</f>
        <v/>
      </c>
      <c r="AF64" s="539" t="str">
        <f>IF(AF14=AF11+AF12+AF13,"","14≠11+12+13")</f>
        <v/>
      </c>
      <c r="AG64" s="539" t="str">
        <f>IF(AG14=AG11+AG12+AG13,"","14≠11+12+13")</f>
        <v/>
      </c>
      <c r="AI64" s="539" t="str">
        <f>IF(AI14=AI11+AI12+AI13,"","14≠11+12+13")</f>
        <v/>
      </c>
      <c r="AJ64" s="539" t="str">
        <f>IF(AJ14=AJ11+AJ12+AJ13,"","14≠11+12+13")</f>
        <v/>
      </c>
      <c r="AL64" s="539" t="str">
        <f>IF(AL14=AL11+AL12+AL13,"","14≠11+12+13")</f>
        <v/>
      </c>
      <c r="AM64" s="539" t="str">
        <f>IF(AM14=AM11+AM12+AM13,"","14≠11+12+13")</f>
        <v/>
      </c>
      <c r="AO64" s="539" t="str">
        <f>IF(AO14=AO11+AO12+AO13,"","14≠11+12+13")</f>
        <v/>
      </c>
      <c r="AP64" s="539" t="str">
        <f>IF(AP14=AP11+AP12+AP13,"","14≠11+12+13")</f>
        <v/>
      </c>
      <c r="AR64" s="539" t="str">
        <f>IF(AR14=AR11+AR12+AR13,"","14≠11+12+13")</f>
        <v/>
      </c>
      <c r="AS64" s="539" t="str">
        <f>IF(AS14=AS11+AS12+AS13,"","14≠11+12+13")</f>
        <v/>
      </c>
    </row>
    <row r="65" spans="1:46" s="541" customFormat="1" ht="18.75" x14ac:dyDescent="0.3">
      <c r="B65" s="541" t="str">
        <f>IF(B22=B19+B20+B21,"","22≠19+20+21")</f>
        <v/>
      </c>
      <c r="C65" s="541" t="str">
        <f>IF(C22=C19+C20+C21,"","22≠19+20+21")</f>
        <v/>
      </c>
      <c r="E65" s="541" t="str">
        <f>IF(E22=E19+E20+E21,"","22≠19+20+21")</f>
        <v/>
      </c>
      <c r="F65" s="541" t="str">
        <f>IF(F22=F19+F20+F21,"","22≠19+20+21")</f>
        <v/>
      </c>
      <c r="H65" s="541" t="str">
        <f>IF(H22=H19+H20+H21,"","22≠19+20+21")</f>
        <v/>
      </c>
      <c r="I65" s="542" t="str">
        <f>IF(I22=I19+I20+I21,"","22≠19+20+21")</f>
        <v/>
      </c>
      <c r="K65" s="541" t="str">
        <f>IF(K22=K19+K20+K21,"","22≠19+20+21")</f>
        <v/>
      </c>
      <c r="L65" s="541" t="str">
        <f>IF(L22=L19+L20+L21,"","22≠19+20+21")</f>
        <v/>
      </c>
      <c r="N65" s="541" t="str">
        <f>IF(N22=N19+N20+N21,"","22≠19+20+21")</f>
        <v/>
      </c>
      <c r="O65" s="541" t="str">
        <f>IF(O22=O19+O20+O21,"","22≠19+20+21")</f>
        <v/>
      </c>
      <c r="Q65" s="541" t="str">
        <f>IF(Q22=Q19+Q20+Q21,"","22≠19+20+21")</f>
        <v/>
      </c>
      <c r="R65" s="541" t="str">
        <f>IF(R22=R19+R20+R21,"","22≠19+20+21")</f>
        <v/>
      </c>
      <c r="T65" s="541" t="str">
        <f>IF(T22=T19+T20+T21,"","22≠19+20+21")</f>
        <v/>
      </c>
      <c r="U65" s="541" t="str">
        <f>IF(U22=U19+U20+U21,"","22≠19+20+21")</f>
        <v/>
      </c>
      <c r="W65" s="541" t="str">
        <f>IF(W22=W19+W20+W21,"","22≠19+20+21")</f>
        <v/>
      </c>
      <c r="X65" s="541" t="str">
        <f>IF(X22=X19+X20+X21,"","22≠19+20+21")</f>
        <v/>
      </c>
      <c r="Z65" s="541" t="str">
        <f>IF(Z22=Z19+Z20+Z21,"","22≠19+20+21")</f>
        <v/>
      </c>
      <c r="AA65" s="541" t="str">
        <f>IF(AA22=AA19+AA20+AA21,"","22≠19+20+21")</f>
        <v/>
      </c>
      <c r="AC65" s="541" t="str">
        <f>IF(AC22=AC19+AC20+AC21,"","22≠19+20+21")</f>
        <v/>
      </c>
      <c r="AD65" s="541" t="str">
        <f>IF(AD22=AD19+AD20+AD21,"","22≠19+20+21")</f>
        <v/>
      </c>
      <c r="AF65" s="541" t="str">
        <f>IF(AF22=AF19+AF20+AF21,"","22≠19+20+21")</f>
        <v/>
      </c>
      <c r="AG65" s="541" t="str">
        <f>IF(AG22=AG19+AG20+AG21,"","22≠19+20+21")</f>
        <v/>
      </c>
      <c r="AI65" s="541" t="str">
        <f>IF(AI22=AI19+AI20+AI21,"","22≠19+20+21")</f>
        <v/>
      </c>
      <c r="AJ65" s="541" t="str">
        <f>IF(AJ22=AJ19+AJ20+AJ21,"","22≠19+20+21")</f>
        <v/>
      </c>
      <c r="AL65" s="541" t="str">
        <f>IF(AL22=AL19+AL20+AL21,"","22≠19+20+21")</f>
        <v/>
      </c>
      <c r="AM65" s="541" t="str">
        <f>IF(AM22=AM19+AM20+AM21,"","22≠19+20+21")</f>
        <v/>
      </c>
      <c r="AO65" s="541" t="str">
        <f>IF(AO22=AO19+AO20+AO21,"","22≠19+20+21")</f>
        <v/>
      </c>
      <c r="AP65" s="541" t="str">
        <f>IF(AP22=AP19+AP20+AP21,"","22≠19+20+21")</f>
        <v/>
      </c>
      <c r="AR65" s="541" t="str">
        <f>IF(AR22=AR19+AR20+AR21,"","22≠19+20+21")</f>
        <v/>
      </c>
      <c r="AS65" s="541" t="str">
        <f>IF(AS22=AS19+AS20+AS21,"","22≠19+20+21")</f>
        <v/>
      </c>
    </row>
    <row r="66" spans="1:46" s="541" customFormat="1" ht="18.75" x14ac:dyDescent="0.3">
      <c r="B66" s="541" t="str">
        <f>IF(B30=B24+B25+B26+B27+B28+B29,"","30≠24+25+26+27+28+29")</f>
        <v/>
      </c>
      <c r="C66" s="541" t="str">
        <f>IF(C30=C24+C25+C26+C27+C28+C29,"","30≠24+25+26+27+28+29")</f>
        <v/>
      </c>
      <c r="E66" s="541" t="str">
        <f>IF(E30=E24+E25+E26+E27+E28+E29,"","30≠24+25+26+27+28+29")</f>
        <v/>
      </c>
      <c r="F66" s="541" t="str">
        <f>IF(F30=F24+F25+F26+F27+F28+F29,"","30≠24+25+26+27+28+29")</f>
        <v/>
      </c>
      <c r="H66" s="541" t="str">
        <f>IF(H30=H24+H25+H26+H27+H28+H29,"","30≠24+25+26+27+28+29")</f>
        <v/>
      </c>
      <c r="I66" s="542" t="str">
        <f>IF(I30=I24+I25+I26+I27+I28+I29,"","30≠24+25+26+27+28+29")</f>
        <v/>
      </c>
      <c r="K66" s="541" t="str">
        <f>IF(K30=K24+K25+K26+K27+K28+K29,"","30≠24+25+26+27+28+29")</f>
        <v/>
      </c>
      <c r="L66" s="541" t="str">
        <f>IF(L30=L24+L25+L26+L27+L28+L29,"","30≠24+25+26+27+28+29")</f>
        <v/>
      </c>
      <c r="N66" s="541" t="str">
        <f>IF(N30=N24+N25+N26+N27+N28+N29,"","30≠24+25+26+27+28+29")</f>
        <v/>
      </c>
      <c r="O66" s="541" t="str">
        <f>IF(O30=O24+O25+O26+O27+O28+O29,"","30≠24+25+26+27+28+29")</f>
        <v/>
      </c>
      <c r="Q66" s="541" t="str">
        <f>IF(Q30=Q24+Q25+Q26+Q27+Q28+Q29,"","30≠24+25+26+27+28+29")</f>
        <v/>
      </c>
      <c r="R66" s="541" t="str">
        <f>IF(R30=R24+R25+R26+R27+R28+R29,"","30≠24+25+26+27+28+29")</f>
        <v/>
      </c>
      <c r="T66" s="541" t="str">
        <f>IF(T30=T24+T25+T26+T27+T28+T29,"","30≠24+25+26+27+28+29")</f>
        <v/>
      </c>
      <c r="U66" s="541" t="str">
        <f>IF(U30=U24+U25+U26+U27+U28+U29,"","30≠24+25+26+27+28+29")</f>
        <v/>
      </c>
      <c r="W66" s="541" t="str">
        <f>IF(W30=W24+W25+W26+W27+W28+W29,"","30≠24+25+26+27+28+29")</f>
        <v/>
      </c>
      <c r="X66" s="541" t="str">
        <f>IF(X30=X24+X25+X26+X27+X28+X29,"","30≠24+25+26+27+28+29")</f>
        <v/>
      </c>
      <c r="Z66" s="541" t="str">
        <f>IF(Z30=Z24+Z25+Z26+Z27+Z28+Z29,"","30≠24+25+26+27+28+29")</f>
        <v/>
      </c>
      <c r="AA66" s="541" t="str">
        <f>IF(AA30=AA24+AA25+AA26+AA27+AA28+AA29,"","30≠24+25+26+27+28+29")</f>
        <v/>
      </c>
      <c r="AC66" s="541" t="str">
        <f>IF(AC30=AC24+AC25+AC26+AC27+AC28+AC29,"","30≠24+25+26+27+28+29")</f>
        <v/>
      </c>
      <c r="AD66" s="541" t="str">
        <f>IF(AD30=AD24+AD25+AD26+AD27+AD28+AD29,"","30≠24+25+26+27+28+29")</f>
        <v/>
      </c>
      <c r="AF66" s="541" t="str">
        <f>IF(AF30=AF24+AF25+AF26+AF27+AF28+AF29,"","30≠24+25+26+27+28+29")</f>
        <v/>
      </c>
      <c r="AG66" s="541" t="str">
        <f>IF(AG30=AG24+AG25+AG26+AG27+AG28+AG29,"","30≠24+25+26+27+28+29")</f>
        <v/>
      </c>
      <c r="AI66" s="541" t="str">
        <f>IF(AI30=AI24+AI25+AI26+AI27+AI28+AI29,"","30≠24+25+26+27+28+29")</f>
        <v/>
      </c>
      <c r="AJ66" s="541" t="str">
        <f>IF(AJ30=AJ24+AJ25+AJ26+AJ27+AJ28+AJ29,"","30≠24+25+26+27+28+29")</f>
        <v/>
      </c>
      <c r="AL66" s="541" t="str">
        <f>IF(AL30=AL24+AL25+AL26+AL27+AL28+AL29,"","30≠24+25+26+27+28+29")</f>
        <v/>
      </c>
      <c r="AM66" s="541" t="str">
        <f>IF(AM30=AM24+AM25+AM26+AM27+AM28+AM29,"","30≠24+25+26+27+28+29")</f>
        <v/>
      </c>
      <c r="AO66" s="541" t="str">
        <f>IF(AO30=AO24+AO25+AO26+AO27+AO28+AO29,"","30≠24+25+26+27+28+29")</f>
        <v/>
      </c>
      <c r="AP66" s="541" t="str">
        <f>IF(AP30=AP24+AP25+AP26+AP27+AP28+AP29,"","30≠24+25+26+27+28+29")</f>
        <v/>
      </c>
      <c r="AR66" s="541" t="str">
        <f>IF(AR30=AR24+AR25+AR26+AR27+AR28+AR29,"","30≠24+25+26+27+28+29")</f>
        <v/>
      </c>
      <c r="AS66" s="541" t="str">
        <f>IF(AS30=AS24+AS25+AS26+AS27+AS28+AS29,"","30≠24+25+26+27+28+29")</f>
        <v/>
      </c>
    </row>
    <row r="67" spans="1:46" s="543" customFormat="1" ht="18.75" x14ac:dyDescent="0.3">
      <c r="B67" s="543" t="str">
        <f>IF(B35=B14+B15+B16+B17+B22+B30+B31+B32+B33+B34,"","35≠14+15+16+17+22+30+31+32+33+34")</f>
        <v/>
      </c>
      <c r="C67" s="543" t="str">
        <f>IF(C35=C14+C15+C16+C17+C22+C30+C31+C32+C33+C34,"","35≠14+15+16+17+22+30+31+32+33+34")</f>
        <v/>
      </c>
      <c r="E67" s="543" t="str">
        <f>IF(E35=E14+E15+E16+E17+E22+E30+E31+E32+E33+E34,"","35≠14+15+16+17+22+30+31+32+33+34")</f>
        <v/>
      </c>
      <c r="F67" s="543" t="str">
        <f>IF(F35=F14+F15+F16+F17+F22+F30+F31+F32+F33+F34,"","35≠14+15+16+17+22+30+31+32+33+34")</f>
        <v/>
      </c>
      <c r="H67" s="543" t="str">
        <f>IF(H35=H14+H15+H16+H17+H22+H30+H31+H32+H33+H34,"","35≠14+15+16+17+22+30+31+32+33+34")</f>
        <v/>
      </c>
      <c r="I67" s="542" t="str">
        <f>IF(I35=I14+I15+I16+I17+I22+I30+I31+I32+I33+I34,"","35≠14+15+16+17+22+30+31+32+33+34")</f>
        <v/>
      </c>
      <c r="K67" s="543" t="str">
        <f>IF(K35=K14+K15+K16+K17+K22+K30+K31+K32+K33+K34,"","35≠14+15+16+17+22+30+31+32+33+34")</f>
        <v/>
      </c>
      <c r="L67" s="543" t="str">
        <f>IF(L35=L14+L15+L16+L17+L22+L30+L31+L32+L33+L34,"","35≠14+15+16+17+22+30+31+32+33+34")</f>
        <v/>
      </c>
      <c r="N67" s="543" t="str">
        <f>IF(N35=N14+N15+N16+N17+N22+N30+N31+N32+N33+N34,"","35≠14+15+16+17+22+30+31+32+33+34")</f>
        <v/>
      </c>
      <c r="O67" s="543" t="str">
        <f>IF(O35=O14+O15+O16+O17+O22+O30+O31+O32+O33+O34,"","35≠14+15+16+17+22+30+31+32+33+34")</f>
        <v/>
      </c>
      <c r="Q67" s="543" t="str">
        <f>IF(Q35=Q14+Q15+Q16+Q17+Q22+Q30+Q31+Q32+Q33+Q34,"","35≠14+15+16+17+22+30+31+32+33+34")</f>
        <v/>
      </c>
      <c r="R67" s="543" t="str">
        <f>IF(R35=R14+R15+R16+R17+R22+R30+R31+R32+R33+R34,"","35≠14+15+16+17+22+30+31+32+33+34")</f>
        <v/>
      </c>
      <c r="T67" s="543" t="str">
        <f>IF(T35=T14+T15+T16+T17+T22+T30+T31+T32+T33+T34,"","35≠14+15+16+17+22+30+31+32+33+34")</f>
        <v/>
      </c>
      <c r="U67" s="543" t="str">
        <f>IF(U35=U14+U15+U16+U17+U22+U30+U31+U32+U33+U34,"","35≠14+15+16+17+22+30+31+32+33+34")</f>
        <v/>
      </c>
      <c r="W67" s="543" t="str">
        <f>IF(W35=W14+W15+W16+W17+W22+W30+W31+W32+W33+W34,"","35≠14+15+16+17+22+30+31+32+33+34")</f>
        <v>35≠14+15+16+17+22+30+31+32+33+34</v>
      </c>
      <c r="X67" s="543" t="str">
        <f>IF(X35=X14+X15+X16+X17+X22+X30+X31+X32+X33+X34,"","35≠14+15+16+17+22+30+31+32+33+34")</f>
        <v>35≠14+15+16+17+22+30+31+32+33+34</v>
      </c>
      <c r="Z67" s="543" t="str">
        <f>IF(Z35=Z14+Z15+Z16+Z17+Z22+Z30+Z31+Z32+Z33+Z34,"","35≠14+15+16+17+22+30+31+32+33+34")</f>
        <v/>
      </c>
      <c r="AA67" s="543" t="str">
        <f>IF(AA35=AA14+AA15+AA16+AA17+AA22+AA30+AA31+AA32+AA33+AA34,"","35≠14+15+16+17+22+30+31+32+33+34")</f>
        <v/>
      </c>
      <c r="AC67" s="543" t="str">
        <f>IF(AC35=AC14+AC15+AC16+AC17+AC22+AC30+AC31+AC32+AC33+AC34,"","35≠14+15+16+17+22+30+31+32+33+34")</f>
        <v/>
      </c>
      <c r="AD67" s="543" t="str">
        <f>IF(AD35=AD14+AD15+AD16+AD17+AD22+AD30+AD31+AD32+AD33+AD34,"","35≠14+15+16+17+22+30+31+32+33+34")</f>
        <v/>
      </c>
      <c r="AF67" s="543" t="str">
        <f>IF(AF35=AF14+AF15+AF16+AF17+AF22+AF30+AF31+AF32+AF33+AF34,"","35≠14+15+16+17+22+30+31+32+33+34")</f>
        <v/>
      </c>
      <c r="AG67" s="543" t="str">
        <f>IF(AG35=AG14+AG15+AG16+AG17+AG22+AG30+AG31+AG32+AG33+AG34,"","35≠14+15+16+17+22+30+31+32+33+34")</f>
        <v/>
      </c>
      <c r="AI67" s="543" t="str">
        <f>IF(AI35=AI14+AI15+AI16+AI17+AI22+AI30+AI31+AI32+AI33+AI34,"","35≠14+15+16+17+22+30+31+32+33+34")</f>
        <v/>
      </c>
      <c r="AJ67" s="543" t="str">
        <f>IF(AJ35=AJ14+AJ15+AJ16+AJ17+AJ22+AJ30+AJ31+AJ32+AJ33+AJ34,"","35≠14+15+16+17+22+30+31+32+33+34")</f>
        <v/>
      </c>
      <c r="AL67" s="543" t="str">
        <f>IF(AL35=AL14+AL15+AL16+AL17+AL22+AL30+AL31+AL32+AL33+AL34,"","35≠14+15+16+17+22+30+31+32+33+34")</f>
        <v/>
      </c>
      <c r="AM67" s="543" t="str">
        <f>IF(AM35=AM14+AM15+AM16+AM17+AM22+AM30+AM31+AM32+AM33+AM34,"","35≠14+15+16+17+22+30+31+32+33+34")</f>
        <v/>
      </c>
      <c r="AO67" s="543" t="str">
        <f>IF(AO35=AO14+AO15+AO16+AO17+AO22+AO30+AO31+AO32+AO33+AO34,"","35≠14+15+16+17+22+30+31+32+33+34")</f>
        <v/>
      </c>
      <c r="AP67" s="543" t="str">
        <f>IF(AP35=AP14+AP15+AP16+AP17+AP22+AP30+AP31+AP32+AP33+AP34,"","35≠14+15+16+17+22+30+31+32+33+34")</f>
        <v/>
      </c>
      <c r="AR67" s="543" t="str">
        <f>IF(AR35=AR14+AR15+AR16+AR17+AR22+AR30+AR31+AR32+AR33+AR34,"","35≠14+15+16+17+22+30+31+32+33+34")</f>
        <v>35≠14+15+16+17+22+30+31+32+33+34</v>
      </c>
      <c r="AS67" s="543" t="str">
        <f>IF(AS35=AS14+AS15+AS16+AS17+AS22+AS30+AS31+AS32+AS33+AS34,"","35≠14+15+16+17+22+30+31+32+33+34")</f>
        <v>35≠14+15+16+17+22+30+31+32+33+34</v>
      </c>
    </row>
    <row r="68" spans="1:46" s="412" customFormat="1" ht="18.75" x14ac:dyDescent="0.3">
      <c r="A68" s="544"/>
      <c r="B68" s="544" t="str">
        <f>IF(B46=B35+B38+B39+B40+B43+B45,"","46≠35+38+39+40+43+45")</f>
        <v/>
      </c>
      <c r="C68" s="544" t="str">
        <f>IF(C46=C35+C38+C39+C40+C43+C45,"","46≠35+38+39+40+43+45")</f>
        <v/>
      </c>
      <c r="D68" s="544"/>
      <c r="E68" s="544" t="str">
        <f>IF(E46=E35+E38+E39+E40+E43+E45,"","46≠35+38+39+40+43+45")</f>
        <v/>
      </c>
      <c r="F68" s="544" t="str">
        <f>IF(F46=F35+F38+F39+F40+F43+F45,"","46≠35+38+39+40+43+45")</f>
        <v/>
      </c>
      <c r="G68" s="544"/>
      <c r="H68" s="544" t="str">
        <f>IF(H46=H35+H38+H39+H40+H43+H45,"","46≠35+38+39+40+43+45")</f>
        <v/>
      </c>
      <c r="I68" s="545" t="str">
        <f>IF(I46=I35+I38+I39+I40+I43+I45,"","46≠35+38+39+40+43+45")</f>
        <v/>
      </c>
      <c r="J68" s="544"/>
      <c r="K68" s="544" t="str">
        <f>IF(K46=K35+K38+K39+K40+K43+K45,"","46≠35+38+39+40+43+45")</f>
        <v/>
      </c>
      <c r="L68" s="544" t="str">
        <f>IF(L46=L35+L38+L39+L40+L43+L45,"","46≠35+38+39+40+43+45")</f>
        <v/>
      </c>
      <c r="M68" s="544"/>
      <c r="N68" s="544" t="str">
        <f>IF(N46=N35+N38+N39+N40+N43+N45,"","46≠35+38+39+40+43+45")</f>
        <v/>
      </c>
      <c r="O68" s="544" t="str">
        <f>IF(O46=O35+O38+O39+O40+O43+O45,"","46≠35+38+39+40+43+45")</f>
        <v/>
      </c>
      <c r="P68" s="544"/>
      <c r="Q68" s="544" t="str">
        <f>IF(Q46=Q35+Q38+Q39+Q40+Q43+Q45,"","46≠35+38+39+40+43+45")</f>
        <v/>
      </c>
      <c r="R68" s="544" t="str">
        <f>IF(R46=R35+R38+R39+R40+R43+R45,"","46≠35+38+39+40+43+45")</f>
        <v/>
      </c>
      <c r="S68" s="544"/>
      <c r="T68" s="544" t="str">
        <f>IF(T46=T35+T38+T39+T40+T43+T45,"","46≠35+38+39+40+43+45")</f>
        <v/>
      </c>
      <c r="U68" s="544" t="str">
        <f>IF(U46=U35+U38+U39+U40+U43+U45,"","46≠35+38+39+40+43+45")</f>
        <v/>
      </c>
      <c r="V68" s="544"/>
      <c r="W68" s="544" t="str">
        <f>IF(W46=W35+W38+W39+W40+W43+W45,"","46≠35+38+39+40+43+45")</f>
        <v/>
      </c>
      <c r="X68" s="544" t="str">
        <f>IF(X46=X35+X38+X39+X40+X43+X45,"","46≠35+38+39+40+43+45")</f>
        <v/>
      </c>
      <c r="Y68" s="544"/>
      <c r="Z68" s="544" t="str">
        <f>IF(Z46=Z35+Z38+Z39+Z40+Z43+Z45,"","46≠35+38+39+40+43+45")</f>
        <v/>
      </c>
      <c r="AA68" s="544" t="str">
        <f>IF(AA46=AA35+AA38+AA39+AA40+AA43+AA45,"","46≠35+38+39+40+43+45")</f>
        <v/>
      </c>
      <c r="AB68" s="544"/>
      <c r="AC68" s="544" t="str">
        <f>IF(AC46=AC35+AC38+AC39+AC40+AC43+AC45,"","46≠35+38+39+40+43+45")</f>
        <v/>
      </c>
      <c r="AD68" s="544" t="str">
        <f>IF(AD46=AD35+AD38+AD39+AD40+AD43+AD45,"","46≠35+38+39+40+43+45")</f>
        <v/>
      </c>
      <c r="AE68" s="544"/>
      <c r="AF68" s="544" t="str">
        <f>IF(AF46=AF35+AF38+AF39+AF40+AF43+AF45,"","46≠35+38+39+40+43+45")</f>
        <v/>
      </c>
      <c r="AG68" s="544" t="str">
        <f>IF(AG46=AG35+AG38+AG39+AG40+AG43+AG45,"","46≠35+38+39+40+43+45")</f>
        <v/>
      </c>
      <c r="AH68" s="544"/>
      <c r="AI68" s="544" t="str">
        <f>IF(AI46=AI35+AI38+AI39+AI40+AI43+AI45,"","46≠35+38+39+40+43+45")</f>
        <v/>
      </c>
      <c r="AJ68" s="544" t="str">
        <f>IF(AJ46=AJ35+AJ38+AJ39+AJ40+AJ43+AJ45,"","46≠35+38+39+40+43+45")</f>
        <v/>
      </c>
      <c r="AK68" s="544"/>
      <c r="AL68" s="544" t="str">
        <f>IF(AL46=AL35+AL38+AL39+AL40+AL43+AL45,"","46≠35+38+39+40+43+45")</f>
        <v/>
      </c>
      <c r="AM68" s="544" t="str">
        <f>IF(AM46=AM35+AM38+AM39+AM40+AM43+AM45,"","46≠35+38+39+40+43+45")</f>
        <v/>
      </c>
      <c r="AN68" s="544"/>
      <c r="AO68" s="544" t="str">
        <f>IF(AO46=AO35+AO38+AO39+AO40+AO43+AO45,"","46≠35+38+39+40+43+45")</f>
        <v/>
      </c>
      <c r="AP68" s="544" t="str">
        <f>IF(AP46=AP35+AP38+AP39+AP40+AP43+AP45,"","46≠35+38+39+40+43+45")</f>
        <v/>
      </c>
      <c r="AQ68" s="544"/>
      <c r="AR68" s="544" t="str">
        <f>IF(AR46=AR35+AR38+AR39+AR40+AR43+AR45,"","46≠35+38+39+40+43+45")</f>
        <v/>
      </c>
      <c r="AS68" s="544" t="str">
        <f>IF(AS46=AS35+AS38+AS39+AS40+AS43+AS45,"","46≠35+38+39+40+43+45")</f>
        <v/>
      </c>
      <c r="AT68" s="544"/>
    </row>
    <row r="69" spans="1:46" s="541" customFormat="1" x14ac:dyDescent="0.2">
      <c r="C69" s="543"/>
      <c r="H69" s="543"/>
      <c r="I69" s="543"/>
    </row>
  </sheetData>
  <mergeCells count="28">
    <mergeCell ref="AC6:AE6"/>
    <mergeCell ref="AF6:AH6"/>
    <mergeCell ref="AI6:AK6"/>
    <mergeCell ref="AL6:AN6"/>
    <mergeCell ref="AO6:AQ6"/>
    <mergeCell ref="AR6:AT6"/>
    <mergeCell ref="AR5:AT5"/>
    <mergeCell ref="B6:D6"/>
    <mergeCell ref="E6:G6"/>
    <mergeCell ref="H6:J6"/>
    <mergeCell ref="K6:M6"/>
    <mergeCell ref="N6:P6"/>
    <mergeCell ref="Q6:S6"/>
    <mergeCell ref="T6:V6"/>
    <mergeCell ref="W6:Y6"/>
    <mergeCell ref="Z6:AB6"/>
    <mergeCell ref="T5:V5"/>
    <mergeCell ref="Z5:AB5"/>
    <mergeCell ref="AF5:AH5"/>
    <mergeCell ref="AI5:AK5"/>
    <mergeCell ref="AL5:AN5"/>
    <mergeCell ref="AO5:AQ5"/>
    <mergeCell ref="B5:D5"/>
    <mergeCell ref="E5:G5"/>
    <mergeCell ref="H5:J5"/>
    <mergeCell ref="K5:M5"/>
    <mergeCell ref="N5:P5"/>
    <mergeCell ref="Q5:S5"/>
  </mergeCells>
  <hyperlinks>
    <hyperlink ref="B1" location="Innhold!A1" display="Tilbak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29"/>
  <sheetViews>
    <sheetView showGridLines="0" zoomScale="60" zoomScaleNormal="60" workbookViewId="0">
      <pane xSplit="1" ySplit="8" topLeftCell="B9" activePane="bottomRight" state="frozen"/>
      <selection activeCell="R52" sqref="R52"/>
      <selection pane="topRight" activeCell="R52" sqref="R52"/>
      <selection pane="bottomLeft" activeCell="R52" sqref="R52"/>
      <selection pane="bottomRight" activeCell="A4" sqref="A4"/>
    </sheetView>
  </sheetViews>
  <sheetFormatPr baseColWidth="10" defaultColWidth="11.42578125" defaultRowHeight="12.75" x14ac:dyDescent="0.2"/>
  <cols>
    <col min="1" max="1" width="94" style="397" customWidth="1"/>
    <col min="2" max="40" width="11.7109375" style="397" customWidth="1"/>
    <col min="41" max="41" width="15.140625" style="397" bestFit="1" customWidth="1"/>
    <col min="42" max="42" width="13" style="397" bestFit="1" customWidth="1"/>
    <col min="43" max="43" width="11.7109375" style="397" customWidth="1"/>
    <col min="44" max="45" width="13" style="397" bestFit="1" customWidth="1"/>
    <col min="46" max="46" width="11.7109375" style="397" customWidth="1"/>
    <col min="47" max="16384" width="11.42578125" style="397"/>
  </cols>
  <sheetData>
    <row r="1" spans="1:63" ht="20.25" customHeight="1" x14ac:dyDescent="0.3">
      <c r="A1" s="403" t="s">
        <v>207</v>
      </c>
      <c r="B1" s="399" t="s">
        <v>64</v>
      </c>
      <c r="C1" s="424"/>
      <c r="D1" s="424"/>
      <c r="E1" s="424"/>
      <c r="F1" s="424"/>
      <c r="G1" s="424"/>
      <c r="H1" s="424"/>
      <c r="I1" s="424"/>
      <c r="J1" s="424"/>
      <c r="AU1" s="425"/>
    </row>
    <row r="2" spans="1:63" ht="20.100000000000001" customHeight="1" x14ac:dyDescent="0.3">
      <c r="A2" s="403" t="s">
        <v>208</v>
      </c>
      <c r="AU2" s="425"/>
    </row>
    <row r="3" spans="1:63" ht="20.100000000000001" customHeight="1" x14ac:dyDescent="0.3">
      <c r="A3" s="426" t="s">
        <v>209</v>
      </c>
      <c r="B3" s="427"/>
      <c r="C3" s="427"/>
      <c r="D3" s="427"/>
      <c r="E3" s="427"/>
      <c r="F3" s="427"/>
      <c r="G3" s="427"/>
      <c r="H3" s="427"/>
      <c r="I3" s="427"/>
      <c r="J3" s="427"/>
      <c r="AU3" s="428"/>
    </row>
    <row r="4" spans="1:63" ht="18.75" customHeight="1" x14ac:dyDescent="0.25">
      <c r="A4" s="429" t="s">
        <v>440</v>
      </c>
      <c r="B4" s="430"/>
      <c r="C4" s="430"/>
      <c r="D4" s="431"/>
      <c r="E4" s="430"/>
      <c r="F4" s="430"/>
      <c r="G4" s="431"/>
      <c r="H4" s="432"/>
      <c r="I4" s="430"/>
      <c r="J4" s="431"/>
      <c r="K4" s="433"/>
      <c r="L4" s="433"/>
      <c r="M4" s="433"/>
      <c r="N4" s="434"/>
      <c r="O4" s="433"/>
      <c r="P4" s="435"/>
      <c r="Q4" s="434"/>
      <c r="R4" s="433"/>
      <c r="S4" s="435"/>
      <c r="T4" s="434"/>
      <c r="U4" s="433"/>
      <c r="V4" s="435"/>
      <c r="W4" s="434"/>
      <c r="X4" s="433"/>
      <c r="Y4" s="435"/>
      <c r="Z4" s="434"/>
      <c r="AA4" s="433"/>
      <c r="AB4" s="435"/>
      <c r="AC4" s="434"/>
      <c r="AD4" s="433"/>
      <c r="AE4" s="435"/>
      <c r="AF4" s="434"/>
      <c r="AG4" s="433"/>
      <c r="AH4" s="435"/>
      <c r="AI4" s="434"/>
      <c r="AJ4" s="433"/>
      <c r="AK4" s="435"/>
      <c r="AL4" s="434"/>
      <c r="AM4" s="433"/>
      <c r="AN4" s="435"/>
      <c r="AO4" s="434"/>
      <c r="AP4" s="433"/>
      <c r="AQ4" s="435"/>
      <c r="AR4" s="434"/>
      <c r="AS4" s="433"/>
      <c r="AT4" s="435"/>
      <c r="AU4" s="436"/>
      <c r="AV4" s="437"/>
      <c r="AW4" s="437"/>
      <c r="AX4" s="437"/>
      <c r="AY4" s="437"/>
      <c r="AZ4" s="437"/>
      <c r="BA4" s="437"/>
      <c r="BB4" s="437"/>
      <c r="BC4" s="437"/>
      <c r="BD4" s="437"/>
      <c r="BE4" s="437"/>
      <c r="BF4" s="437"/>
      <c r="BG4" s="437"/>
      <c r="BH4" s="437"/>
      <c r="BI4" s="437"/>
      <c r="BJ4" s="437"/>
      <c r="BK4" s="437"/>
    </row>
    <row r="5" spans="1:63" ht="18.75" customHeight="1" x14ac:dyDescent="0.3">
      <c r="A5" s="438" t="s">
        <v>125</v>
      </c>
      <c r="B5" s="736" t="s">
        <v>210</v>
      </c>
      <c r="C5" s="737"/>
      <c r="D5" s="738"/>
      <c r="E5" s="736" t="s">
        <v>211</v>
      </c>
      <c r="F5" s="737"/>
      <c r="G5" s="738"/>
      <c r="H5" s="736" t="s">
        <v>212</v>
      </c>
      <c r="I5" s="737"/>
      <c r="J5" s="738"/>
      <c r="K5" s="736" t="s">
        <v>213</v>
      </c>
      <c r="L5" s="737"/>
      <c r="M5" s="738"/>
      <c r="N5" s="736" t="s">
        <v>214</v>
      </c>
      <c r="O5" s="737"/>
      <c r="P5" s="738"/>
      <c r="Q5" s="487" t="s">
        <v>214</v>
      </c>
      <c r="R5" s="488"/>
      <c r="S5" s="489"/>
      <c r="T5" s="736" t="s">
        <v>76</v>
      </c>
      <c r="U5" s="737"/>
      <c r="V5" s="738"/>
      <c r="W5" s="487"/>
      <c r="X5" s="488"/>
      <c r="Y5" s="489"/>
      <c r="Z5" s="736" t="s">
        <v>215</v>
      </c>
      <c r="AA5" s="737"/>
      <c r="AB5" s="738"/>
      <c r="AC5" s="487"/>
      <c r="AD5" s="488"/>
      <c r="AE5" s="489"/>
      <c r="AF5" s="736" t="s">
        <v>88</v>
      </c>
      <c r="AG5" s="737"/>
      <c r="AH5" s="738"/>
      <c r="AI5" s="736"/>
      <c r="AJ5" s="737"/>
      <c r="AK5" s="738"/>
      <c r="AL5" s="736" t="s">
        <v>89</v>
      </c>
      <c r="AM5" s="737"/>
      <c r="AN5" s="738"/>
      <c r="AO5" s="736" t="s">
        <v>2</v>
      </c>
      <c r="AP5" s="737"/>
      <c r="AQ5" s="738"/>
      <c r="AR5" s="736" t="s">
        <v>2</v>
      </c>
      <c r="AS5" s="737"/>
      <c r="AT5" s="738"/>
      <c r="AU5" s="412"/>
      <c r="AV5" s="490"/>
      <c r="AW5" s="745"/>
      <c r="AX5" s="745"/>
      <c r="AY5" s="745"/>
      <c r="AZ5" s="745"/>
      <c r="BA5" s="745"/>
      <c r="BB5" s="745"/>
      <c r="BC5" s="745"/>
      <c r="BD5" s="745"/>
      <c r="BE5" s="745"/>
      <c r="BF5" s="745"/>
      <c r="BG5" s="745"/>
      <c r="BH5" s="745"/>
      <c r="BI5" s="745"/>
      <c r="BJ5" s="745"/>
      <c r="BK5" s="745"/>
    </row>
    <row r="6" spans="1:63" ht="21" customHeight="1" x14ac:dyDescent="0.3">
      <c r="A6" s="439"/>
      <c r="B6" s="739" t="s">
        <v>216</v>
      </c>
      <c r="C6" s="740"/>
      <c r="D6" s="741"/>
      <c r="E6" s="739" t="s">
        <v>217</v>
      </c>
      <c r="F6" s="740"/>
      <c r="G6" s="741"/>
      <c r="H6" s="739" t="s">
        <v>217</v>
      </c>
      <c r="I6" s="740"/>
      <c r="J6" s="741"/>
      <c r="K6" s="739" t="s">
        <v>218</v>
      </c>
      <c r="L6" s="740"/>
      <c r="M6" s="741"/>
      <c r="N6" s="739" t="s">
        <v>111</v>
      </c>
      <c r="O6" s="740"/>
      <c r="P6" s="741"/>
      <c r="Q6" s="739" t="s">
        <v>76</v>
      </c>
      <c r="R6" s="740"/>
      <c r="S6" s="741"/>
      <c r="T6" s="739" t="s">
        <v>219</v>
      </c>
      <c r="U6" s="740"/>
      <c r="V6" s="741"/>
      <c r="W6" s="739" t="s">
        <v>81</v>
      </c>
      <c r="X6" s="740"/>
      <c r="Y6" s="741"/>
      <c r="Z6" s="739" t="s">
        <v>216</v>
      </c>
      <c r="AA6" s="740"/>
      <c r="AB6" s="741"/>
      <c r="AC6" s="739" t="s">
        <v>87</v>
      </c>
      <c r="AD6" s="740"/>
      <c r="AE6" s="741"/>
      <c r="AF6" s="739" t="s">
        <v>220</v>
      </c>
      <c r="AG6" s="740"/>
      <c r="AH6" s="741"/>
      <c r="AI6" s="739" t="s">
        <v>83</v>
      </c>
      <c r="AJ6" s="740"/>
      <c r="AK6" s="741"/>
      <c r="AL6" s="739" t="s">
        <v>217</v>
      </c>
      <c r="AM6" s="740"/>
      <c r="AN6" s="741"/>
      <c r="AO6" s="739" t="s">
        <v>221</v>
      </c>
      <c r="AP6" s="740"/>
      <c r="AQ6" s="741"/>
      <c r="AR6" s="739" t="s">
        <v>222</v>
      </c>
      <c r="AS6" s="740"/>
      <c r="AT6" s="741"/>
      <c r="AU6" s="412"/>
      <c r="AV6" s="490"/>
      <c r="AW6" s="745"/>
      <c r="AX6" s="745"/>
      <c r="AY6" s="745"/>
      <c r="AZ6" s="745"/>
      <c r="BA6" s="745"/>
      <c r="BB6" s="745"/>
      <c r="BC6" s="745"/>
      <c r="BD6" s="745"/>
      <c r="BE6" s="745"/>
      <c r="BF6" s="745"/>
      <c r="BG6" s="745"/>
      <c r="BH6" s="745"/>
      <c r="BI6" s="745"/>
      <c r="BJ6" s="745"/>
      <c r="BK6" s="745"/>
    </row>
    <row r="7" spans="1:63" ht="18.75" customHeight="1" x14ac:dyDescent="0.3">
      <c r="A7" s="439"/>
      <c r="B7" s="440"/>
      <c r="C7" s="440"/>
      <c r="D7" s="441" t="s">
        <v>100</v>
      </c>
      <c r="E7" s="440"/>
      <c r="F7" s="440"/>
      <c r="G7" s="441" t="s">
        <v>100</v>
      </c>
      <c r="H7" s="440"/>
      <c r="I7" s="440"/>
      <c r="J7" s="441" t="s">
        <v>100</v>
      </c>
      <c r="K7" s="440"/>
      <c r="L7" s="440"/>
      <c r="M7" s="441" t="s">
        <v>100</v>
      </c>
      <c r="N7" s="440"/>
      <c r="O7" s="440"/>
      <c r="P7" s="441" t="s">
        <v>100</v>
      </c>
      <c r="Q7" s="440"/>
      <c r="R7" s="440"/>
      <c r="S7" s="441" t="s">
        <v>100</v>
      </c>
      <c r="T7" s="440"/>
      <c r="U7" s="440"/>
      <c r="V7" s="441" t="s">
        <v>100</v>
      </c>
      <c r="W7" s="440"/>
      <c r="X7" s="440"/>
      <c r="Y7" s="441" t="s">
        <v>100</v>
      </c>
      <c r="Z7" s="440"/>
      <c r="AA7" s="440"/>
      <c r="AB7" s="441" t="s">
        <v>100</v>
      </c>
      <c r="AC7" s="440"/>
      <c r="AD7" s="440"/>
      <c r="AE7" s="441" t="s">
        <v>100</v>
      </c>
      <c r="AF7" s="440"/>
      <c r="AG7" s="440"/>
      <c r="AH7" s="441" t="s">
        <v>100</v>
      </c>
      <c r="AI7" s="440"/>
      <c r="AJ7" s="440"/>
      <c r="AK7" s="441" t="s">
        <v>100</v>
      </c>
      <c r="AL7" s="440"/>
      <c r="AM7" s="440"/>
      <c r="AN7" s="441" t="s">
        <v>100</v>
      </c>
      <c r="AO7" s="440"/>
      <c r="AP7" s="440"/>
      <c r="AQ7" s="441" t="s">
        <v>100</v>
      </c>
      <c r="AR7" s="440"/>
      <c r="AS7" s="440"/>
      <c r="AT7" s="441" t="s">
        <v>100</v>
      </c>
      <c r="AU7" s="412"/>
      <c r="AV7" s="490"/>
      <c r="AW7" s="490"/>
      <c r="AX7" s="490"/>
      <c r="AY7" s="490"/>
      <c r="AZ7" s="490"/>
      <c r="BA7" s="490"/>
      <c r="BB7" s="490"/>
      <c r="BC7" s="490"/>
      <c r="BD7" s="490"/>
      <c r="BE7" s="490"/>
      <c r="BF7" s="490"/>
      <c r="BG7" s="490"/>
      <c r="BH7" s="490"/>
      <c r="BI7" s="490"/>
      <c r="BJ7" s="490"/>
      <c r="BK7" s="490"/>
    </row>
    <row r="8" spans="1:63" ht="18.75" customHeight="1" x14ac:dyDescent="0.25">
      <c r="A8" s="442" t="s">
        <v>223</v>
      </c>
      <c r="B8" s="443">
        <v>2015</v>
      </c>
      <c r="C8" s="443">
        <v>2016</v>
      </c>
      <c r="D8" s="444" t="s">
        <v>102</v>
      </c>
      <c r="E8" s="443">
        <v>2015</v>
      </c>
      <c r="F8" s="443">
        <v>2016</v>
      </c>
      <c r="G8" s="444" t="s">
        <v>102</v>
      </c>
      <c r="H8" s="443">
        <v>2015</v>
      </c>
      <c r="I8" s="443">
        <v>2016</v>
      </c>
      <c r="J8" s="444" t="s">
        <v>102</v>
      </c>
      <c r="K8" s="443">
        <v>2015</v>
      </c>
      <c r="L8" s="443">
        <v>2016</v>
      </c>
      <c r="M8" s="444" t="s">
        <v>102</v>
      </c>
      <c r="N8" s="443">
        <v>2015</v>
      </c>
      <c r="O8" s="443">
        <v>2016</v>
      </c>
      <c r="P8" s="444" t="s">
        <v>102</v>
      </c>
      <c r="Q8" s="443">
        <v>2015</v>
      </c>
      <c r="R8" s="443">
        <v>2016</v>
      </c>
      <c r="S8" s="444" t="s">
        <v>102</v>
      </c>
      <c r="T8" s="443">
        <v>2015</v>
      </c>
      <c r="U8" s="443">
        <v>2016</v>
      </c>
      <c r="V8" s="444" t="s">
        <v>102</v>
      </c>
      <c r="W8" s="443">
        <v>2015</v>
      </c>
      <c r="X8" s="443">
        <v>2016</v>
      </c>
      <c r="Y8" s="444" t="s">
        <v>102</v>
      </c>
      <c r="Z8" s="443">
        <v>2015</v>
      </c>
      <c r="AA8" s="443">
        <v>2016</v>
      </c>
      <c r="AB8" s="444" t="s">
        <v>102</v>
      </c>
      <c r="AC8" s="443">
        <v>2015</v>
      </c>
      <c r="AD8" s="443">
        <v>2016</v>
      </c>
      <c r="AE8" s="444" t="s">
        <v>102</v>
      </c>
      <c r="AF8" s="443">
        <v>2015</v>
      </c>
      <c r="AG8" s="443">
        <v>2016</v>
      </c>
      <c r="AH8" s="444" t="s">
        <v>102</v>
      </c>
      <c r="AI8" s="443">
        <v>2015</v>
      </c>
      <c r="AJ8" s="443">
        <v>2016</v>
      </c>
      <c r="AK8" s="444" t="s">
        <v>102</v>
      </c>
      <c r="AL8" s="443">
        <v>2015</v>
      </c>
      <c r="AM8" s="443">
        <v>2016</v>
      </c>
      <c r="AN8" s="444" t="s">
        <v>102</v>
      </c>
      <c r="AO8" s="443">
        <v>2015</v>
      </c>
      <c r="AP8" s="443">
        <v>2016</v>
      </c>
      <c r="AQ8" s="444" t="s">
        <v>102</v>
      </c>
      <c r="AR8" s="443">
        <v>2015</v>
      </c>
      <c r="AS8" s="443">
        <v>2016</v>
      </c>
      <c r="AT8" s="444" t="s">
        <v>102</v>
      </c>
      <c r="AU8" s="412"/>
      <c r="AV8" s="445"/>
      <c r="AW8" s="446"/>
      <c r="AX8" s="446"/>
      <c r="AY8" s="445"/>
      <c r="AZ8" s="446"/>
      <c r="BA8" s="446"/>
      <c r="BB8" s="445"/>
      <c r="BC8" s="446"/>
      <c r="BD8" s="446"/>
      <c r="BE8" s="445"/>
      <c r="BF8" s="446"/>
      <c r="BG8" s="446"/>
      <c r="BH8" s="445"/>
      <c r="BI8" s="446"/>
      <c r="BJ8" s="446"/>
      <c r="BK8" s="445"/>
    </row>
    <row r="9" spans="1:63" ht="18.75" customHeight="1" x14ac:dyDescent="0.3">
      <c r="A9" s="447"/>
      <c r="B9" s="448"/>
      <c r="C9" s="448"/>
      <c r="D9" s="448"/>
      <c r="E9" s="448"/>
      <c r="F9" s="448"/>
      <c r="G9" s="448"/>
      <c r="H9" s="448"/>
      <c r="I9" s="448"/>
      <c r="J9" s="448"/>
      <c r="K9" s="449"/>
      <c r="L9" s="449"/>
      <c r="M9" s="449"/>
      <c r="N9" s="391"/>
      <c r="O9" s="391"/>
      <c r="P9" s="450"/>
      <c r="Q9" s="449"/>
      <c r="R9" s="449"/>
      <c r="S9" s="450"/>
      <c r="T9" s="449"/>
      <c r="U9" s="449"/>
      <c r="V9" s="450"/>
      <c r="W9" s="449"/>
      <c r="X9" s="449"/>
      <c r="Y9" s="450"/>
      <c r="Z9" s="449"/>
      <c r="AA9" s="449"/>
      <c r="AB9" s="450"/>
      <c r="AC9" s="449"/>
      <c r="AD9" s="449"/>
      <c r="AE9" s="450"/>
      <c r="AF9" s="449"/>
      <c r="AG9" s="449"/>
      <c r="AH9" s="450"/>
      <c r="AI9" s="449"/>
      <c r="AJ9" s="449"/>
      <c r="AK9" s="450"/>
      <c r="AL9" s="449"/>
      <c r="AM9" s="449"/>
      <c r="AN9" s="450"/>
      <c r="AO9" s="449"/>
      <c r="AP9" s="449"/>
      <c r="AQ9" s="450"/>
      <c r="AR9" s="449"/>
      <c r="AS9" s="449"/>
      <c r="AT9" s="450"/>
      <c r="AU9" s="412"/>
      <c r="AV9" s="412"/>
    </row>
    <row r="10" spans="1:63" s="405" customFormat="1" ht="18.75" customHeight="1" x14ac:dyDescent="0.3">
      <c r="A10" s="451" t="s">
        <v>224</v>
      </c>
      <c r="B10" s="452"/>
      <c r="C10" s="452"/>
      <c r="D10" s="452"/>
      <c r="E10" s="452"/>
      <c r="F10" s="452"/>
      <c r="G10" s="452"/>
      <c r="H10" s="452"/>
      <c r="I10" s="452"/>
      <c r="J10" s="452"/>
      <c r="K10" s="449"/>
      <c r="L10" s="449"/>
      <c r="M10" s="449"/>
      <c r="N10" s="391"/>
      <c r="O10" s="391"/>
      <c r="P10" s="450"/>
      <c r="Q10" s="449"/>
      <c r="R10" s="449"/>
      <c r="S10" s="450"/>
      <c r="T10" s="449"/>
      <c r="U10" s="449"/>
      <c r="V10" s="450"/>
      <c r="W10" s="449"/>
      <c r="X10" s="449"/>
      <c r="Y10" s="450"/>
      <c r="Z10" s="449"/>
      <c r="AA10" s="449"/>
      <c r="AB10" s="450"/>
      <c r="AC10" s="449"/>
      <c r="AD10" s="449"/>
      <c r="AE10" s="450"/>
      <c r="AF10" s="449"/>
      <c r="AG10" s="449"/>
      <c r="AH10" s="450"/>
      <c r="AI10" s="449"/>
      <c r="AJ10" s="449"/>
      <c r="AK10" s="450"/>
      <c r="AL10" s="449"/>
      <c r="AM10" s="449"/>
      <c r="AN10" s="450"/>
      <c r="AO10" s="449"/>
      <c r="AP10" s="449"/>
      <c r="AQ10" s="450"/>
      <c r="AR10" s="449"/>
      <c r="AS10" s="449"/>
      <c r="AT10" s="450"/>
      <c r="AU10" s="413"/>
      <c r="AV10" s="413"/>
    </row>
    <row r="11" spans="1:63" s="405" customFormat="1" ht="18.75" customHeight="1" x14ac:dyDescent="0.3">
      <c r="A11" s="453"/>
      <c r="B11" s="452"/>
      <c r="C11" s="452"/>
      <c r="D11" s="452"/>
      <c r="E11" s="452"/>
      <c r="F11" s="452"/>
      <c r="G11" s="452"/>
      <c r="H11" s="452"/>
      <c r="I11" s="452"/>
      <c r="J11" s="452"/>
      <c r="K11" s="449"/>
      <c r="L11" s="449"/>
      <c r="M11" s="449"/>
      <c r="N11" s="391"/>
      <c r="O11" s="391"/>
      <c r="P11" s="450"/>
      <c r="Q11" s="449"/>
      <c r="R11" s="449"/>
      <c r="S11" s="450"/>
      <c r="T11" s="449"/>
      <c r="U11" s="449"/>
      <c r="V11" s="450"/>
      <c r="W11" s="449"/>
      <c r="X11" s="449"/>
      <c r="Y11" s="450"/>
      <c r="Z11" s="449"/>
      <c r="AA11" s="449"/>
      <c r="AB11" s="450"/>
      <c r="AC11" s="449"/>
      <c r="AD11" s="449"/>
      <c r="AE11" s="450"/>
      <c r="AF11" s="449"/>
      <c r="AG11" s="449"/>
      <c r="AH11" s="450"/>
      <c r="AI11" s="449"/>
      <c r="AJ11" s="449"/>
      <c r="AK11" s="450"/>
      <c r="AL11" s="449"/>
      <c r="AM11" s="449"/>
      <c r="AN11" s="450"/>
      <c r="AO11" s="449"/>
      <c r="AP11" s="449"/>
      <c r="AQ11" s="450"/>
      <c r="AR11" s="449"/>
      <c r="AS11" s="449"/>
      <c r="AT11" s="450"/>
      <c r="AU11" s="413"/>
      <c r="AV11" s="413"/>
    </row>
    <row r="12" spans="1:63" s="405" customFormat="1" ht="20.100000000000001" customHeight="1" x14ac:dyDescent="0.3">
      <c r="A12" s="451" t="s">
        <v>225</v>
      </c>
      <c r="B12" s="416"/>
      <c r="C12" s="416"/>
      <c r="D12" s="416"/>
      <c r="E12" s="416"/>
      <c r="F12" s="416"/>
      <c r="G12" s="416"/>
      <c r="H12" s="416"/>
      <c r="I12" s="416"/>
      <c r="J12" s="416"/>
      <c r="K12" s="449"/>
      <c r="L12" s="449"/>
      <c r="M12" s="449"/>
      <c r="N12" s="391"/>
      <c r="O12" s="391"/>
      <c r="P12" s="450"/>
      <c r="Q12" s="449"/>
      <c r="R12" s="449"/>
      <c r="S12" s="450"/>
      <c r="T12" s="449"/>
      <c r="U12" s="449"/>
      <c r="V12" s="450"/>
      <c r="W12" s="449"/>
      <c r="X12" s="449"/>
      <c r="Y12" s="450"/>
      <c r="Z12" s="449"/>
      <c r="AA12" s="449"/>
      <c r="AB12" s="450"/>
      <c r="AC12" s="449"/>
      <c r="AD12" s="449"/>
      <c r="AE12" s="450"/>
      <c r="AF12" s="449"/>
      <c r="AG12" s="449"/>
      <c r="AH12" s="450"/>
      <c r="AI12" s="449"/>
      <c r="AJ12" s="449"/>
      <c r="AK12" s="450"/>
      <c r="AL12" s="449"/>
      <c r="AM12" s="449"/>
      <c r="AN12" s="450"/>
      <c r="AO12" s="449"/>
      <c r="AP12" s="449"/>
      <c r="AQ12" s="450"/>
      <c r="AR12" s="449"/>
      <c r="AS12" s="449"/>
      <c r="AT12" s="450"/>
      <c r="AU12" s="413"/>
      <c r="AV12" s="413"/>
    </row>
    <row r="13" spans="1:63" s="457" customFormat="1" ht="20.100000000000001" customHeight="1" x14ac:dyDescent="0.3">
      <c r="A13" s="451" t="s">
        <v>226</v>
      </c>
      <c r="B13" s="454"/>
      <c r="C13" s="454"/>
      <c r="D13" s="454"/>
      <c r="E13" s="454"/>
      <c r="F13" s="454"/>
      <c r="G13" s="454"/>
      <c r="H13" s="454"/>
      <c r="I13" s="454"/>
      <c r="J13" s="454"/>
      <c r="K13" s="406"/>
      <c r="L13" s="406"/>
      <c r="M13" s="406"/>
      <c r="N13" s="392"/>
      <c r="O13" s="392"/>
      <c r="P13" s="455"/>
      <c r="Q13" s="406"/>
      <c r="R13" s="406"/>
      <c r="S13" s="455"/>
      <c r="T13" s="406"/>
      <c r="U13" s="406"/>
      <c r="V13" s="455"/>
      <c r="W13" s="406"/>
      <c r="X13" s="406"/>
      <c r="Y13" s="455"/>
      <c r="Z13" s="406"/>
      <c r="AA13" s="406"/>
      <c r="AB13" s="455"/>
      <c r="AC13" s="406"/>
      <c r="AD13" s="406"/>
      <c r="AE13" s="455"/>
      <c r="AF13" s="406"/>
      <c r="AG13" s="406"/>
      <c r="AH13" s="455"/>
      <c r="AI13" s="406"/>
      <c r="AJ13" s="406"/>
      <c r="AK13" s="455"/>
      <c r="AL13" s="406"/>
      <c r="AM13" s="406"/>
      <c r="AN13" s="455"/>
      <c r="AO13" s="406"/>
      <c r="AP13" s="406"/>
      <c r="AQ13" s="455"/>
      <c r="AR13" s="406"/>
      <c r="AS13" s="406"/>
      <c r="AT13" s="455"/>
      <c r="AU13" s="456"/>
      <c r="AV13" s="456"/>
    </row>
    <row r="14" spans="1:63" s="457" customFormat="1" ht="20.100000000000001" customHeight="1" x14ac:dyDescent="0.3">
      <c r="A14" s="408" t="s">
        <v>227</v>
      </c>
      <c r="B14" s="455"/>
      <c r="C14" s="455"/>
      <c r="D14" s="455"/>
      <c r="E14" s="455"/>
      <c r="F14" s="455"/>
      <c r="G14" s="455"/>
      <c r="H14" s="455"/>
      <c r="I14" s="455"/>
      <c r="J14" s="455"/>
      <c r="K14" s="406"/>
      <c r="L14" s="406"/>
      <c r="M14" s="406"/>
      <c r="N14" s="392"/>
      <c r="O14" s="392"/>
      <c r="P14" s="455"/>
      <c r="Q14" s="406">
        <v>882.97181275000003</v>
      </c>
      <c r="R14" s="406">
        <v>991.31491974999994</v>
      </c>
      <c r="S14" s="455">
        <f t="shared" ref="S14:S28" si="0">IF(Q14=0, "    ---- ", IF(ABS(ROUND(100/Q14*R14-100,1))&lt;999,ROUND(100/Q14*R14-100,1),IF(ROUND(100/Q14*R14-100,1)&gt;999,999,-999)))</f>
        <v>12.3</v>
      </c>
      <c r="T14" s="406"/>
      <c r="U14" s="406"/>
      <c r="V14" s="455"/>
      <c r="W14" s="406">
        <v>0</v>
      </c>
      <c r="X14" s="406">
        <v>0</v>
      </c>
      <c r="Y14" s="455"/>
      <c r="Z14" s="406"/>
      <c r="AA14" s="406"/>
      <c r="AB14" s="455"/>
      <c r="AC14" s="406"/>
      <c r="AD14" s="406"/>
      <c r="AE14" s="455"/>
      <c r="AF14" s="406"/>
      <c r="AG14" s="406"/>
      <c r="AH14" s="455"/>
      <c r="AI14" s="406">
        <v>0.218</v>
      </c>
      <c r="AJ14" s="406">
        <v>1.581</v>
      </c>
      <c r="AK14" s="455">
        <f t="shared" ref="AK14:AK28" si="1">IF(AI14=0, "    ---- ", IF(ABS(ROUND(100/AI14*AJ14-100,1))&lt;999,ROUND(100/AI14*AJ14-100,1),IF(ROUND(100/AI14*AJ14-100,1)&gt;999,999,-999)))</f>
        <v>625.20000000000005</v>
      </c>
      <c r="AL14" s="406"/>
      <c r="AM14" s="406"/>
      <c r="AN14" s="455"/>
      <c r="AO14" s="406">
        <f>B14+E14+H14+K14+Q14+T14+W14+Z14+AF14+AI14+AL14</f>
        <v>883.18981274999999</v>
      </c>
      <c r="AP14" s="406">
        <f t="shared" ref="AO14:AP29" si="2">C14+F14+I14+L14+R14+U14+X14+AA14+AG14+AJ14+AM14</f>
        <v>992.89591974999996</v>
      </c>
      <c r="AQ14" s="455">
        <f t="shared" ref="AQ14:AQ28" si="3">IF(AO14=0, "    ---- ", IF(ABS(ROUND(100/AO14*AP14-100,1))&lt;999,ROUND(100/AO14*AP14-100,1),IF(ROUND(100/AO14*AP14-100,1)&gt;999,999,-999)))</f>
        <v>12.4</v>
      </c>
      <c r="AR14" s="406">
        <f t="shared" ref="AR14:AS29" si="4">B14+E14+H14+K14+N14+Q14+T14+W14+Z14+AC14+AF14+AI14+AL14</f>
        <v>883.18981274999999</v>
      </c>
      <c r="AS14" s="406">
        <f t="shared" si="4"/>
        <v>992.89591974999996</v>
      </c>
      <c r="AT14" s="455">
        <f t="shared" ref="AT14:AT29" si="5">IF(AR14=0, "    ---- ", IF(ABS(ROUND(100/AR14*AS14-100,1))&lt;999,ROUND(100/AR14*AS14-100,1),IF(ROUND(100/AR14*AS14-100,1)&gt;999,999,-999)))</f>
        <v>12.4</v>
      </c>
      <c r="AU14" s="456"/>
      <c r="AV14" s="456"/>
    </row>
    <row r="15" spans="1:63" s="457" customFormat="1" ht="20.100000000000001" customHeight="1" x14ac:dyDescent="0.3">
      <c r="A15" s="408" t="s">
        <v>228</v>
      </c>
      <c r="B15" s="455"/>
      <c r="C15" s="455"/>
      <c r="D15" s="455"/>
      <c r="E15" s="455">
        <v>57.889000000000003</v>
      </c>
      <c r="F15" s="455">
        <v>47.2</v>
      </c>
      <c r="G15" s="455">
        <f t="shared" ref="G15:G28" si="6">IF(E15=0, "    ---- ", IF(ABS(ROUND(100/E15*F15-100,1))&lt;999,ROUND(100/E15*F15-100,1),IF(ROUND(100/E15*F15-100,1)&gt;999,999,-999)))</f>
        <v>-18.5</v>
      </c>
      <c r="H15" s="455"/>
      <c r="I15" s="455"/>
      <c r="J15" s="455"/>
      <c r="K15" s="406"/>
      <c r="L15" s="406"/>
      <c r="M15" s="406"/>
      <c r="N15" s="392"/>
      <c r="O15" s="392"/>
      <c r="P15" s="455"/>
      <c r="Q15" s="406">
        <v>5009</v>
      </c>
      <c r="R15" s="406">
        <v>5770.4701971200002</v>
      </c>
      <c r="S15" s="455">
        <f t="shared" si="0"/>
        <v>15.2</v>
      </c>
      <c r="T15" s="406"/>
      <c r="U15" s="406"/>
      <c r="V15" s="455"/>
      <c r="W15" s="406">
        <v>0</v>
      </c>
      <c r="X15" s="406">
        <v>0</v>
      </c>
      <c r="Y15" s="455"/>
      <c r="Z15" s="406">
        <v>817</v>
      </c>
      <c r="AA15" s="406">
        <v>940</v>
      </c>
      <c r="AB15" s="455">
        <f t="shared" ref="AB15:AB28" si="7">IF(Z15=0, "    ---- ", IF(ABS(ROUND(100/Z15*AA15-100,1))&lt;999,ROUND(100/Z15*AA15-100,1),IF(ROUND(100/Z15*AA15-100,1)&gt;999,999,-999)))</f>
        <v>15.1</v>
      </c>
      <c r="AC15" s="406"/>
      <c r="AD15" s="406"/>
      <c r="AE15" s="455"/>
      <c r="AF15" s="406"/>
      <c r="AG15" s="406"/>
      <c r="AH15" s="455"/>
      <c r="AI15" s="406">
        <v>744.18700000000001</v>
      </c>
      <c r="AJ15" s="406">
        <v>812.279</v>
      </c>
      <c r="AK15" s="455">
        <f t="shared" si="1"/>
        <v>9.1</v>
      </c>
      <c r="AL15" s="406">
        <v>17173.900000000001</v>
      </c>
      <c r="AM15" s="406">
        <v>13335</v>
      </c>
      <c r="AN15" s="455">
        <f t="shared" ref="AN15:AN28" si="8">IF(AL15=0, "    ---- ", IF(ABS(ROUND(100/AL15*AM15-100,1))&lt;999,ROUND(100/AL15*AM15-100,1),IF(ROUND(100/AL15*AM15-100,1)&gt;999,999,-999)))</f>
        <v>-22.4</v>
      </c>
      <c r="AO15" s="406">
        <f t="shared" si="2"/>
        <v>23801.976000000002</v>
      </c>
      <c r="AP15" s="406">
        <f t="shared" si="2"/>
        <v>20904.94919712</v>
      </c>
      <c r="AQ15" s="455">
        <f t="shared" si="3"/>
        <v>-12.2</v>
      </c>
      <c r="AR15" s="406">
        <f t="shared" si="4"/>
        <v>23801.976000000002</v>
      </c>
      <c r="AS15" s="406">
        <f t="shared" si="4"/>
        <v>20904.94919712</v>
      </c>
      <c r="AT15" s="455">
        <f t="shared" si="5"/>
        <v>-12.2</v>
      </c>
      <c r="AU15" s="456"/>
      <c r="AV15" s="456"/>
    </row>
    <row r="16" spans="1:63" s="457" customFormat="1" ht="20.100000000000001" customHeight="1" x14ac:dyDescent="0.3">
      <c r="A16" s="408" t="s">
        <v>229</v>
      </c>
      <c r="B16" s="455"/>
      <c r="C16" s="455"/>
      <c r="D16" s="455"/>
      <c r="E16" s="455">
        <v>2085.9720000000002</v>
      </c>
      <c r="F16" s="455">
        <v>5016</v>
      </c>
      <c r="G16" s="455">
        <f t="shared" si="6"/>
        <v>140.5</v>
      </c>
      <c r="H16" s="455">
        <v>12.968</v>
      </c>
      <c r="I16" s="455">
        <v>25.933</v>
      </c>
      <c r="J16" s="455">
        <f t="shared" ref="J16:J17" si="9">IF(H16=0, "    ---- ", IF(ABS(ROUND(100/H16*I16-100,1))&lt;999,ROUND(100/H16*I16-100,1),IF(ROUND(100/H16*I16-100,1)&gt;999,999,-999)))</f>
        <v>100</v>
      </c>
      <c r="K16" s="406"/>
      <c r="L16" s="406">
        <v>0</v>
      </c>
      <c r="M16" s="406"/>
      <c r="N16" s="392"/>
      <c r="O16" s="392">
        <v>0</v>
      </c>
      <c r="P16" s="455"/>
      <c r="Q16" s="406">
        <v>16122.560341890001</v>
      </c>
      <c r="R16" s="406">
        <v>13177.076048659999</v>
      </c>
      <c r="S16" s="455">
        <f t="shared" si="0"/>
        <v>-18.3</v>
      </c>
      <c r="T16" s="406"/>
      <c r="U16" s="406">
        <v>148.6</v>
      </c>
      <c r="V16" s="455" t="str">
        <f t="shared" ref="V16:V17" si="10">IF(T16=0, "    ---- ", IF(ABS(ROUND(100/T16*U16-100,1))&lt;999,ROUND(100/T16*U16-100,1),IF(ROUND(100/T16*U16-100,1)&gt;999,999,-999)))</f>
        <v xml:space="preserve">    ---- </v>
      </c>
      <c r="W16" s="406">
        <v>0</v>
      </c>
      <c r="X16" s="406">
        <v>0</v>
      </c>
      <c r="Y16" s="455"/>
      <c r="Z16" s="406">
        <v>3867</v>
      </c>
      <c r="AA16" s="406">
        <v>4122</v>
      </c>
      <c r="AB16" s="455">
        <f t="shared" si="7"/>
        <v>6.6</v>
      </c>
      <c r="AC16" s="406"/>
      <c r="AD16" s="406">
        <v>0</v>
      </c>
      <c r="AE16" s="455"/>
      <c r="AF16" s="406"/>
      <c r="AG16" s="406"/>
      <c r="AH16" s="455"/>
      <c r="AI16" s="406">
        <v>872.55</v>
      </c>
      <c r="AJ16" s="406">
        <v>955.07300000000009</v>
      </c>
      <c r="AK16" s="455">
        <f t="shared" si="1"/>
        <v>9.5</v>
      </c>
      <c r="AL16" s="406">
        <v>1801.5</v>
      </c>
      <c r="AM16" s="406">
        <v>3181</v>
      </c>
      <c r="AN16" s="455">
        <f t="shared" si="8"/>
        <v>76.599999999999994</v>
      </c>
      <c r="AO16" s="406">
        <f t="shared" si="2"/>
        <v>24762.550341890001</v>
      </c>
      <c r="AP16" s="406">
        <f t="shared" si="2"/>
        <v>26625.682048659997</v>
      </c>
      <c r="AQ16" s="455">
        <f t="shared" si="3"/>
        <v>7.5</v>
      </c>
      <c r="AR16" s="406">
        <f t="shared" si="4"/>
        <v>24762.550341890001</v>
      </c>
      <c r="AS16" s="406">
        <f t="shared" si="4"/>
        <v>26625.682048659997</v>
      </c>
      <c r="AT16" s="455">
        <f t="shared" si="5"/>
        <v>7.5</v>
      </c>
      <c r="AU16" s="456"/>
      <c r="AV16" s="456"/>
    </row>
    <row r="17" spans="1:49" s="457" customFormat="1" ht="20.100000000000001" customHeight="1" x14ac:dyDescent="0.3">
      <c r="A17" s="408" t="s">
        <v>230</v>
      </c>
      <c r="B17" s="455"/>
      <c r="C17" s="455"/>
      <c r="D17" s="455"/>
      <c r="E17" s="455">
        <v>2085.9720000000002</v>
      </c>
      <c r="F17" s="455">
        <v>3155.9</v>
      </c>
      <c r="G17" s="455">
        <f t="shared" si="6"/>
        <v>51.3</v>
      </c>
      <c r="H17" s="455">
        <v>12.968</v>
      </c>
      <c r="I17" s="455">
        <v>25.933</v>
      </c>
      <c r="J17" s="455">
        <f t="shared" si="9"/>
        <v>100</v>
      </c>
      <c r="K17" s="406"/>
      <c r="L17" s="406"/>
      <c r="M17" s="406"/>
      <c r="N17" s="392"/>
      <c r="O17" s="392"/>
      <c r="P17" s="455"/>
      <c r="Q17" s="406">
        <v>10026.457771270001</v>
      </c>
      <c r="R17" s="406">
        <v>6386.7080799599998</v>
      </c>
      <c r="S17" s="455">
        <f t="shared" si="0"/>
        <v>-36.299999999999997</v>
      </c>
      <c r="T17" s="406"/>
      <c r="U17" s="406">
        <v>121.4</v>
      </c>
      <c r="V17" s="455" t="str">
        <f t="shared" si="10"/>
        <v xml:space="preserve">    ---- </v>
      </c>
      <c r="W17" s="406">
        <v>0</v>
      </c>
      <c r="X17" s="406">
        <v>0</v>
      </c>
      <c r="Y17" s="455"/>
      <c r="Z17" s="406">
        <v>430</v>
      </c>
      <c r="AA17" s="406">
        <v>445</v>
      </c>
      <c r="AB17" s="455">
        <f t="shared" si="7"/>
        <v>3.5</v>
      </c>
      <c r="AC17" s="406"/>
      <c r="AD17" s="406"/>
      <c r="AE17" s="455"/>
      <c r="AF17" s="406"/>
      <c r="AG17" s="406"/>
      <c r="AH17" s="455"/>
      <c r="AI17" s="406">
        <v>239.94</v>
      </c>
      <c r="AJ17" s="406">
        <v>205.108</v>
      </c>
      <c r="AK17" s="455">
        <f t="shared" si="1"/>
        <v>-14.5</v>
      </c>
      <c r="AL17" s="406"/>
      <c r="AM17" s="406"/>
      <c r="AN17" s="455"/>
      <c r="AO17" s="406">
        <f t="shared" si="2"/>
        <v>12795.337771270002</v>
      </c>
      <c r="AP17" s="406">
        <f t="shared" si="2"/>
        <v>10340.049079959999</v>
      </c>
      <c r="AQ17" s="455">
        <f t="shared" si="3"/>
        <v>-19.2</v>
      </c>
      <c r="AR17" s="406">
        <f t="shared" si="4"/>
        <v>12795.337771270002</v>
      </c>
      <c r="AS17" s="406">
        <f t="shared" si="4"/>
        <v>10340.049079959999</v>
      </c>
      <c r="AT17" s="455">
        <f t="shared" si="5"/>
        <v>-19.2</v>
      </c>
      <c r="AU17" s="456"/>
      <c r="AV17" s="456"/>
    </row>
    <row r="18" spans="1:49" s="457" customFormat="1" ht="20.100000000000001" customHeight="1" x14ac:dyDescent="0.3">
      <c r="A18" s="408" t="s">
        <v>231</v>
      </c>
      <c r="B18" s="455"/>
      <c r="C18" s="455"/>
      <c r="D18" s="455"/>
      <c r="E18" s="455">
        <v>2085.9720000000002</v>
      </c>
      <c r="F18" s="455">
        <v>3155.9</v>
      </c>
      <c r="G18" s="455">
        <f t="shared" si="6"/>
        <v>51.3</v>
      </c>
      <c r="H18" s="455">
        <v>12.968</v>
      </c>
      <c r="I18" s="455">
        <v>25.933</v>
      </c>
      <c r="J18" s="455"/>
      <c r="K18" s="406"/>
      <c r="L18" s="406"/>
      <c r="M18" s="406"/>
      <c r="N18" s="392"/>
      <c r="O18" s="392"/>
      <c r="P18" s="455"/>
      <c r="Q18" s="406">
        <v>10026.457771270001</v>
      </c>
      <c r="R18" s="406">
        <v>6386.7080799599998</v>
      </c>
      <c r="S18" s="455">
        <f t="shared" si="0"/>
        <v>-36.299999999999997</v>
      </c>
      <c r="T18" s="406"/>
      <c r="U18" s="406"/>
      <c r="V18" s="455"/>
      <c r="W18" s="406">
        <v>0</v>
      </c>
      <c r="X18" s="406">
        <v>0</v>
      </c>
      <c r="Y18" s="455"/>
      <c r="Z18" s="406"/>
      <c r="AA18" s="406"/>
      <c r="AB18" s="455"/>
      <c r="AC18" s="406"/>
      <c r="AD18" s="406"/>
      <c r="AE18" s="455"/>
      <c r="AF18" s="406"/>
      <c r="AG18" s="406"/>
      <c r="AH18" s="455"/>
      <c r="AI18" s="406">
        <v>234.14776794000002</v>
      </c>
      <c r="AJ18" s="406">
        <v>46.46299791000002</v>
      </c>
      <c r="AK18" s="455">
        <f t="shared" si="1"/>
        <v>-80.2</v>
      </c>
      <c r="AL18" s="406"/>
      <c r="AM18" s="406"/>
      <c r="AN18" s="455"/>
      <c r="AO18" s="406">
        <f t="shared" si="2"/>
        <v>12359.545539210001</v>
      </c>
      <c r="AP18" s="406">
        <f t="shared" si="2"/>
        <v>9615.0040778700004</v>
      </c>
      <c r="AQ18" s="455">
        <f t="shared" si="3"/>
        <v>-22.2</v>
      </c>
      <c r="AR18" s="406">
        <f t="shared" si="4"/>
        <v>12359.545539210001</v>
      </c>
      <c r="AS18" s="406">
        <f t="shared" si="4"/>
        <v>9615.0040778700004</v>
      </c>
      <c r="AT18" s="455">
        <f t="shared" si="5"/>
        <v>-22.2</v>
      </c>
      <c r="AU18" s="456"/>
      <c r="AV18" s="456"/>
    </row>
    <row r="19" spans="1:49" s="457" customFormat="1" ht="20.100000000000001" customHeight="1" x14ac:dyDescent="0.3">
      <c r="A19" s="408" t="s">
        <v>232</v>
      </c>
      <c r="B19" s="455"/>
      <c r="C19" s="455"/>
      <c r="D19" s="455"/>
      <c r="E19" s="455"/>
      <c r="F19" s="455">
        <v>1860.1</v>
      </c>
      <c r="G19" s="455" t="str">
        <f t="shared" si="6"/>
        <v xml:space="preserve">    ---- </v>
      </c>
      <c r="H19" s="455"/>
      <c r="I19" s="455"/>
      <c r="J19" s="455"/>
      <c r="K19" s="406"/>
      <c r="L19" s="406"/>
      <c r="M19" s="406"/>
      <c r="N19" s="392"/>
      <c r="O19" s="392"/>
      <c r="P19" s="455"/>
      <c r="Q19" s="406">
        <v>6096.1025706199998</v>
      </c>
      <c r="R19" s="406">
        <v>6790.3679686999994</v>
      </c>
      <c r="S19" s="455">
        <f t="shared" si="0"/>
        <v>11.4</v>
      </c>
      <c r="T19" s="406"/>
      <c r="U19" s="406">
        <v>27.2</v>
      </c>
      <c r="V19" s="455" t="str">
        <f t="shared" ref="V19:V28" si="11">IF(T19=0, "    ---- ", IF(ABS(ROUND(100/T19*U19-100,1))&lt;999,ROUND(100/T19*U19-100,1),IF(ROUND(100/T19*U19-100,1)&gt;999,999,-999)))</f>
        <v xml:space="preserve">    ---- </v>
      </c>
      <c r="W19" s="406">
        <v>0</v>
      </c>
      <c r="X19" s="406">
        <v>0</v>
      </c>
      <c r="Y19" s="455"/>
      <c r="Z19" s="406">
        <v>3437</v>
      </c>
      <c r="AA19" s="406">
        <v>3677</v>
      </c>
      <c r="AB19" s="455">
        <f t="shared" si="7"/>
        <v>7</v>
      </c>
      <c r="AC19" s="406"/>
      <c r="AD19" s="406"/>
      <c r="AE19" s="455"/>
      <c r="AF19" s="406"/>
      <c r="AG19" s="406"/>
      <c r="AH19" s="455"/>
      <c r="AI19" s="406">
        <v>632.61</v>
      </c>
      <c r="AJ19" s="406">
        <v>749.96500000000003</v>
      </c>
      <c r="AK19" s="455">
        <f t="shared" si="1"/>
        <v>18.600000000000001</v>
      </c>
      <c r="AL19" s="406">
        <v>1801.5</v>
      </c>
      <c r="AM19" s="406">
        <v>3181</v>
      </c>
      <c r="AN19" s="455">
        <f t="shared" si="8"/>
        <v>76.599999999999994</v>
      </c>
      <c r="AO19" s="406">
        <f t="shared" si="2"/>
        <v>11967.21257062</v>
      </c>
      <c r="AP19" s="406">
        <f t="shared" si="2"/>
        <v>16285.6329687</v>
      </c>
      <c r="AQ19" s="455">
        <f t="shared" si="3"/>
        <v>36.1</v>
      </c>
      <c r="AR19" s="406">
        <f t="shared" si="4"/>
        <v>11967.21257062</v>
      </c>
      <c r="AS19" s="406">
        <f t="shared" si="4"/>
        <v>16285.6329687</v>
      </c>
      <c r="AT19" s="455">
        <f t="shared" si="5"/>
        <v>36.1</v>
      </c>
      <c r="AU19" s="456"/>
      <c r="AV19" s="456"/>
    </row>
    <row r="20" spans="1:49" s="457" customFormat="1" ht="20.100000000000001" customHeight="1" x14ac:dyDescent="0.3">
      <c r="A20" s="408" t="s">
        <v>233</v>
      </c>
      <c r="B20" s="455">
        <v>151.22799999999998</v>
      </c>
      <c r="C20" s="455">
        <v>157.905</v>
      </c>
      <c r="D20" s="455">
        <f>IF(B20=0, "    ---- ", IF(ABS(ROUND(100/B20*C20-100,1))&lt;999,ROUND(100/B20*C20-100,1),IF(ROUND(100/B20*C20-100,1)&gt;999,999,-999)))</f>
        <v>4.4000000000000004</v>
      </c>
      <c r="E20" s="455">
        <v>24814.059000000001</v>
      </c>
      <c r="F20" s="455">
        <v>24064</v>
      </c>
      <c r="G20" s="455">
        <f t="shared" si="6"/>
        <v>-3</v>
      </c>
      <c r="H20" s="455">
        <v>80.86099999999999</v>
      </c>
      <c r="I20" s="455">
        <v>166.98799999999997</v>
      </c>
      <c r="J20" s="455">
        <f t="shared" ref="J20:J28" si="12">IF(H20=0, "    ---- ", IF(ABS(ROUND(100/H20*I20-100,1))&lt;999,ROUND(100/H20*I20-100,1),IF(ROUND(100/H20*I20-100,1)&gt;999,999,-999)))</f>
        <v>106.5</v>
      </c>
      <c r="K20" s="406">
        <v>377.584</v>
      </c>
      <c r="L20" s="406">
        <v>699.95100000000002</v>
      </c>
      <c r="M20" s="406">
        <f t="shared" ref="M20:M28" si="13">IF(K20=0, "    ---- ", IF(ABS(ROUND(100/K20*L20-100,1))&lt;999,ROUND(100/K20*L20-100,1),IF(ROUND(100/K20*L20-100,1)&gt;999,999,-999)))</f>
        <v>85.4</v>
      </c>
      <c r="N20" s="392"/>
      <c r="O20" s="392">
        <v>0</v>
      </c>
      <c r="P20" s="455"/>
      <c r="Q20" s="406">
        <v>9253.7047237999996</v>
      </c>
      <c r="R20" s="406">
        <v>11950.275035459999</v>
      </c>
      <c r="S20" s="455">
        <f t="shared" si="0"/>
        <v>29.1</v>
      </c>
      <c r="T20" s="406">
        <v>103.3</v>
      </c>
      <c r="U20" s="406">
        <v>170.6</v>
      </c>
      <c r="V20" s="455">
        <f t="shared" si="11"/>
        <v>65.2</v>
      </c>
      <c r="W20" s="406">
        <v>7421.8</v>
      </c>
      <c r="X20" s="406">
        <v>8379.56</v>
      </c>
      <c r="Y20" s="455">
        <f t="shared" ref="Y20:Y28" si="14">IF(W20=0, "    ---- ", IF(ABS(ROUND(100/W20*X20-100,1))&lt;999,ROUND(100/W20*X20-100,1),IF(ROUND(100/W20*X20-100,1)&gt;999,999,-999)))</f>
        <v>12.9</v>
      </c>
      <c r="Z20" s="406">
        <v>1924</v>
      </c>
      <c r="AA20" s="406">
        <v>2797</v>
      </c>
      <c r="AB20" s="455">
        <f t="shared" si="7"/>
        <v>45.4</v>
      </c>
      <c r="AC20" s="406"/>
      <c r="AD20" s="406">
        <v>0</v>
      </c>
      <c r="AE20" s="455"/>
      <c r="AF20" s="406">
        <v>418.72301618999995</v>
      </c>
      <c r="AG20" s="406">
        <v>428.14558813999997</v>
      </c>
      <c r="AH20" s="455">
        <f t="shared" ref="AH20:AH28" si="15">IF(AF20=0, "    ---- ", IF(ABS(ROUND(100/AF20*AG20-100,1))&lt;999,ROUND(100/AF20*AG20-100,1),IF(ROUND(100/AF20*AG20-100,1)&gt;999,999,-999)))</f>
        <v>2.2999999999999998</v>
      </c>
      <c r="AI20" s="406">
        <v>2700.0889999999999</v>
      </c>
      <c r="AJ20" s="406">
        <v>3101.2080000000001</v>
      </c>
      <c r="AK20" s="455">
        <f t="shared" si="1"/>
        <v>14.9</v>
      </c>
      <c r="AL20" s="406">
        <v>11057.199999999999</v>
      </c>
      <c r="AM20" s="406">
        <v>13598</v>
      </c>
      <c r="AN20" s="455">
        <f t="shared" si="8"/>
        <v>23</v>
      </c>
      <c r="AO20" s="406">
        <f t="shared" si="2"/>
        <v>58302.548739990001</v>
      </c>
      <c r="AP20" s="406">
        <f t="shared" si="2"/>
        <v>65513.632623599995</v>
      </c>
      <c r="AQ20" s="455">
        <f t="shared" si="3"/>
        <v>12.4</v>
      </c>
      <c r="AR20" s="406">
        <f t="shared" si="4"/>
        <v>58302.548739990001</v>
      </c>
      <c r="AS20" s="406">
        <f t="shared" si="4"/>
        <v>65513.632623599995</v>
      </c>
      <c r="AT20" s="455">
        <f t="shared" si="5"/>
        <v>12.4</v>
      </c>
      <c r="AU20" s="456"/>
      <c r="AV20" s="456"/>
    </row>
    <row r="21" spans="1:49" s="457" customFormat="1" ht="20.100000000000001" customHeight="1" x14ac:dyDescent="0.3">
      <c r="A21" s="408" t="s">
        <v>234</v>
      </c>
      <c r="B21" s="455">
        <v>2.3130000000000002</v>
      </c>
      <c r="C21" s="455">
        <v>2.508</v>
      </c>
      <c r="D21" s="455">
        <f>IF(B21=0, "    ---- ", IF(ABS(ROUND(100/B21*C21-100,1))&lt;999,ROUND(100/B21*C21-100,1),IF(ROUND(100/B21*C21-100,1)&gt;999,999,-999)))</f>
        <v>8.4</v>
      </c>
      <c r="E21" s="455">
        <v>928.64200000000005</v>
      </c>
      <c r="F21" s="455">
        <v>966</v>
      </c>
      <c r="G21" s="455">
        <f t="shared" si="6"/>
        <v>4</v>
      </c>
      <c r="H21" s="455">
        <v>17.774999999999999</v>
      </c>
      <c r="I21" s="455">
        <v>21.756</v>
      </c>
      <c r="J21" s="455">
        <f t="shared" si="12"/>
        <v>22.4</v>
      </c>
      <c r="K21" s="406">
        <v>5.5940000000000003</v>
      </c>
      <c r="L21" s="406">
        <v>16.489000000000001</v>
      </c>
      <c r="M21" s="406">
        <f t="shared" si="13"/>
        <v>194.8</v>
      </c>
      <c r="N21" s="392"/>
      <c r="O21" s="392"/>
      <c r="P21" s="455"/>
      <c r="Q21" s="406">
        <v>375.93012691000001</v>
      </c>
      <c r="R21" s="406">
        <v>412.36709999999999</v>
      </c>
      <c r="S21" s="455">
        <f t="shared" si="0"/>
        <v>9.6999999999999993</v>
      </c>
      <c r="T21" s="406">
        <v>102.3</v>
      </c>
      <c r="U21" s="406">
        <v>155.1</v>
      </c>
      <c r="V21" s="455">
        <f t="shared" si="11"/>
        <v>51.6</v>
      </c>
      <c r="W21" s="406">
        <v>7.8</v>
      </c>
      <c r="X21" s="406">
        <v>8.66</v>
      </c>
      <c r="Y21" s="455">
        <f t="shared" si="14"/>
        <v>11</v>
      </c>
      <c r="Z21" s="406">
        <v>461</v>
      </c>
      <c r="AA21" s="406">
        <v>1135</v>
      </c>
      <c r="AB21" s="455">
        <f t="shared" si="7"/>
        <v>146.19999999999999</v>
      </c>
      <c r="AC21" s="406"/>
      <c r="AD21" s="406"/>
      <c r="AE21" s="455"/>
      <c r="AF21" s="406">
        <v>123.10564060999999</v>
      </c>
      <c r="AG21" s="406">
        <v>-1.00000001490116E-7</v>
      </c>
      <c r="AH21" s="455">
        <f t="shared" si="15"/>
        <v>-100</v>
      </c>
      <c r="AI21" s="406">
        <v>1.3180000000000001</v>
      </c>
      <c r="AJ21" s="406">
        <v>1.3149999999999999</v>
      </c>
      <c r="AK21" s="455">
        <f t="shared" si="1"/>
        <v>-0.2</v>
      </c>
      <c r="AL21" s="406">
        <v>61.3</v>
      </c>
      <c r="AM21" s="406">
        <v>74</v>
      </c>
      <c r="AN21" s="455">
        <f t="shared" si="8"/>
        <v>20.7</v>
      </c>
      <c r="AO21" s="406">
        <f t="shared" si="2"/>
        <v>2087.0777675200002</v>
      </c>
      <c r="AP21" s="406">
        <f t="shared" si="2"/>
        <v>2793.1950999000005</v>
      </c>
      <c r="AQ21" s="455">
        <f t="shared" si="3"/>
        <v>33.799999999999997</v>
      </c>
      <c r="AR21" s="406">
        <f t="shared" si="4"/>
        <v>2087.0777675200002</v>
      </c>
      <c r="AS21" s="406">
        <f t="shared" si="4"/>
        <v>2793.1950999000005</v>
      </c>
      <c r="AT21" s="455">
        <f t="shared" si="5"/>
        <v>33.799999999999997</v>
      </c>
      <c r="AU21" s="456"/>
      <c r="AV21" s="456"/>
    </row>
    <row r="22" spans="1:49" s="457" customFormat="1" ht="20.100000000000001" customHeight="1" x14ac:dyDescent="0.3">
      <c r="A22" s="408" t="s">
        <v>235</v>
      </c>
      <c r="B22" s="455">
        <v>148.91499999999999</v>
      </c>
      <c r="C22" s="455">
        <v>155.39699999999999</v>
      </c>
      <c r="D22" s="455">
        <f>IF(B22=0, "    ---- ", IF(ABS(ROUND(100/B22*C22-100,1))&lt;999,ROUND(100/B22*C22-100,1),IF(ROUND(100/B22*C22-100,1)&gt;999,999,-999)))</f>
        <v>4.4000000000000004</v>
      </c>
      <c r="E22" s="455">
        <v>23926.536</v>
      </c>
      <c r="F22" s="455">
        <v>23063</v>
      </c>
      <c r="G22" s="455">
        <f t="shared" si="6"/>
        <v>-3.6</v>
      </c>
      <c r="H22" s="455">
        <v>61.468000000000004</v>
      </c>
      <c r="I22" s="455">
        <v>127.788</v>
      </c>
      <c r="J22" s="455">
        <f t="shared" si="12"/>
        <v>107.9</v>
      </c>
      <c r="K22" s="406">
        <v>278.10300000000001</v>
      </c>
      <c r="L22" s="406">
        <v>587.83100000000002</v>
      </c>
      <c r="M22" s="406">
        <f t="shared" si="13"/>
        <v>111.4</v>
      </c>
      <c r="N22" s="392"/>
      <c r="O22" s="392"/>
      <c r="P22" s="455"/>
      <c r="Q22" s="406">
        <v>6954.1859581400004</v>
      </c>
      <c r="R22" s="406">
        <v>9146.6826252700012</v>
      </c>
      <c r="S22" s="455">
        <f t="shared" si="0"/>
        <v>31.5</v>
      </c>
      <c r="T22" s="406"/>
      <c r="U22" s="406"/>
      <c r="V22" s="455" t="str">
        <f t="shared" si="11"/>
        <v xml:space="preserve">    ---- </v>
      </c>
      <c r="W22" s="406">
        <v>7411.6</v>
      </c>
      <c r="X22" s="406">
        <v>8369.91</v>
      </c>
      <c r="Y22" s="455">
        <f t="shared" si="14"/>
        <v>12.9</v>
      </c>
      <c r="Z22" s="406">
        <v>1486</v>
      </c>
      <c r="AA22" s="406">
        <v>1645</v>
      </c>
      <c r="AB22" s="455">
        <f t="shared" si="7"/>
        <v>10.7</v>
      </c>
      <c r="AC22" s="406"/>
      <c r="AD22" s="406"/>
      <c r="AE22" s="455"/>
      <c r="AF22" s="406">
        <v>294.72489424999998</v>
      </c>
      <c r="AG22" s="406">
        <v>426.28238836999998</v>
      </c>
      <c r="AH22" s="455">
        <f t="shared" si="15"/>
        <v>44.6</v>
      </c>
      <c r="AI22" s="406">
        <v>2600.1109999999999</v>
      </c>
      <c r="AJ22" s="406">
        <v>2968.58</v>
      </c>
      <c r="AK22" s="455">
        <f t="shared" si="1"/>
        <v>14.2</v>
      </c>
      <c r="AL22" s="406">
        <v>9760.6</v>
      </c>
      <c r="AM22" s="406">
        <v>12261</v>
      </c>
      <c r="AN22" s="455">
        <f t="shared" si="8"/>
        <v>25.6</v>
      </c>
      <c r="AO22" s="406">
        <f t="shared" si="2"/>
        <v>52922.243852389998</v>
      </c>
      <c r="AP22" s="406">
        <f t="shared" si="2"/>
        <v>58751.471013640003</v>
      </c>
      <c r="AQ22" s="455">
        <f t="shared" si="3"/>
        <v>11</v>
      </c>
      <c r="AR22" s="406">
        <f t="shared" si="4"/>
        <v>52922.243852389998</v>
      </c>
      <c r="AS22" s="406">
        <f t="shared" si="4"/>
        <v>58751.471013640003</v>
      </c>
      <c r="AT22" s="455">
        <f t="shared" si="5"/>
        <v>11</v>
      </c>
      <c r="AU22" s="456"/>
      <c r="AV22" s="456"/>
    </row>
    <row r="23" spans="1:49" s="457" customFormat="1" ht="20.100000000000001" customHeight="1" x14ac:dyDescent="0.3">
      <c r="A23" s="408" t="s">
        <v>236</v>
      </c>
      <c r="B23" s="455"/>
      <c r="C23" s="455"/>
      <c r="D23" s="455"/>
      <c r="E23" s="455">
        <v>10.763</v>
      </c>
      <c r="F23" s="455">
        <v>7.9</v>
      </c>
      <c r="G23" s="455">
        <f t="shared" si="6"/>
        <v>-26.6</v>
      </c>
      <c r="H23" s="455"/>
      <c r="I23" s="455"/>
      <c r="J23" s="455"/>
      <c r="K23" s="406"/>
      <c r="L23" s="406"/>
      <c r="M23" s="406"/>
      <c r="N23" s="392"/>
      <c r="O23" s="392"/>
      <c r="P23" s="455"/>
      <c r="Q23" s="406">
        <v>1262.3852732</v>
      </c>
      <c r="R23" s="406">
        <v>1571.4434767</v>
      </c>
      <c r="S23" s="455">
        <f t="shared" si="0"/>
        <v>24.5</v>
      </c>
      <c r="T23" s="406">
        <v>1</v>
      </c>
      <c r="U23" s="406">
        <v>15.5</v>
      </c>
      <c r="V23" s="455">
        <f t="shared" si="11"/>
        <v>999</v>
      </c>
      <c r="W23" s="406">
        <v>2.4</v>
      </c>
      <c r="X23" s="406">
        <v>0.99</v>
      </c>
      <c r="Y23" s="455">
        <f t="shared" si="14"/>
        <v>-58.8</v>
      </c>
      <c r="Z23" s="406"/>
      <c r="AA23" s="406"/>
      <c r="AB23" s="455"/>
      <c r="AC23" s="406"/>
      <c r="AD23" s="406"/>
      <c r="AE23" s="455"/>
      <c r="AF23" s="406">
        <v>0.89248132999999996</v>
      </c>
      <c r="AG23" s="406">
        <v>1.8631998700000001</v>
      </c>
      <c r="AH23" s="455">
        <f t="shared" si="15"/>
        <v>108.8</v>
      </c>
      <c r="AI23" s="406"/>
      <c r="AJ23" s="406">
        <v>0</v>
      </c>
      <c r="AK23" s="455" t="str">
        <f t="shared" si="1"/>
        <v xml:space="preserve">    ---- </v>
      </c>
      <c r="AL23" s="406"/>
      <c r="AM23" s="406"/>
      <c r="AN23" s="455"/>
      <c r="AO23" s="406">
        <f t="shared" si="2"/>
        <v>1277.44075453</v>
      </c>
      <c r="AP23" s="406">
        <f t="shared" si="2"/>
        <v>1597.6966765700001</v>
      </c>
      <c r="AQ23" s="455">
        <f t="shared" si="3"/>
        <v>25.1</v>
      </c>
      <c r="AR23" s="406">
        <f t="shared" si="4"/>
        <v>1277.44075453</v>
      </c>
      <c r="AS23" s="406">
        <f t="shared" si="4"/>
        <v>1597.6966765700001</v>
      </c>
      <c r="AT23" s="455">
        <f t="shared" si="5"/>
        <v>25.1</v>
      </c>
      <c r="AU23" s="456"/>
      <c r="AV23" s="456"/>
    </row>
    <row r="24" spans="1:49" s="457" customFormat="1" ht="20.100000000000001" customHeight="1" x14ac:dyDescent="0.3">
      <c r="A24" s="408" t="s">
        <v>237</v>
      </c>
      <c r="B24" s="455"/>
      <c r="C24" s="455"/>
      <c r="D24" s="455"/>
      <c r="E24" s="455">
        <v>60.276000000000003</v>
      </c>
      <c r="F24" s="455">
        <v>0</v>
      </c>
      <c r="G24" s="455">
        <f t="shared" si="6"/>
        <v>-100</v>
      </c>
      <c r="H24" s="455"/>
      <c r="I24" s="455"/>
      <c r="J24" s="455"/>
      <c r="K24" s="406"/>
      <c r="L24" s="406"/>
      <c r="M24" s="406"/>
      <c r="N24" s="392"/>
      <c r="O24" s="392"/>
      <c r="P24" s="455"/>
      <c r="Q24" s="406">
        <v>575.24432805999993</v>
      </c>
      <c r="R24" s="406">
        <v>797.73303114999999</v>
      </c>
      <c r="S24" s="455">
        <f t="shared" si="0"/>
        <v>38.700000000000003</v>
      </c>
      <c r="T24" s="406"/>
      <c r="U24" s="406"/>
      <c r="V24" s="455"/>
      <c r="W24" s="406">
        <v>0</v>
      </c>
      <c r="X24" s="406">
        <v>0</v>
      </c>
      <c r="Y24" s="455"/>
      <c r="Z24" s="406">
        <v>-23</v>
      </c>
      <c r="AA24" s="406">
        <v>17</v>
      </c>
      <c r="AB24" s="455">
        <f t="shared" si="7"/>
        <v>-173.9</v>
      </c>
      <c r="AC24" s="406"/>
      <c r="AD24" s="406"/>
      <c r="AE24" s="455"/>
      <c r="AF24" s="406"/>
      <c r="AG24" s="406"/>
      <c r="AH24" s="455"/>
      <c r="AI24" s="406"/>
      <c r="AJ24" s="406">
        <v>0</v>
      </c>
      <c r="AK24" s="455" t="str">
        <f t="shared" si="1"/>
        <v xml:space="preserve">    ---- </v>
      </c>
      <c r="AL24" s="406">
        <v>1041.8</v>
      </c>
      <c r="AM24" s="406">
        <v>1263</v>
      </c>
      <c r="AN24" s="455">
        <f t="shared" si="8"/>
        <v>21.2</v>
      </c>
      <c r="AO24" s="406">
        <f t="shared" si="2"/>
        <v>1654.3203280599998</v>
      </c>
      <c r="AP24" s="406">
        <f t="shared" si="2"/>
        <v>2077.73303115</v>
      </c>
      <c r="AQ24" s="455">
        <f t="shared" si="3"/>
        <v>25.6</v>
      </c>
      <c r="AR24" s="406">
        <f t="shared" si="4"/>
        <v>1654.3203280599998</v>
      </c>
      <c r="AS24" s="406">
        <f t="shared" si="4"/>
        <v>2077.73303115</v>
      </c>
      <c r="AT24" s="455">
        <f t="shared" si="5"/>
        <v>25.6</v>
      </c>
      <c r="AU24" s="456"/>
      <c r="AV24" s="456"/>
    </row>
    <row r="25" spans="1:49" s="457" customFormat="1" ht="20.100000000000001" customHeight="1" x14ac:dyDescent="0.3">
      <c r="A25" s="408" t="s">
        <v>238</v>
      </c>
      <c r="B25" s="455"/>
      <c r="C25" s="455"/>
      <c r="D25" s="455"/>
      <c r="E25" s="455">
        <v>-112.158</v>
      </c>
      <c r="F25" s="455">
        <v>27.1</v>
      </c>
      <c r="G25" s="455">
        <f t="shared" si="6"/>
        <v>-124.2</v>
      </c>
      <c r="H25" s="455">
        <v>1.6180000000000001</v>
      </c>
      <c r="I25" s="455">
        <v>17.443999999999999</v>
      </c>
      <c r="J25" s="455">
        <f t="shared" si="12"/>
        <v>978.1</v>
      </c>
      <c r="K25" s="406">
        <v>93.887</v>
      </c>
      <c r="L25" s="406">
        <v>95.631</v>
      </c>
      <c r="M25" s="406">
        <f t="shared" si="13"/>
        <v>1.9</v>
      </c>
      <c r="N25" s="392"/>
      <c r="O25" s="392"/>
      <c r="P25" s="455"/>
      <c r="Q25" s="406">
        <v>85.95903749</v>
      </c>
      <c r="R25" s="406">
        <v>22.048802339999998</v>
      </c>
      <c r="S25" s="455">
        <f t="shared" si="0"/>
        <v>-74.3</v>
      </c>
      <c r="T25" s="406"/>
      <c r="U25" s="406"/>
      <c r="V25" s="455" t="str">
        <f t="shared" si="11"/>
        <v xml:space="preserve">    ---- </v>
      </c>
      <c r="W25" s="406">
        <v>0</v>
      </c>
      <c r="X25" s="406">
        <v>0</v>
      </c>
      <c r="Y25" s="455"/>
      <c r="Z25" s="406"/>
      <c r="AA25" s="406"/>
      <c r="AB25" s="455"/>
      <c r="AC25" s="406"/>
      <c r="AD25" s="406"/>
      <c r="AE25" s="455"/>
      <c r="AF25" s="406"/>
      <c r="AG25" s="406"/>
      <c r="AH25" s="455"/>
      <c r="AI25" s="406">
        <v>98.66</v>
      </c>
      <c r="AJ25" s="406">
        <v>131.31299999999999</v>
      </c>
      <c r="AK25" s="455">
        <f t="shared" si="1"/>
        <v>33.1</v>
      </c>
      <c r="AL25" s="406">
        <v>193.5</v>
      </c>
      <c r="AM25" s="406"/>
      <c r="AN25" s="455">
        <f t="shared" si="8"/>
        <v>-100</v>
      </c>
      <c r="AO25" s="406">
        <f t="shared" si="2"/>
        <v>361.46603748999996</v>
      </c>
      <c r="AP25" s="406">
        <f t="shared" si="2"/>
        <v>293.53680234000001</v>
      </c>
      <c r="AQ25" s="455">
        <f t="shared" si="3"/>
        <v>-18.8</v>
      </c>
      <c r="AR25" s="406">
        <f t="shared" si="4"/>
        <v>361.46603748999996</v>
      </c>
      <c r="AS25" s="406">
        <f t="shared" si="4"/>
        <v>293.53680234000001</v>
      </c>
      <c r="AT25" s="455">
        <f t="shared" si="5"/>
        <v>-18.8</v>
      </c>
      <c r="AU25" s="456"/>
      <c r="AV25" s="456"/>
    </row>
    <row r="26" spans="1:49" s="457" customFormat="1" ht="20.100000000000001" customHeight="1" x14ac:dyDescent="0.3">
      <c r="A26" s="408" t="s">
        <v>239</v>
      </c>
      <c r="B26" s="455"/>
      <c r="C26" s="455"/>
      <c r="D26" s="455"/>
      <c r="E26" s="455"/>
      <c r="F26" s="455"/>
      <c r="G26" s="455"/>
      <c r="H26" s="455"/>
      <c r="I26" s="455"/>
      <c r="J26" s="455"/>
      <c r="K26" s="406"/>
      <c r="L26" s="406"/>
      <c r="M26" s="406" t="str">
        <f t="shared" si="13"/>
        <v xml:space="preserve">    ---- </v>
      </c>
      <c r="N26" s="392"/>
      <c r="O26" s="392"/>
      <c r="P26" s="455"/>
      <c r="Q26" s="406"/>
      <c r="R26" s="406"/>
      <c r="S26" s="455"/>
      <c r="T26" s="406"/>
      <c r="U26" s="406"/>
      <c r="V26" s="455"/>
      <c r="W26" s="406">
        <v>0</v>
      </c>
      <c r="X26" s="406">
        <v>0</v>
      </c>
      <c r="Y26" s="455"/>
      <c r="Z26" s="406"/>
      <c r="AA26" s="406"/>
      <c r="AB26" s="455"/>
      <c r="AC26" s="406"/>
      <c r="AD26" s="406"/>
      <c r="AE26" s="455"/>
      <c r="AF26" s="406">
        <v>3.1398697999999996</v>
      </c>
      <c r="AG26" s="406">
        <v>2.2809589400000001</v>
      </c>
      <c r="AH26" s="455">
        <f t="shared" si="15"/>
        <v>-27.4</v>
      </c>
      <c r="AI26" s="406"/>
      <c r="AJ26" s="406"/>
      <c r="AK26" s="455"/>
      <c r="AL26" s="406"/>
      <c r="AM26" s="406"/>
      <c r="AN26" s="455"/>
      <c r="AO26" s="406">
        <f t="shared" si="2"/>
        <v>3.1398697999999996</v>
      </c>
      <c r="AP26" s="406">
        <f t="shared" si="2"/>
        <v>2.2809589400000001</v>
      </c>
      <c r="AQ26" s="455">
        <f t="shared" si="3"/>
        <v>-27.4</v>
      </c>
      <c r="AR26" s="406">
        <f t="shared" si="4"/>
        <v>3.1398697999999996</v>
      </c>
      <c r="AS26" s="406">
        <f t="shared" si="4"/>
        <v>2.2809589400000001</v>
      </c>
      <c r="AT26" s="455">
        <f t="shared" si="5"/>
        <v>-27.4</v>
      </c>
      <c r="AU26" s="456"/>
      <c r="AV26" s="456"/>
    </row>
    <row r="27" spans="1:49" s="457" customFormat="1" ht="20.100000000000001" customHeight="1" x14ac:dyDescent="0.3">
      <c r="A27" s="407" t="s">
        <v>240</v>
      </c>
      <c r="B27" s="455">
        <v>151.22799999999998</v>
      </c>
      <c r="C27" s="455">
        <v>157.905</v>
      </c>
      <c r="D27" s="455">
        <f>IF(B27=0, "    ---- ", IF(ABS(ROUND(100/B27*C27-100,1))&lt;999,ROUND(100/B27*C27-100,1),IF(ROUND(100/B27*C27-100,1)&gt;999,999,-999)))</f>
        <v>4.4000000000000004</v>
      </c>
      <c r="E27" s="455">
        <v>26957.920000000002</v>
      </c>
      <c r="F27" s="455">
        <v>29127.24</v>
      </c>
      <c r="G27" s="455">
        <f t="shared" si="6"/>
        <v>8</v>
      </c>
      <c r="H27" s="455">
        <v>93.828999999999994</v>
      </c>
      <c r="I27" s="455">
        <v>192.92099999999996</v>
      </c>
      <c r="J27" s="455">
        <f t="shared" si="12"/>
        <v>105.6</v>
      </c>
      <c r="K27" s="406">
        <v>377.584</v>
      </c>
      <c r="L27" s="406">
        <v>699.95100000000002</v>
      </c>
      <c r="M27" s="406">
        <f t="shared" si="13"/>
        <v>85.4</v>
      </c>
      <c r="N27" s="392"/>
      <c r="O27" s="392">
        <v>0</v>
      </c>
      <c r="P27" s="455"/>
      <c r="Q27" s="406">
        <v>30882.04317502</v>
      </c>
      <c r="R27" s="406">
        <v>31889.136200989997</v>
      </c>
      <c r="S27" s="455">
        <f t="shared" si="0"/>
        <v>3.3</v>
      </c>
      <c r="T27" s="406">
        <v>103.3</v>
      </c>
      <c r="U27" s="406">
        <v>319.2</v>
      </c>
      <c r="V27" s="455">
        <f t="shared" si="11"/>
        <v>209</v>
      </c>
      <c r="W27" s="406">
        <v>7422.4</v>
      </c>
      <c r="X27" s="406">
        <v>8379.56</v>
      </c>
      <c r="Y27" s="455">
        <f t="shared" si="14"/>
        <v>12.9</v>
      </c>
      <c r="Z27" s="406">
        <v>6608</v>
      </c>
      <c r="AA27" s="406">
        <v>7859</v>
      </c>
      <c r="AB27" s="455">
        <f t="shared" si="7"/>
        <v>18.899999999999999</v>
      </c>
      <c r="AC27" s="406"/>
      <c r="AD27" s="406">
        <v>0</v>
      </c>
      <c r="AE27" s="455"/>
      <c r="AF27" s="406">
        <v>421.86288598999994</v>
      </c>
      <c r="AG27" s="406">
        <v>430.42654707999998</v>
      </c>
      <c r="AH27" s="455">
        <f t="shared" si="15"/>
        <v>2</v>
      </c>
      <c r="AI27" s="406">
        <v>4317.0439999999999</v>
      </c>
      <c r="AJ27" s="406">
        <v>4870.1409999999996</v>
      </c>
      <c r="AK27" s="455">
        <f t="shared" si="1"/>
        <v>12.8</v>
      </c>
      <c r="AL27" s="406">
        <v>30032.6</v>
      </c>
      <c r="AM27" s="406">
        <v>30114</v>
      </c>
      <c r="AN27" s="455">
        <f t="shared" si="8"/>
        <v>0.3</v>
      </c>
      <c r="AO27" s="406">
        <f t="shared" si="2"/>
        <v>107367.81106101</v>
      </c>
      <c r="AP27" s="406">
        <f t="shared" si="2"/>
        <v>114039.48074807</v>
      </c>
      <c r="AQ27" s="455">
        <f t="shared" si="3"/>
        <v>6.2</v>
      </c>
      <c r="AR27" s="406">
        <f t="shared" si="4"/>
        <v>107367.81106101</v>
      </c>
      <c r="AS27" s="406">
        <f t="shared" si="4"/>
        <v>114039.48074807</v>
      </c>
      <c r="AT27" s="455">
        <f t="shared" si="5"/>
        <v>6.2</v>
      </c>
      <c r="AU27" s="456"/>
      <c r="AV27" s="456"/>
    </row>
    <row r="28" spans="1:49" s="457" customFormat="1" ht="20.100000000000001" customHeight="1" x14ac:dyDescent="0.3">
      <c r="A28" s="408" t="s">
        <v>241</v>
      </c>
      <c r="B28" s="455">
        <v>113.197</v>
      </c>
      <c r="C28" s="455">
        <v>169.571</v>
      </c>
      <c r="D28" s="455">
        <f>IF(B28=0, "    ---- ", IF(ABS(ROUND(100/B28*C28-100,1))&lt;999,ROUND(100/B28*C28-100,1),IF(ROUND(100/B28*C28-100,1)&gt;999,999,-999)))</f>
        <v>49.8</v>
      </c>
      <c r="E28" s="455">
        <v>1571.576</v>
      </c>
      <c r="F28" s="455">
        <v>795.4</v>
      </c>
      <c r="G28" s="455">
        <f t="shared" si="6"/>
        <v>-49.4</v>
      </c>
      <c r="H28" s="455">
        <v>204.852</v>
      </c>
      <c r="I28" s="455">
        <v>197.327</v>
      </c>
      <c r="J28" s="455">
        <f t="shared" si="12"/>
        <v>-3.7</v>
      </c>
      <c r="K28" s="406">
        <v>231.06</v>
      </c>
      <c r="L28" s="406">
        <v>419.399</v>
      </c>
      <c r="M28" s="406">
        <f t="shared" si="13"/>
        <v>81.5</v>
      </c>
      <c r="N28" s="392">
        <v>153</v>
      </c>
      <c r="O28" s="392">
        <v>138</v>
      </c>
      <c r="P28" s="455">
        <f t="shared" ref="P28" si="16">IF(N28=0, "    ---- ", IF(ABS(ROUND(100/N28*O28-100,1))&lt;999,ROUND(100/N28*O28-100,1),IF(ROUND(100/N28*O28-100,1)&gt;999,999,-999)))</f>
        <v>-9.8000000000000007</v>
      </c>
      <c r="Q28" s="406">
        <v>8147.6614554600001</v>
      </c>
      <c r="R28" s="406">
        <v>11209.363023739999</v>
      </c>
      <c r="S28" s="455">
        <f t="shared" si="0"/>
        <v>37.6</v>
      </c>
      <c r="T28" s="406">
        <v>32.299999999999997</v>
      </c>
      <c r="U28" s="406">
        <v>33.5</v>
      </c>
      <c r="V28" s="455">
        <f t="shared" si="11"/>
        <v>3.7</v>
      </c>
      <c r="W28" s="406">
        <v>385.5</v>
      </c>
      <c r="X28" s="406">
        <v>690</v>
      </c>
      <c r="Y28" s="455">
        <f t="shared" si="14"/>
        <v>79</v>
      </c>
      <c r="Z28" s="406">
        <v>1087</v>
      </c>
      <c r="AA28" s="406">
        <v>1000</v>
      </c>
      <c r="AB28" s="455">
        <f t="shared" si="7"/>
        <v>-8</v>
      </c>
      <c r="AC28" s="406">
        <v>19</v>
      </c>
      <c r="AD28" s="406">
        <v>29</v>
      </c>
      <c r="AE28" s="455">
        <f>IF(AC28=0, "    ---- ", IF(ABS(ROUND(100/AC28*AD28-100,1))&lt;999,ROUND(100/AC28*AD28-100,1),IF(ROUND(100/AC28*AD28-100,1)&gt;999,999,-999)))</f>
        <v>52.6</v>
      </c>
      <c r="AF28" s="406">
        <v>14.277064629999998</v>
      </c>
      <c r="AG28" s="406">
        <v>4.7184173899999999</v>
      </c>
      <c r="AH28" s="455">
        <f t="shared" si="15"/>
        <v>-67</v>
      </c>
      <c r="AI28" s="406">
        <v>465.84699999999998</v>
      </c>
      <c r="AJ28" s="406">
        <v>585.11599999999999</v>
      </c>
      <c r="AK28" s="455">
        <f t="shared" si="1"/>
        <v>25.6</v>
      </c>
      <c r="AL28" s="406">
        <v>2815.4</v>
      </c>
      <c r="AM28" s="406">
        <v>4467</v>
      </c>
      <c r="AN28" s="455">
        <f t="shared" si="8"/>
        <v>58.7</v>
      </c>
      <c r="AO28" s="406">
        <f t="shared" si="2"/>
        <v>15068.670520089998</v>
      </c>
      <c r="AP28" s="406">
        <f t="shared" si="2"/>
        <v>19571.39444113</v>
      </c>
      <c r="AQ28" s="455">
        <f t="shared" si="3"/>
        <v>29.9</v>
      </c>
      <c r="AR28" s="406">
        <f t="shared" si="4"/>
        <v>15240.670520089998</v>
      </c>
      <c r="AS28" s="406">
        <f t="shared" si="4"/>
        <v>19738.39444113</v>
      </c>
      <c r="AT28" s="455">
        <f t="shared" si="5"/>
        <v>29.5</v>
      </c>
      <c r="AU28" s="456"/>
      <c r="AV28" s="456"/>
    </row>
    <row r="29" spans="1:49" s="457" customFormat="1" ht="20.100000000000001" customHeight="1" x14ac:dyDescent="0.3">
      <c r="A29" s="408" t="s">
        <v>242</v>
      </c>
      <c r="B29" s="455">
        <v>264.42499999999995</v>
      </c>
      <c r="C29" s="455">
        <v>327.476</v>
      </c>
      <c r="D29" s="455">
        <f>IF(B29=0, "    ---- ", IF(ABS(ROUND(100/B29*C29-100,1))&lt;999,ROUND(100/B29*C29-100,1),IF(ROUND(100/B29*C29-100,1)&gt;999,999,-999)))</f>
        <v>23.8</v>
      </c>
      <c r="E29" s="455">
        <v>28529.496000000003</v>
      </c>
      <c r="F29" s="455">
        <v>29922.640000000003</v>
      </c>
      <c r="G29" s="455">
        <f>IF(E29=0, "    ---- ", IF(ABS(ROUND(100/E29*F29-100,1))&lt;999,ROUND(100/E29*F29-100,1),IF(ROUND(100/E29*F29-100,1)&gt;999,999,-999)))</f>
        <v>4.9000000000000004</v>
      </c>
      <c r="H29" s="455">
        <v>298.68099999999998</v>
      </c>
      <c r="I29" s="455">
        <v>390.24799999999993</v>
      </c>
      <c r="J29" s="455">
        <f>IF(H29=0, "    ---- ", IF(ABS(ROUND(100/H29*I29-100,1))&lt;999,ROUND(100/H29*I29-100,1),IF(ROUND(100/H29*I29-100,1)&gt;999,999,-999)))</f>
        <v>30.7</v>
      </c>
      <c r="K29" s="455">
        <v>608.64400000000001</v>
      </c>
      <c r="L29" s="455">
        <v>1119.3499999999999</v>
      </c>
      <c r="M29" s="455">
        <f>IF(K29=0, "    ---- ", IF(ABS(ROUND(100/K29*L29-100,1))&lt;999,ROUND(100/K29*L29-100,1),IF(ROUND(100/K29*L29-100,1)&gt;999,999,-999)))</f>
        <v>83.9</v>
      </c>
      <c r="N29" s="455">
        <v>153</v>
      </c>
      <c r="O29" s="455">
        <v>138</v>
      </c>
      <c r="P29" s="455">
        <f>IF(N29=0, "    ---- ", IF(ABS(ROUND(100/N29*O29-100,1))&lt;999,ROUND(100/N29*O29-100,1),IF(ROUND(100/N29*O29-100,1)&gt;999,999,-999)))</f>
        <v>-9.8000000000000007</v>
      </c>
      <c r="Q29" s="455">
        <v>39029.704630480002</v>
      </c>
      <c r="R29" s="455">
        <v>43098.499224729996</v>
      </c>
      <c r="S29" s="455">
        <f>IF(Q29=0, "    ---- ", IF(ABS(ROUND(100/Q29*R29-100,1))&lt;999,ROUND(100/Q29*R29-100,1),IF(ROUND(100/Q29*R29-100,1)&gt;999,999,-999)))</f>
        <v>10.4</v>
      </c>
      <c r="T29" s="455">
        <v>135.6</v>
      </c>
      <c r="U29" s="455">
        <v>352.7</v>
      </c>
      <c r="V29" s="455">
        <f>IF(T29=0, "    ---- ", IF(ABS(ROUND(100/T29*U29-100,1))&lt;999,ROUND(100/T29*U29-100,1),IF(ROUND(100/T29*U29-100,1)&gt;999,999,-999)))</f>
        <v>160.1</v>
      </c>
      <c r="W29" s="455">
        <v>7807.9</v>
      </c>
      <c r="X29" s="455">
        <v>9069.56</v>
      </c>
      <c r="Y29" s="455">
        <f>IF(W29=0, "    ---- ", IF(ABS(ROUND(100/W29*X29-100,1))&lt;999,ROUND(100/W29*X29-100,1),IF(ROUND(100/W29*X29-100,1)&gt;999,999,-999)))</f>
        <v>16.2</v>
      </c>
      <c r="Z29" s="455">
        <v>7695</v>
      </c>
      <c r="AA29" s="455">
        <v>8859</v>
      </c>
      <c r="AB29" s="455">
        <f>IF(Z29=0, "    ---- ", IF(ABS(ROUND(100/Z29*AA29-100,1))&lt;999,ROUND(100/Z29*AA29-100,1),IF(ROUND(100/Z29*AA29-100,1)&gt;999,999,-999)))</f>
        <v>15.1</v>
      </c>
      <c r="AC29" s="455">
        <v>19</v>
      </c>
      <c r="AD29" s="455">
        <v>29</v>
      </c>
      <c r="AE29" s="455">
        <f>IF(AC29=0, "    ---- ", IF(ABS(ROUND(100/AC29*AD29-100,1))&lt;999,ROUND(100/AC29*AD29-100,1),IF(ROUND(100/AC29*AD29-100,1)&gt;999,999,-999)))</f>
        <v>52.6</v>
      </c>
      <c r="AF29" s="455">
        <v>436.13995061999992</v>
      </c>
      <c r="AG29" s="455">
        <v>435.14496446999999</v>
      </c>
      <c r="AH29" s="455">
        <f>IF(AF29=0, "    ---- ", IF(ABS(ROUND(100/AF29*AG29-100,1))&lt;999,ROUND(100/AF29*AG29-100,1),IF(ROUND(100/AF29*AG29-100,1)&gt;999,999,-999)))</f>
        <v>-0.2</v>
      </c>
      <c r="AI29" s="455">
        <v>4782.8909999999996</v>
      </c>
      <c r="AJ29" s="455">
        <v>5455.2569999999996</v>
      </c>
      <c r="AK29" s="455">
        <f>IF(AI29=0, "    ---- ", IF(ABS(ROUND(100/AI29*AJ29-100,1))&lt;999,ROUND(100/AI29*AJ29-100,1),IF(ROUND(100/AI29*AJ29-100,1)&gt;999,999,-999)))</f>
        <v>14.1</v>
      </c>
      <c r="AL29" s="455">
        <v>32848</v>
      </c>
      <c r="AM29" s="455">
        <v>34581</v>
      </c>
      <c r="AN29" s="455">
        <f>IF(AL29=0, "    ---- ", IF(ABS(ROUND(100/AL29*AM29-100,1))&lt;999,ROUND(100/AL29*AM29-100,1),IF(ROUND(100/AL29*AM29-100,1)&gt;999,999,-999)))</f>
        <v>5.3</v>
      </c>
      <c r="AO29" s="406">
        <f t="shared" si="2"/>
        <v>122436.4815811</v>
      </c>
      <c r="AP29" s="406">
        <f t="shared" si="2"/>
        <v>133610.87518919999</v>
      </c>
      <c r="AQ29" s="455">
        <f>IF(AO29=0, "    ---- ", IF(ABS(ROUND(100/AO29*AP29-100,1))&lt;999,ROUND(100/AO29*AP29-100,1),IF(ROUND(100/AO29*AP29-100,1)&gt;999,999,-999)))</f>
        <v>9.1</v>
      </c>
      <c r="AR29" s="406">
        <f>B29+E29+H29+K29+N29+Q29+T29+W29+Z29+AC29+AF29+AI29+AL29</f>
        <v>122608.4815811</v>
      </c>
      <c r="AS29" s="406">
        <f t="shared" si="4"/>
        <v>133777.87518919999</v>
      </c>
      <c r="AT29" s="458">
        <f t="shared" si="5"/>
        <v>9.1</v>
      </c>
      <c r="AU29" s="456"/>
      <c r="AV29" s="456"/>
      <c r="AW29" s="459"/>
    </row>
    <row r="30" spans="1:49" s="405" customFormat="1" ht="20.100000000000001" customHeight="1" x14ac:dyDescent="0.3">
      <c r="A30" s="408"/>
      <c r="B30" s="449"/>
      <c r="C30" s="449"/>
      <c r="D30" s="415"/>
      <c r="E30" s="449"/>
      <c r="F30" s="449"/>
      <c r="G30" s="415"/>
      <c r="H30" s="449"/>
      <c r="I30" s="449"/>
      <c r="J30" s="415"/>
      <c r="K30" s="415"/>
      <c r="L30" s="415"/>
      <c r="M30" s="449"/>
      <c r="N30" s="449"/>
      <c r="O30" s="449"/>
      <c r="P30" s="450"/>
      <c r="Q30" s="449"/>
      <c r="R30" s="449"/>
      <c r="S30" s="450"/>
      <c r="T30" s="449"/>
      <c r="U30" s="449"/>
      <c r="V30" s="450"/>
      <c r="W30" s="449"/>
      <c r="X30" s="449"/>
      <c r="Y30" s="450"/>
      <c r="Z30" s="449"/>
      <c r="AA30" s="449"/>
      <c r="AB30" s="450"/>
      <c r="AC30" s="449"/>
      <c r="AD30" s="449"/>
      <c r="AE30" s="450"/>
      <c r="AF30" s="449"/>
      <c r="AG30" s="449"/>
      <c r="AH30" s="450"/>
      <c r="AI30" s="449"/>
      <c r="AJ30" s="449"/>
      <c r="AK30" s="450"/>
      <c r="AL30" s="449"/>
      <c r="AM30" s="449"/>
      <c r="AN30" s="450"/>
      <c r="AO30" s="449"/>
      <c r="AP30" s="449"/>
      <c r="AQ30" s="450"/>
      <c r="AR30" s="449"/>
      <c r="AS30" s="449"/>
      <c r="AT30" s="460"/>
      <c r="AU30" s="413"/>
      <c r="AV30" s="413"/>
    </row>
    <row r="31" spans="1:49" s="405" customFormat="1" ht="20.100000000000001" customHeight="1" x14ac:dyDescent="0.3">
      <c r="A31" s="451" t="s">
        <v>243</v>
      </c>
      <c r="B31" s="415"/>
      <c r="C31" s="415"/>
      <c r="D31" s="415"/>
      <c r="E31" s="415"/>
      <c r="F31" s="415"/>
      <c r="G31" s="415"/>
      <c r="H31" s="415"/>
      <c r="I31" s="415"/>
      <c r="J31" s="415"/>
      <c r="K31" s="415"/>
      <c r="L31" s="415"/>
      <c r="M31" s="449"/>
      <c r="N31" s="415"/>
      <c r="O31" s="415"/>
      <c r="P31" s="450"/>
      <c r="Q31" s="415"/>
      <c r="R31" s="415"/>
      <c r="S31" s="450"/>
      <c r="T31" s="415"/>
      <c r="U31" s="415"/>
      <c r="V31" s="450"/>
      <c r="W31" s="415"/>
      <c r="X31" s="415"/>
      <c r="Y31" s="450"/>
      <c r="Z31" s="415"/>
      <c r="AA31" s="415"/>
      <c r="AB31" s="450"/>
      <c r="AC31" s="415"/>
      <c r="AD31" s="415"/>
      <c r="AE31" s="450"/>
      <c r="AF31" s="415"/>
      <c r="AG31" s="415"/>
      <c r="AH31" s="450"/>
      <c r="AI31" s="415"/>
      <c r="AJ31" s="415"/>
      <c r="AK31" s="450"/>
      <c r="AL31" s="415"/>
      <c r="AM31" s="415"/>
      <c r="AN31" s="450"/>
      <c r="AO31" s="449"/>
      <c r="AP31" s="449"/>
      <c r="AQ31" s="450"/>
      <c r="AR31" s="449"/>
      <c r="AS31" s="449"/>
      <c r="AT31" s="460"/>
      <c r="AU31" s="413"/>
      <c r="AV31" s="413"/>
    </row>
    <row r="32" spans="1:49" s="405" customFormat="1" ht="20.100000000000001" customHeight="1" x14ac:dyDescent="0.3">
      <c r="A32" s="451" t="s">
        <v>244</v>
      </c>
      <c r="B32" s="415"/>
      <c r="C32" s="415"/>
      <c r="D32" s="450"/>
      <c r="E32" s="415"/>
      <c r="F32" s="415"/>
      <c r="G32" s="450"/>
      <c r="H32" s="415"/>
      <c r="I32" s="415"/>
      <c r="J32" s="450"/>
      <c r="K32" s="415"/>
      <c r="L32" s="415"/>
      <c r="M32" s="449"/>
      <c r="N32" s="415"/>
      <c r="O32" s="415"/>
      <c r="P32" s="450"/>
      <c r="Q32" s="415"/>
      <c r="R32" s="415"/>
      <c r="S32" s="450"/>
      <c r="T32" s="415"/>
      <c r="U32" s="415"/>
      <c r="V32" s="450"/>
      <c r="W32" s="415"/>
      <c r="X32" s="415"/>
      <c r="Y32" s="450"/>
      <c r="Z32" s="415"/>
      <c r="AA32" s="415"/>
      <c r="AB32" s="450"/>
      <c r="AC32" s="415"/>
      <c r="AD32" s="415"/>
      <c r="AE32" s="450"/>
      <c r="AF32" s="415"/>
      <c r="AG32" s="415"/>
      <c r="AH32" s="450"/>
      <c r="AI32" s="415"/>
      <c r="AJ32" s="415"/>
      <c r="AK32" s="450"/>
      <c r="AL32" s="415"/>
      <c r="AM32" s="415"/>
      <c r="AN32" s="450"/>
      <c r="AO32" s="449"/>
      <c r="AP32" s="449"/>
      <c r="AQ32" s="450"/>
      <c r="AR32" s="449"/>
      <c r="AS32" s="449"/>
      <c r="AT32" s="460"/>
      <c r="AU32" s="413"/>
      <c r="AV32" s="413"/>
    </row>
    <row r="33" spans="1:49" s="405" customFormat="1" ht="20.100000000000001" customHeight="1" x14ac:dyDescent="0.3">
      <c r="A33" s="408" t="s">
        <v>245</v>
      </c>
      <c r="B33" s="415"/>
      <c r="C33" s="415"/>
      <c r="D33" s="415"/>
      <c r="E33" s="415">
        <v>15.326000000000001</v>
      </c>
      <c r="F33" s="415">
        <v>15.3</v>
      </c>
      <c r="G33" s="415">
        <f t="shared" ref="G33:G94" si="17">IF(E33=0, "    ---- ", IF(ABS(ROUND(100/E33*F33-100,1))&lt;999,ROUND(100/E33*F33-100,1),IF(ROUND(100/E33*F33-100,1)&gt;999,999,-999)))</f>
        <v>-0.2</v>
      </c>
      <c r="H33" s="415"/>
      <c r="I33" s="415"/>
      <c r="J33" s="415"/>
      <c r="K33" s="415"/>
      <c r="L33" s="415"/>
      <c r="M33" s="449"/>
      <c r="N33" s="415"/>
      <c r="O33" s="415"/>
      <c r="P33" s="450"/>
      <c r="Q33" s="415"/>
      <c r="R33" s="415"/>
      <c r="S33" s="450"/>
      <c r="T33" s="415"/>
      <c r="U33" s="415"/>
      <c r="V33" s="450"/>
      <c r="W33" s="415">
        <v>0</v>
      </c>
      <c r="X33" s="415">
        <v>1.9699999999999998E-6</v>
      </c>
      <c r="Y33" s="450" t="str">
        <f t="shared" ref="Y33:Y94" si="18">IF(W33=0, "    ---- ", IF(ABS(ROUND(100/W33*X33-100,1))&lt;999,ROUND(100/W33*X33-100,1),IF(ROUND(100/W33*X33-100,1)&gt;999,999,-999)))</f>
        <v xml:space="preserve">    ---- </v>
      </c>
      <c r="Z33" s="415">
        <v>112</v>
      </c>
      <c r="AA33" s="415">
        <v>0</v>
      </c>
      <c r="AB33" s="450">
        <f t="shared" ref="AB33:AB42" si="19">IF(Z33=0, "    ---- ", IF(ABS(ROUND(100/Z33*AA33-100,1))&lt;999,ROUND(100/Z33*AA33-100,1),IF(ROUND(100/Z33*AA33-100,1)&gt;999,999,-999)))</f>
        <v>-100</v>
      </c>
      <c r="AC33" s="415"/>
      <c r="AD33" s="415"/>
      <c r="AE33" s="450"/>
      <c r="AF33" s="415"/>
      <c r="AG33" s="415"/>
      <c r="AH33" s="450"/>
      <c r="AI33" s="415">
        <v>1.016</v>
      </c>
      <c r="AJ33" s="415">
        <v>1.0049999999999999</v>
      </c>
      <c r="AK33" s="450">
        <f t="shared" ref="AK33:AK94" si="20">IF(AI33=0, "    ---- ", IF(ABS(ROUND(100/AI33*AJ33-100,1))&lt;999,ROUND(100/AI33*AJ33-100,1),IF(ROUND(100/AI33*AJ33-100,1)&gt;999,999,-999)))</f>
        <v>-1.1000000000000001</v>
      </c>
      <c r="AL33" s="415"/>
      <c r="AM33" s="415"/>
      <c r="AN33" s="450"/>
      <c r="AO33" s="449">
        <f t="shared" ref="AO33:AP46" si="21">B33+E33+H33+K33+Q33+T33+W33+Z33+AF33+AI33+AL33</f>
        <v>128.34199999999998</v>
      </c>
      <c r="AP33" s="449">
        <f t="shared" si="21"/>
        <v>16.305001969999999</v>
      </c>
      <c r="AQ33" s="450">
        <f t="shared" ref="AQ33:AQ94" si="22">IF(AO33=0, "    ---- ", IF(ABS(ROUND(100/AO33*AP33-100,1))&lt;999,ROUND(100/AO33*AP33-100,1),IF(ROUND(100/AO33*AP33-100,1)&gt;999,999,-999)))</f>
        <v>-87.3</v>
      </c>
      <c r="AR33" s="449">
        <f t="shared" ref="AR33:AS94" si="23">B33+E33+H33+K33+N33+Q33+T33+W33+Z33+AC33+AF33+AI33+AL33</f>
        <v>128.34199999999998</v>
      </c>
      <c r="AS33" s="449">
        <f t="shared" si="23"/>
        <v>16.305001969999999</v>
      </c>
      <c r="AT33" s="460">
        <f t="shared" ref="AT33:AT94" si="24">IF(AR33=0, "    ---- ", IF(ABS(ROUND(100/AR33*AS33-100,1))&lt;999,ROUND(100/AR33*AS33-100,1),IF(ROUND(100/AR33*AS33-100,1)&gt;999,999,-999)))</f>
        <v>-87.3</v>
      </c>
      <c r="AU33" s="413"/>
      <c r="AV33" s="413"/>
      <c r="AW33" s="461"/>
    </row>
    <row r="34" spans="1:49" s="405" customFormat="1" ht="20.100000000000001" customHeight="1" x14ac:dyDescent="0.3">
      <c r="A34" s="408" t="s">
        <v>246</v>
      </c>
      <c r="B34" s="415"/>
      <c r="C34" s="415"/>
      <c r="D34" s="415"/>
      <c r="E34" s="415">
        <v>36241.392</v>
      </c>
      <c r="F34" s="415">
        <v>19955.399999999998</v>
      </c>
      <c r="G34" s="415">
        <f t="shared" si="17"/>
        <v>-44.9</v>
      </c>
      <c r="H34" s="415"/>
      <c r="I34" s="415"/>
      <c r="J34" s="415"/>
      <c r="K34" s="415"/>
      <c r="L34" s="415"/>
      <c r="M34" s="449"/>
      <c r="N34" s="415"/>
      <c r="O34" s="415"/>
      <c r="P34" s="450"/>
      <c r="Q34" s="415">
        <v>50255.610894639998</v>
      </c>
      <c r="R34" s="415">
        <v>53049.356381999998</v>
      </c>
      <c r="S34" s="450">
        <f>IF(Q34=0, "    ---- ", IF(ABS(ROUND(100/Q34*R34-100,1))&lt;999,ROUND(100/Q34*R34-100,1),IF(ROUND(100/Q34*R34-100,1)&gt;999,999,-999)))</f>
        <v>5.6</v>
      </c>
      <c r="T34" s="415">
        <v>164.7</v>
      </c>
      <c r="U34" s="415">
        <v>185.9</v>
      </c>
      <c r="V34" s="450">
        <f>IF(T34=0, "    ---- ", IF(ABS(ROUND(100/T34*U34-100,1))&lt;999,ROUND(100/T34*U34-100,1),IF(ROUND(100/T34*U34-100,1)&gt;999,999,-999)))</f>
        <v>12.9</v>
      </c>
      <c r="W34" s="415">
        <v>7528</v>
      </c>
      <c r="X34" s="415">
        <v>6624.5646654900002</v>
      </c>
      <c r="Y34" s="450">
        <f t="shared" si="18"/>
        <v>-12</v>
      </c>
      <c r="Z34" s="415">
        <v>10872</v>
      </c>
      <c r="AA34" s="415">
        <v>12252</v>
      </c>
      <c r="AB34" s="450">
        <f t="shared" si="19"/>
        <v>12.7</v>
      </c>
      <c r="AC34" s="415"/>
      <c r="AD34" s="415"/>
      <c r="AE34" s="450"/>
      <c r="AF34" s="415"/>
      <c r="AG34" s="415"/>
      <c r="AH34" s="450"/>
      <c r="AI34" s="415">
        <v>3467.395</v>
      </c>
      <c r="AJ34" s="415">
        <v>3561.8679999999999</v>
      </c>
      <c r="AK34" s="450">
        <f t="shared" si="20"/>
        <v>2.7</v>
      </c>
      <c r="AL34" s="415">
        <v>20763.7</v>
      </c>
      <c r="AM34" s="415">
        <v>20626</v>
      </c>
      <c r="AN34" s="450">
        <f t="shared" ref="AN34:AN94" si="25">IF(AL34=0, "    ---- ", IF(ABS(ROUND(100/AL34*AM34-100,1))&lt;999,ROUND(100/AL34*AM34-100,1),IF(ROUND(100/AL34*AM34-100,1)&gt;999,999,-999)))</f>
        <v>-0.7</v>
      </c>
      <c r="AO34" s="449">
        <f t="shared" si="21"/>
        <v>129292.79789464</v>
      </c>
      <c r="AP34" s="449">
        <f t="shared" si="21"/>
        <v>116255.08904748999</v>
      </c>
      <c r="AQ34" s="450">
        <f t="shared" si="22"/>
        <v>-10.1</v>
      </c>
      <c r="AR34" s="449">
        <f t="shared" si="23"/>
        <v>129292.79789464</v>
      </c>
      <c r="AS34" s="449">
        <f t="shared" si="23"/>
        <v>116255.08904748999</v>
      </c>
      <c r="AT34" s="460">
        <f t="shared" si="24"/>
        <v>-10.1</v>
      </c>
      <c r="AU34" s="413"/>
      <c r="AV34" s="413"/>
      <c r="AW34" s="461"/>
    </row>
    <row r="35" spans="1:49" s="405" customFormat="1" ht="20.100000000000001" customHeight="1" x14ac:dyDescent="0.3">
      <c r="A35" s="408" t="s">
        <v>247</v>
      </c>
      <c r="B35" s="415"/>
      <c r="C35" s="415"/>
      <c r="D35" s="415"/>
      <c r="E35" s="415">
        <v>86652.774999999994</v>
      </c>
      <c r="F35" s="415">
        <v>104776.5</v>
      </c>
      <c r="G35" s="415">
        <f t="shared" si="17"/>
        <v>20.9</v>
      </c>
      <c r="H35" s="415">
        <v>90.668000000000006</v>
      </c>
      <c r="I35" s="415">
        <v>98.328000000000003</v>
      </c>
      <c r="J35" s="455">
        <f t="shared" ref="J35:J36" si="26">IF(H35=0, "    ---- ", IF(ABS(ROUND(100/H35*I35-100,1))&lt;999,ROUND(100/H35*I35-100,1),IF(ROUND(100/H35*I35-100,1)&gt;999,999,-999)))</f>
        <v>8.4</v>
      </c>
      <c r="K35" s="415">
        <v>3097.5949999999998</v>
      </c>
      <c r="L35" s="415">
        <v>2992.491</v>
      </c>
      <c r="M35" s="449">
        <f>IF(K35=0, "    ---- ", IF(ABS(ROUND(100/K35*L35-100,1))&lt;999,ROUND(100/K35*L35-100,1),IF(ROUND(100/K35*L35-100,1)&gt;999,999,-999)))</f>
        <v>-3.4</v>
      </c>
      <c r="N35" s="415"/>
      <c r="O35" s="415">
        <v>0</v>
      </c>
      <c r="P35" s="450"/>
      <c r="Q35" s="415">
        <v>161124.36582221001</v>
      </c>
      <c r="R35" s="415">
        <v>167725.71504814998</v>
      </c>
      <c r="S35" s="450">
        <f>IF(Q35=0, "    ---- ", IF(ABS(ROUND(100/Q35*R35-100,1))&lt;999,ROUND(100/Q35*R35-100,1),IF(ROUND(100/Q35*R35-100,1)&gt;999,999,-999)))</f>
        <v>4.0999999999999996</v>
      </c>
      <c r="T35" s="415">
        <v>663.6</v>
      </c>
      <c r="U35" s="415">
        <v>741.4</v>
      </c>
      <c r="V35" s="450">
        <f>IF(T35=0, "    ---- ", IF(ABS(ROUND(100/T35*U35-100,1))&lt;999,ROUND(100/T35*U35-100,1),IF(ROUND(100/T35*U35-100,1)&gt;999,999,-999)))</f>
        <v>11.7</v>
      </c>
      <c r="W35" s="415">
        <v>19253</v>
      </c>
      <c r="X35" s="415">
        <v>23537.424715190002</v>
      </c>
      <c r="Y35" s="450">
        <f t="shared" si="18"/>
        <v>22.3</v>
      </c>
      <c r="Z35" s="415">
        <v>19496</v>
      </c>
      <c r="AA35" s="415">
        <v>20447</v>
      </c>
      <c r="AB35" s="450">
        <f t="shared" si="19"/>
        <v>4.9000000000000004</v>
      </c>
      <c r="AC35" s="415"/>
      <c r="AD35" s="415">
        <v>0</v>
      </c>
      <c r="AE35" s="450"/>
      <c r="AF35" s="415">
        <v>2074.7762048099999</v>
      </c>
      <c r="AG35" s="415">
        <v>1671.87096481</v>
      </c>
      <c r="AH35" s="450">
        <f>IF(AF35=0, "    ---- ", IF(ABS(ROUND(100/AF35*AG35-100,1))&lt;999,ROUND(100/AF35*AG35-100,1),IF(ROUND(100/AF35*AG35-100,1)&gt;999,999,-999)))</f>
        <v>-19.399999999999999</v>
      </c>
      <c r="AI35" s="415">
        <v>6406.2880000000005</v>
      </c>
      <c r="AJ35" s="415">
        <v>7124.1610000000001</v>
      </c>
      <c r="AK35" s="450">
        <f t="shared" si="20"/>
        <v>11.2</v>
      </c>
      <c r="AL35" s="415">
        <v>88228.400000000009</v>
      </c>
      <c r="AM35" s="415">
        <v>109194</v>
      </c>
      <c r="AN35" s="450">
        <f t="shared" si="25"/>
        <v>23.8</v>
      </c>
      <c r="AO35" s="449">
        <f t="shared" si="21"/>
        <v>387087.46802702005</v>
      </c>
      <c r="AP35" s="449">
        <f t="shared" si="21"/>
        <v>438308.89072815003</v>
      </c>
      <c r="AQ35" s="450">
        <f t="shared" si="22"/>
        <v>13.2</v>
      </c>
      <c r="AR35" s="449">
        <f t="shared" si="23"/>
        <v>387087.46802702005</v>
      </c>
      <c r="AS35" s="449">
        <f t="shared" si="23"/>
        <v>438308.89072815003</v>
      </c>
      <c r="AT35" s="460">
        <f t="shared" si="24"/>
        <v>13.2</v>
      </c>
      <c r="AU35" s="413"/>
      <c r="AV35" s="413"/>
      <c r="AW35" s="461"/>
    </row>
    <row r="36" spans="1:49" s="405" customFormat="1" ht="20.100000000000001" customHeight="1" x14ac:dyDescent="0.3">
      <c r="A36" s="408" t="s">
        <v>248</v>
      </c>
      <c r="B36" s="415"/>
      <c r="C36" s="415"/>
      <c r="D36" s="450"/>
      <c r="E36" s="415">
        <v>85311.947</v>
      </c>
      <c r="F36" s="415">
        <v>81046.8</v>
      </c>
      <c r="G36" s="450">
        <f t="shared" si="17"/>
        <v>-5</v>
      </c>
      <c r="H36" s="415">
        <v>90.668000000000006</v>
      </c>
      <c r="I36" s="415">
        <v>98.328000000000003</v>
      </c>
      <c r="J36" s="455">
        <f t="shared" si="26"/>
        <v>8.4</v>
      </c>
      <c r="K36" s="415">
        <v>63.564</v>
      </c>
      <c r="L36" s="415">
        <v>34.72</v>
      </c>
      <c r="M36" s="449">
        <f>IF(K36=0, "    ---- ", IF(ABS(ROUND(100/K36*L36-100,1))&lt;999,ROUND(100/K36*L36-100,1),IF(ROUND(100/K36*L36-100,1)&gt;999,999,-999)))</f>
        <v>-45.4</v>
      </c>
      <c r="N36" s="415"/>
      <c r="O36" s="415"/>
      <c r="P36" s="450"/>
      <c r="Q36" s="415">
        <v>27782.385322499998</v>
      </c>
      <c r="R36" s="415">
        <v>26217.138410650001</v>
      </c>
      <c r="S36" s="450">
        <f>IF(Q36=0, "    ---- ", IF(ABS(ROUND(100/Q36*R36-100,1))&lt;999,ROUND(100/Q36*R36-100,1),IF(ROUND(100/Q36*R36-100,1)&gt;999,999,-999)))</f>
        <v>-5.6</v>
      </c>
      <c r="T36" s="415">
        <v>154.80000000000001</v>
      </c>
      <c r="U36" s="415">
        <v>99.1</v>
      </c>
      <c r="V36" s="450">
        <f>IF(T36=0, "    ---- ", IF(ABS(ROUND(100/T36*U36-100,1))&lt;999,ROUND(100/T36*U36-100,1),IF(ROUND(100/T36*U36-100,1)&gt;999,999,-999)))</f>
        <v>-36</v>
      </c>
      <c r="W36" s="415">
        <v>2654</v>
      </c>
      <c r="X36" s="415">
        <v>1036.6241849</v>
      </c>
      <c r="Y36" s="450">
        <f t="shared" si="18"/>
        <v>-60.9</v>
      </c>
      <c r="Z36" s="415">
        <v>4087</v>
      </c>
      <c r="AA36" s="415">
        <v>2742</v>
      </c>
      <c r="AB36" s="450">
        <f t="shared" si="19"/>
        <v>-32.9</v>
      </c>
      <c r="AC36" s="415"/>
      <c r="AD36" s="415"/>
      <c r="AE36" s="450"/>
      <c r="AF36" s="415"/>
      <c r="AG36" s="415"/>
      <c r="AH36" s="450"/>
      <c r="AI36" s="415">
        <v>2238.6060000000002</v>
      </c>
      <c r="AJ36" s="415">
        <v>1969.4390000000001</v>
      </c>
      <c r="AK36" s="450">
        <f t="shared" si="20"/>
        <v>-12</v>
      </c>
      <c r="AL36" s="415">
        <v>15729.8</v>
      </c>
      <c r="AM36" s="415">
        <v>15725</v>
      </c>
      <c r="AN36" s="450">
        <f t="shared" si="25"/>
        <v>0</v>
      </c>
      <c r="AO36" s="449">
        <f t="shared" si="21"/>
        <v>138112.7703225</v>
      </c>
      <c r="AP36" s="449">
        <f t="shared" si="21"/>
        <v>128969.14959555001</v>
      </c>
      <c r="AQ36" s="450">
        <f t="shared" si="22"/>
        <v>-6.6</v>
      </c>
      <c r="AR36" s="449">
        <f t="shared" si="23"/>
        <v>138112.7703225</v>
      </c>
      <c r="AS36" s="449">
        <f t="shared" si="23"/>
        <v>128969.14959555001</v>
      </c>
      <c r="AT36" s="460">
        <f t="shared" si="24"/>
        <v>-6.6</v>
      </c>
      <c r="AU36" s="413"/>
      <c r="AV36" s="413"/>
      <c r="AW36" s="461"/>
    </row>
    <row r="37" spans="1:49" s="405" customFormat="1" ht="20.100000000000001" customHeight="1" x14ac:dyDescent="0.3">
      <c r="A37" s="408" t="s">
        <v>231</v>
      </c>
      <c r="B37" s="415"/>
      <c r="C37" s="415"/>
      <c r="D37" s="415"/>
      <c r="E37" s="415">
        <v>85311.947</v>
      </c>
      <c r="F37" s="415">
        <v>81046.8</v>
      </c>
      <c r="G37" s="415">
        <f t="shared" si="17"/>
        <v>-5</v>
      </c>
      <c r="H37" s="415">
        <v>90.668000000000006</v>
      </c>
      <c r="I37" s="415">
        <v>98.328000000000003</v>
      </c>
      <c r="J37" s="415"/>
      <c r="K37" s="415">
        <v>63.564</v>
      </c>
      <c r="L37" s="415">
        <v>34.72</v>
      </c>
      <c r="M37" s="449">
        <f>IF(K37=0, "    ---- ", IF(ABS(ROUND(100/K37*L37-100,1))&lt;999,ROUND(100/K37*L37-100,1),IF(ROUND(100/K37*L37-100,1)&gt;999,999,-999)))</f>
        <v>-45.4</v>
      </c>
      <c r="N37" s="415"/>
      <c r="O37" s="415"/>
      <c r="P37" s="450"/>
      <c r="Q37" s="415">
        <v>27782.385322499998</v>
      </c>
      <c r="R37" s="415">
        <v>26217.138410650001</v>
      </c>
      <c r="S37" s="450">
        <f>IF(Q37=0, "    ---- ", IF(ABS(ROUND(100/Q37*R37-100,1))&lt;999,ROUND(100/Q37*R37-100,1),IF(ROUND(100/Q37*R37-100,1)&gt;999,999,-999)))</f>
        <v>-5.6</v>
      </c>
      <c r="T37" s="415"/>
      <c r="U37" s="415"/>
      <c r="V37" s="450"/>
      <c r="W37" s="415">
        <v>2654</v>
      </c>
      <c r="X37" s="415">
        <v>1036.6241849</v>
      </c>
      <c r="Y37" s="450">
        <f t="shared" si="18"/>
        <v>-60.9</v>
      </c>
      <c r="Z37" s="415"/>
      <c r="AA37" s="415"/>
      <c r="AB37" s="450"/>
      <c r="AC37" s="415"/>
      <c r="AD37" s="415"/>
      <c r="AE37" s="450"/>
      <c r="AF37" s="415"/>
      <c r="AG37" s="415"/>
      <c r="AH37" s="450"/>
      <c r="AI37" s="415">
        <v>1290.7187715299983</v>
      </c>
      <c r="AJ37" s="415">
        <v>280.92096954999982</v>
      </c>
      <c r="AK37" s="450">
        <f t="shared" si="20"/>
        <v>-78.2</v>
      </c>
      <c r="AL37" s="415">
        <v>15730.8</v>
      </c>
      <c r="AM37" s="415">
        <v>15725</v>
      </c>
      <c r="AN37" s="450">
        <f t="shared" si="25"/>
        <v>0</v>
      </c>
      <c r="AO37" s="449">
        <f t="shared" si="21"/>
        <v>132924.08309402998</v>
      </c>
      <c r="AP37" s="449">
        <f t="shared" si="21"/>
        <v>124439.53156510001</v>
      </c>
      <c r="AQ37" s="450">
        <f t="shared" si="22"/>
        <v>-6.4</v>
      </c>
      <c r="AR37" s="449">
        <f t="shared" si="23"/>
        <v>132924.08309402998</v>
      </c>
      <c r="AS37" s="449">
        <f t="shared" si="23"/>
        <v>124439.53156510001</v>
      </c>
      <c r="AT37" s="460">
        <f t="shared" si="24"/>
        <v>-6.4</v>
      </c>
      <c r="AU37" s="413"/>
      <c r="AV37" s="413"/>
      <c r="AW37" s="461"/>
    </row>
    <row r="38" spans="1:49" s="405" customFormat="1" ht="20.100000000000001" customHeight="1" x14ac:dyDescent="0.3">
      <c r="A38" s="408" t="s">
        <v>249</v>
      </c>
      <c r="B38" s="415"/>
      <c r="C38" s="415"/>
      <c r="D38" s="415"/>
      <c r="E38" s="415">
        <v>1340.828</v>
      </c>
      <c r="F38" s="415">
        <v>23729.7</v>
      </c>
      <c r="G38" s="455">
        <f t="shared" si="17"/>
        <v>999</v>
      </c>
      <c r="H38" s="415"/>
      <c r="I38" s="415"/>
      <c r="J38" s="415"/>
      <c r="K38" s="415">
        <v>3034.0309999999999</v>
      </c>
      <c r="L38" s="415">
        <v>2957.7710000000002</v>
      </c>
      <c r="M38" s="449">
        <f t="shared" ref="M38:M57" si="27">IF(K38=0, "    ---- ", IF(ABS(ROUND(100/K38*L38-100,1))&lt;999,ROUND(100/K38*L38-100,1),IF(ROUND(100/K38*L38-100,1)&gt;999,999,-999)))</f>
        <v>-2.5</v>
      </c>
      <c r="N38" s="415"/>
      <c r="O38" s="415"/>
      <c r="P38" s="450"/>
      <c r="Q38" s="415">
        <v>133341.98049971001</v>
      </c>
      <c r="R38" s="415">
        <v>141508.57663749999</v>
      </c>
      <c r="S38" s="450">
        <f t="shared" ref="S38:S45" si="28">IF(Q38=0, "    ---- ", IF(ABS(ROUND(100/Q38*R38-100,1))&lt;999,ROUND(100/Q38*R38-100,1),IF(ROUND(100/Q38*R38-100,1)&gt;999,999,-999)))</f>
        <v>6.1</v>
      </c>
      <c r="T38" s="415">
        <v>508.8</v>
      </c>
      <c r="U38" s="415">
        <v>642.29999999999995</v>
      </c>
      <c r="V38" s="450">
        <f>IF(T38=0, "    ---- ", IF(ABS(ROUND(100/T38*U38-100,1))&lt;999,ROUND(100/T38*U38-100,1),IF(ROUND(100/T38*U38-100,1)&gt;999,999,-999)))</f>
        <v>26.2</v>
      </c>
      <c r="W38" s="415">
        <v>16599</v>
      </c>
      <c r="X38" s="415">
        <v>22500.800530290002</v>
      </c>
      <c r="Y38" s="450">
        <f t="shared" si="18"/>
        <v>35.6</v>
      </c>
      <c r="Z38" s="415">
        <v>15409</v>
      </c>
      <c r="AA38" s="415">
        <v>17705</v>
      </c>
      <c r="AB38" s="450">
        <f t="shared" si="19"/>
        <v>14.9</v>
      </c>
      <c r="AC38" s="415"/>
      <c r="AD38" s="415"/>
      <c r="AE38" s="450"/>
      <c r="AF38" s="415">
        <v>2074.7762048099999</v>
      </c>
      <c r="AG38" s="415">
        <v>1671.87096481</v>
      </c>
      <c r="AH38" s="450">
        <f t="shared" ref="AH38:AH46" si="29">IF(AF38=0, "    ---- ", IF(ABS(ROUND(100/AF38*AG38-100,1))&lt;999,ROUND(100/AF38*AG38-100,1),IF(ROUND(100/AF38*AG38-100,1)&gt;999,999,-999)))</f>
        <v>-19.399999999999999</v>
      </c>
      <c r="AI38" s="415">
        <v>4167.6819999999998</v>
      </c>
      <c r="AJ38" s="415">
        <v>5154.7219999999998</v>
      </c>
      <c r="AK38" s="450">
        <f t="shared" si="20"/>
        <v>23.7</v>
      </c>
      <c r="AL38" s="415">
        <v>72498.600000000006</v>
      </c>
      <c r="AM38" s="415">
        <v>93469</v>
      </c>
      <c r="AN38" s="450">
        <f t="shared" si="25"/>
        <v>28.9</v>
      </c>
      <c r="AO38" s="449">
        <f t="shared" si="21"/>
        <v>248974.69770452002</v>
      </c>
      <c r="AP38" s="449">
        <f t="shared" si="21"/>
        <v>309339.7411326</v>
      </c>
      <c r="AQ38" s="450">
        <f t="shared" si="22"/>
        <v>24.2</v>
      </c>
      <c r="AR38" s="449">
        <f t="shared" si="23"/>
        <v>248974.69770452002</v>
      </c>
      <c r="AS38" s="449">
        <f t="shared" si="23"/>
        <v>309339.7411326</v>
      </c>
      <c r="AT38" s="460">
        <f t="shared" si="24"/>
        <v>24.2</v>
      </c>
      <c r="AU38" s="413"/>
      <c r="AV38" s="413"/>
      <c r="AW38" s="461"/>
    </row>
    <row r="39" spans="1:49" s="405" customFormat="1" ht="20.100000000000001" customHeight="1" x14ac:dyDescent="0.3">
      <c r="A39" s="408" t="s">
        <v>250</v>
      </c>
      <c r="B39" s="415">
        <v>883.85700000000008</v>
      </c>
      <c r="C39" s="415">
        <v>921.55499999999995</v>
      </c>
      <c r="D39" s="415">
        <f>IF(B39=0, "    ---- ", IF(ABS(ROUND(100/B39*C39-100,1))&lt;999,ROUND(100/B39*C39-100,1),IF(ROUND(100/B39*C39-100,1)&gt;999,999,-999)))</f>
        <v>4.3</v>
      </c>
      <c r="E39" s="415">
        <v>89666.324999999997</v>
      </c>
      <c r="F39" s="415">
        <v>84393.5</v>
      </c>
      <c r="G39" s="415">
        <f t="shared" si="17"/>
        <v>-5.9</v>
      </c>
      <c r="H39" s="415">
        <v>565.32999999999993</v>
      </c>
      <c r="I39" s="415">
        <v>633.15</v>
      </c>
      <c r="J39" s="415">
        <f t="shared" ref="J39:J46" si="30">IF(H39=0, "    ---- ", IF(ABS(ROUND(100/H39*I39-100,1))&lt;999,ROUND(100/H39*I39-100,1),IF(ROUND(100/H39*I39-100,1)&gt;999,999,-999)))</f>
        <v>12</v>
      </c>
      <c r="K39" s="415">
        <v>1636.64</v>
      </c>
      <c r="L39" s="415">
        <v>2236.3090000000002</v>
      </c>
      <c r="M39" s="449">
        <f t="shared" si="27"/>
        <v>36.6</v>
      </c>
      <c r="N39" s="415"/>
      <c r="O39" s="415">
        <v>0</v>
      </c>
      <c r="P39" s="450"/>
      <c r="Q39" s="415">
        <v>194170.97848595996</v>
      </c>
      <c r="R39" s="415">
        <v>227170.26649705999</v>
      </c>
      <c r="S39" s="450">
        <f t="shared" si="28"/>
        <v>17</v>
      </c>
      <c r="T39" s="415">
        <v>573.79999999999995</v>
      </c>
      <c r="U39" s="415">
        <v>607.5</v>
      </c>
      <c r="V39" s="450">
        <f>IF(T39=0, "    ---- ", IF(ABS(ROUND(100/T39*U39-100,1))&lt;999,ROUND(100/T39*U39-100,1),IF(ROUND(100/T39*U39-100,1)&gt;999,999,-999)))</f>
        <v>5.9</v>
      </c>
      <c r="W39" s="415">
        <v>21449</v>
      </c>
      <c r="X39" s="415">
        <v>19400.616030489997</v>
      </c>
      <c r="Y39" s="450">
        <f t="shared" si="18"/>
        <v>-9.6</v>
      </c>
      <c r="Z39" s="415">
        <v>38666</v>
      </c>
      <c r="AA39" s="415">
        <v>41037</v>
      </c>
      <c r="AB39" s="450">
        <f t="shared" si="19"/>
        <v>6.1</v>
      </c>
      <c r="AC39" s="415"/>
      <c r="AD39" s="415">
        <v>0</v>
      </c>
      <c r="AE39" s="450"/>
      <c r="AF39" s="415">
        <v>6327.7762784199995</v>
      </c>
      <c r="AG39" s="415">
        <v>6978.04047472</v>
      </c>
      <c r="AH39" s="450">
        <f t="shared" si="29"/>
        <v>10.3</v>
      </c>
      <c r="AI39" s="415">
        <v>9757.7860000000001</v>
      </c>
      <c r="AJ39" s="415">
        <v>9794.6319999999996</v>
      </c>
      <c r="AK39" s="450">
        <f t="shared" si="20"/>
        <v>0.4</v>
      </c>
      <c r="AL39" s="415">
        <v>71064.2</v>
      </c>
      <c r="AM39" s="415">
        <v>57341</v>
      </c>
      <c r="AN39" s="450">
        <f t="shared" si="25"/>
        <v>-19.3</v>
      </c>
      <c r="AO39" s="449">
        <f t="shared" si="21"/>
        <v>434761.69276437996</v>
      </c>
      <c r="AP39" s="449">
        <f t="shared" si="21"/>
        <v>450513.56900226994</v>
      </c>
      <c r="AQ39" s="450">
        <f t="shared" si="22"/>
        <v>3.6</v>
      </c>
      <c r="AR39" s="449">
        <f t="shared" si="23"/>
        <v>434761.69276437996</v>
      </c>
      <c r="AS39" s="449">
        <f t="shared" si="23"/>
        <v>450513.56900226994</v>
      </c>
      <c r="AT39" s="460">
        <f t="shared" si="24"/>
        <v>3.6</v>
      </c>
      <c r="AU39" s="413"/>
      <c r="AV39" s="413"/>
      <c r="AW39" s="461"/>
    </row>
    <row r="40" spans="1:49" s="405" customFormat="1" ht="20.100000000000001" customHeight="1" x14ac:dyDescent="0.3">
      <c r="A40" s="408" t="s">
        <v>251</v>
      </c>
      <c r="B40" s="415">
        <v>18.988</v>
      </c>
      <c r="C40" s="415">
        <v>20.923999999999999</v>
      </c>
      <c r="D40" s="450">
        <f>IF(B40=0, "    ---- ", IF(ABS(ROUND(100/B40*C40-100,1))&lt;999,ROUND(100/B40*C40-100,1),IF(ROUND(100/B40*C40-100,1)&gt;999,999,-999)))</f>
        <v>10.199999999999999</v>
      </c>
      <c r="E40" s="415">
        <v>9988.3760000000002</v>
      </c>
      <c r="F40" s="415">
        <v>11725.4</v>
      </c>
      <c r="G40" s="450">
        <f t="shared" si="17"/>
        <v>17.399999999999999</v>
      </c>
      <c r="H40" s="415">
        <v>124.27</v>
      </c>
      <c r="I40" s="415">
        <v>82.491</v>
      </c>
      <c r="J40" s="450">
        <f t="shared" si="30"/>
        <v>-33.6</v>
      </c>
      <c r="K40" s="415"/>
      <c r="L40" s="415">
        <v>419.73</v>
      </c>
      <c r="M40" s="449"/>
      <c r="N40" s="415"/>
      <c r="O40" s="415"/>
      <c r="P40" s="450"/>
      <c r="Q40" s="415">
        <v>77323.462291689997</v>
      </c>
      <c r="R40" s="415">
        <v>85791.404126110006</v>
      </c>
      <c r="S40" s="450">
        <f t="shared" si="28"/>
        <v>11</v>
      </c>
      <c r="T40" s="415">
        <v>133.6</v>
      </c>
      <c r="U40" s="415">
        <v>162.9</v>
      </c>
      <c r="V40" s="450">
        <f>IF(T40=0, "    ---- ", IF(ABS(ROUND(100/T40*U40-100,1))&lt;999,ROUND(100/T40*U40-100,1),IF(ROUND(100/T40*U40-100,1)&gt;999,999,-999)))</f>
        <v>21.9</v>
      </c>
      <c r="W40" s="415">
        <v>4903</v>
      </c>
      <c r="X40" s="415">
        <v>4712.7593793100004</v>
      </c>
      <c r="Y40" s="450">
        <f t="shared" si="18"/>
        <v>-3.9</v>
      </c>
      <c r="Z40" s="415">
        <v>21086</v>
      </c>
      <c r="AA40" s="415">
        <v>21082</v>
      </c>
      <c r="AB40" s="450">
        <f t="shared" si="19"/>
        <v>0</v>
      </c>
      <c r="AC40" s="415"/>
      <c r="AD40" s="415"/>
      <c r="AE40" s="450"/>
      <c r="AF40" s="415">
        <v>1950.48761704</v>
      </c>
      <c r="AG40" s="415">
        <v>1230.79620228</v>
      </c>
      <c r="AH40" s="450">
        <f t="shared" si="29"/>
        <v>-36.9</v>
      </c>
      <c r="AI40" s="415">
        <v>2535.9760000000001</v>
      </c>
      <c r="AJ40" s="415">
        <v>2600.4299999999998</v>
      </c>
      <c r="AK40" s="450">
        <f t="shared" si="20"/>
        <v>2.5</v>
      </c>
      <c r="AL40" s="415">
        <v>11938.5</v>
      </c>
      <c r="AM40" s="415">
        <v>9889</v>
      </c>
      <c r="AN40" s="450">
        <f t="shared" si="25"/>
        <v>-17.2</v>
      </c>
      <c r="AO40" s="449">
        <f t="shared" si="21"/>
        <v>130002.65990873</v>
      </c>
      <c r="AP40" s="449">
        <f t="shared" si="21"/>
        <v>137717.83470770001</v>
      </c>
      <c r="AQ40" s="450">
        <f t="shared" si="22"/>
        <v>5.9</v>
      </c>
      <c r="AR40" s="449">
        <f t="shared" si="23"/>
        <v>130002.65990873</v>
      </c>
      <c r="AS40" s="449">
        <f t="shared" si="23"/>
        <v>137717.83470770001</v>
      </c>
      <c r="AT40" s="460">
        <f t="shared" si="24"/>
        <v>5.9</v>
      </c>
      <c r="AU40" s="413"/>
      <c r="AV40" s="413"/>
      <c r="AW40" s="461"/>
    </row>
    <row r="41" spans="1:49" s="405" customFormat="1" ht="20.100000000000001" customHeight="1" x14ac:dyDescent="0.3">
      <c r="A41" s="408" t="s">
        <v>252</v>
      </c>
      <c r="B41" s="415">
        <v>825.65300000000002</v>
      </c>
      <c r="C41" s="415">
        <v>877.06500000000005</v>
      </c>
      <c r="D41" s="415">
        <f>IF(B41=0, "    ---- ", IF(ABS(ROUND(100/B41*C41-100,1))&lt;999,ROUND(100/B41*C41-100,1),IF(ROUND(100/B41*C41-100,1)&gt;999,999,-999)))</f>
        <v>6.2</v>
      </c>
      <c r="E41" s="415">
        <v>72647.758000000002</v>
      </c>
      <c r="F41" s="415">
        <v>67829.100000000006</v>
      </c>
      <c r="G41" s="415">
        <f t="shared" si="17"/>
        <v>-6.6</v>
      </c>
      <c r="H41" s="415">
        <v>429.75</v>
      </c>
      <c r="I41" s="415">
        <v>484.51799999999997</v>
      </c>
      <c r="J41" s="415">
        <f>IF(H41=0, "    ---- ", IF(ABS(ROUND(100/H41*I41-100,1))&lt;999,ROUND(100/H41*I41-100,1),IF(ROUND(100/H41*I41-100,1)&gt;999,999,-999)))</f>
        <v>12.7</v>
      </c>
      <c r="K41" s="415">
        <v>1486.9970000000001</v>
      </c>
      <c r="L41" s="415">
        <v>1594.181</v>
      </c>
      <c r="M41" s="449">
        <f t="shared" si="27"/>
        <v>7.2</v>
      </c>
      <c r="N41" s="415"/>
      <c r="O41" s="415"/>
      <c r="P41" s="450"/>
      <c r="Q41" s="415">
        <v>104016.01800373</v>
      </c>
      <c r="R41" s="415">
        <v>123878.29227288</v>
      </c>
      <c r="S41" s="450">
        <f t="shared" si="28"/>
        <v>19.100000000000001</v>
      </c>
      <c r="T41" s="415">
        <v>423.8</v>
      </c>
      <c r="U41" s="415">
        <v>441.9</v>
      </c>
      <c r="V41" s="450">
        <f>IF(T41=0, "    ---- ", IF(ABS(ROUND(100/T41*U41-100,1))&lt;999,ROUND(100/T41*U41-100,1),IF(ROUND(100/T41*U41-100,1)&gt;999,999,-999)))</f>
        <v>4.3</v>
      </c>
      <c r="W41" s="415">
        <v>16057</v>
      </c>
      <c r="X41" s="415">
        <v>13700.878882749999</v>
      </c>
      <c r="Y41" s="450">
        <f t="shared" si="18"/>
        <v>-14.7</v>
      </c>
      <c r="Z41" s="415">
        <v>17627</v>
      </c>
      <c r="AA41" s="415">
        <v>18036</v>
      </c>
      <c r="AB41" s="450">
        <f t="shared" si="19"/>
        <v>2.2999999999999998</v>
      </c>
      <c r="AC41" s="415"/>
      <c r="AD41" s="415"/>
      <c r="AE41" s="450"/>
      <c r="AF41" s="415">
        <v>4263.4809509999995</v>
      </c>
      <c r="AG41" s="415">
        <v>5716.73833156</v>
      </c>
      <c r="AH41" s="450">
        <f t="shared" si="29"/>
        <v>34.1</v>
      </c>
      <c r="AI41" s="415">
        <v>7138.768</v>
      </c>
      <c r="AJ41" s="415">
        <v>7021.5240000000003</v>
      </c>
      <c r="AK41" s="450">
        <f t="shared" si="20"/>
        <v>-1.6</v>
      </c>
      <c r="AL41" s="415">
        <v>57253</v>
      </c>
      <c r="AM41" s="415">
        <v>46512</v>
      </c>
      <c r="AN41" s="450">
        <f t="shared" si="25"/>
        <v>-18.8</v>
      </c>
      <c r="AO41" s="449">
        <f t="shared" si="21"/>
        <v>282169.22495473002</v>
      </c>
      <c r="AP41" s="449">
        <f t="shared" si="21"/>
        <v>286092.19748719002</v>
      </c>
      <c r="AQ41" s="450">
        <f t="shared" si="22"/>
        <v>1.4</v>
      </c>
      <c r="AR41" s="449">
        <f t="shared" si="23"/>
        <v>282169.22495473002</v>
      </c>
      <c r="AS41" s="449">
        <f t="shared" si="23"/>
        <v>286092.19748719002</v>
      </c>
      <c r="AT41" s="460">
        <f t="shared" si="24"/>
        <v>1.4</v>
      </c>
      <c r="AU41" s="413"/>
      <c r="AV41" s="413"/>
      <c r="AW41" s="461"/>
    </row>
    <row r="42" spans="1:49" s="405" customFormat="1" ht="20.100000000000001" customHeight="1" x14ac:dyDescent="0.3">
      <c r="A42" s="408" t="s">
        <v>253</v>
      </c>
      <c r="B42" s="415"/>
      <c r="C42" s="415"/>
      <c r="D42" s="415"/>
      <c r="E42" s="415">
        <v>6173.4049999999997</v>
      </c>
      <c r="F42" s="415">
        <v>3052</v>
      </c>
      <c r="G42" s="415">
        <f t="shared" si="17"/>
        <v>-50.6</v>
      </c>
      <c r="H42" s="415"/>
      <c r="I42" s="415"/>
      <c r="J42" s="415"/>
      <c r="K42" s="415">
        <v>7.8230000000000004</v>
      </c>
      <c r="L42" s="415">
        <v>6.2050000000000001</v>
      </c>
      <c r="M42" s="449">
        <f t="shared" si="27"/>
        <v>-20.7</v>
      </c>
      <c r="N42" s="415"/>
      <c r="O42" s="415"/>
      <c r="P42" s="450"/>
      <c r="Q42" s="415">
        <v>10970.20347778</v>
      </c>
      <c r="R42" s="415">
        <v>8039.5328806899997</v>
      </c>
      <c r="S42" s="450">
        <f t="shared" si="28"/>
        <v>-26.7</v>
      </c>
      <c r="T42" s="415">
        <v>16.399999999999999</v>
      </c>
      <c r="U42" s="415">
        <v>2.7</v>
      </c>
      <c r="V42" s="450">
        <f>IF(T42=0, "    ---- ", IF(ABS(ROUND(100/T42*U42-100,1))&lt;999,ROUND(100/T42*U42-100,1),IF(ROUND(100/T42*U42-100,1)&gt;999,999,-999)))</f>
        <v>-83.5</v>
      </c>
      <c r="W42" s="415">
        <v>0</v>
      </c>
      <c r="X42" s="415">
        <v>0</v>
      </c>
      <c r="Y42" s="450" t="str">
        <f t="shared" si="18"/>
        <v xml:space="preserve">    ---- </v>
      </c>
      <c r="Z42" s="415">
        <v>240</v>
      </c>
      <c r="AA42" s="415">
        <v>196</v>
      </c>
      <c r="AB42" s="450">
        <f t="shared" si="19"/>
        <v>-18.3</v>
      </c>
      <c r="AC42" s="415"/>
      <c r="AD42" s="415"/>
      <c r="AE42" s="450"/>
      <c r="AF42" s="415">
        <v>11.25599207</v>
      </c>
      <c r="AG42" s="415">
        <v>5.54206179</v>
      </c>
      <c r="AH42" s="450">
        <f t="shared" si="29"/>
        <v>-50.8</v>
      </c>
      <c r="AI42" s="415"/>
      <c r="AJ42" s="415">
        <v>0</v>
      </c>
      <c r="AK42" s="455" t="str">
        <f t="shared" si="20"/>
        <v xml:space="preserve">    ---- </v>
      </c>
      <c r="AL42" s="415"/>
      <c r="AM42" s="415"/>
      <c r="AN42" s="450"/>
      <c r="AO42" s="449">
        <f t="shared" si="21"/>
        <v>17419.087469850001</v>
      </c>
      <c r="AP42" s="449">
        <f t="shared" si="21"/>
        <v>11301.97994248</v>
      </c>
      <c r="AQ42" s="450">
        <f t="shared" si="22"/>
        <v>-35.1</v>
      </c>
      <c r="AR42" s="449">
        <f t="shared" si="23"/>
        <v>17419.087469850001</v>
      </c>
      <c r="AS42" s="449">
        <f t="shared" si="23"/>
        <v>11301.97994248</v>
      </c>
      <c r="AT42" s="460">
        <f t="shared" si="24"/>
        <v>-35.1</v>
      </c>
      <c r="AU42" s="413"/>
      <c r="AV42" s="413"/>
      <c r="AW42" s="461"/>
    </row>
    <row r="43" spans="1:49" s="405" customFormat="1" ht="20.100000000000001" customHeight="1" x14ac:dyDescent="0.3">
      <c r="A43" s="408" t="s">
        <v>254</v>
      </c>
      <c r="B43" s="415">
        <v>0.56799999999999995</v>
      </c>
      <c r="C43" s="415">
        <v>0.622</v>
      </c>
      <c r="D43" s="415">
        <f>IF(B43=0, "    ---- ", IF(ABS(ROUND(100/B43*C43-100,1))&lt;999,ROUND(100/B43*C43-100,1),IF(ROUND(100/B43*C43-100,1)&gt;999,999,-999)))</f>
        <v>9.5</v>
      </c>
      <c r="E43" s="415">
        <v>452.15</v>
      </c>
      <c r="F43" s="415">
        <v>722.1</v>
      </c>
      <c r="G43" s="415">
        <f t="shared" si="17"/>
        <v>59.7</v>
      </c>
      <c r="H43" s="415"/>
      <c r="I43" s="415"/>
      <c r="J43" s="415"/>
      <c r="K43" s="415"/>
      <c r="L43" s="415"/>
      <c r="M43" s="449"/>
      <c r="N43" s="415"/>
      <c r="O43" s="415"/>
      <c r="P43" s="450"/>
      <c r="Q43" s="415">
        <v>582.54534741999998</v>
      </c>
      <c r="R43" s="415">
        <v>4527.40905122</v>
      </c>
      <c r="S43" s="450">
        <f t="shared" si="28"/>
        <v>677.2</v>
      </c>
      <c r="T43" s="415"/>
      <c r="U43" s="415"/>
      <c r="V43" s="450"/>
      <c r="W43" s="415">
        <v>0</v>
      </c>
      <c r="X43" s="415">
        <v>492.64506452999996</v>
      </c>
      <c r="Y43" s="450" t="str">
        <f t="shared" si="18"/>
        <v xml:space="preserve">    ---- </v>
      </c>
      <c r="Z43" s="415">
        <v>-1244</v>
      </c>
      <c r="AA43" s="415">
        <v>1018</v>
      </c>
      <c r="AB43" s="450">
        <f>IF(Z43=0, "    ---- ", IF(ABS(ROUND(100/Z43*AA43-100,1))&lt;999,ROUND(100/Z43*AA43-100,1),IF(ROUND(100/Z43*AA43-100,1)&gt;999,999,-999)))</f>
        <v>-181.8</v>
      </c>
      <c r="AC43" s="415"/>
      <c r="AD43" s="415"/>
      <c r="AE43" s="450"/>
      <c r="AF43" s="415"/>
      <c r="AG43" s="415"/>
      <c r="AH43" s="450"/>
      <c r="AI43" s="415">
        <v>0</v>
      </c>
      <c r="AJ43" s="415">
        <v>74.016999999999996</v>
      </c>
      <c r="AK43" s="450" t="str">
        <f t="shared" si="20"/>
        <v xml:space="preserve">    ---- </v>
      </c>
      <c r="AL43" s="415">
        <v>225.2</v>
      </c>
      <c r="AM43" s="415">
        <v>940</v>
      </c>
      <c r="AN43" s="450">
        <f t="shared" si="25"/>
        <v>317.39999999999998</v>
      </c>
      <c r="AO43" s="449">
        <f t="shared" si="21"/>
        <v>16.463347419999934</v>
      </c>
      <c r="AP43" s="449">
        <f t="shared" si="21"/>
        <v>7774.7931157499997</v>
      </c>
      <c r="AQ43" s="450">
        <f t="shared" si="22"/>
        <v>999</v>
      </c>
      <c r="AR43" s="449">
        <f t="shared" si="23"/>
        <v>16.463347419999934</v>
      </c>
      <c r="AS43" s="449">
        <f t="shared" si="23"/>
        <v>7774.7931157499997</v>
      </c>
      <c r="AT43" s="460">
        <f t="shared" si="24"/>
        <v>999</v>
      </c>
      <c r="AU43" s="413"/>
      <c r="AV43" s="413"/>
      <c r="AW43" s="461"/>
    </row>
    <row r="44" spans="1:49" s="405" customFormat="1" ht="20.100000000000001" customHeight="1" x14ac:dyDescent="0.3">
      <c r="A44" s="408" t="s">
        <v>255</v>
      </c>
      <c r="B44" s="415">
        <v>38.648000000000003</v>
      </c>
      <c r="C44" s="415">
        <v>22.943999999999999</v>
      </c>
      <c r="D44" s="415">
        <f>IF(B44=0, "    ---- ", IF(ABS(ROUND(100/B44*C44-100,1))&lt;999,ROUND(100/B44*C44-100,1),IF(ROUND(100/B44*C44-100,1)&gt;999,999,-999)))</f>
        <v>-40.6</v>
      </c>
      <c r="E44" s="415">
        <v>404.63600000000002</v>
      </c>
      <c r="F44" s="415">
        <v>1064.9000000000001</v>
      </c>
      <c r="G44" s="415">
        <f t="shared" si="17"/>
        <v>163.19999999999999</v>
      </c>
      <c r="H44" s="415">
        <v>11.31</v>
      </c>
      <c r="I44" s="415">
        <v>66.141000000000005</v>
      </c>
      <c r="J44" s="415">
        <f t="shared" si="30"/>
        <v>484.8</v>
      </c>
      <c r="K44" s="415">
        <v>141.82</v>
      </c>
      <c r="L44" s="415">
        <v>216.19300000000001</v>
      </c>
      <c r="M44" s="449">
        <f t="shared" si="27"/>
        <v>52.4</v>
      </c>
      <c r="N44" s="415"/>
      <c r="O44" s="415"/>
      <c r="P44" s="450"/>
      <c r="Q44" s="415">
        <v>1278.7493653399999</v>
      </c>
      <c r="R44" s="415">
        <v>4933.6281661599996</v>
      </c>
      <c r="S44" s="450">
        <f t="shared" si="28"/>
        <v>285.8</v>
      </c>
      <c r="T44" s="415"/>
      <c r="U44" s="415"/>
      <c r="V44" s="455" t="str">
        <f t="shared" ref="V44" si="31">IF(T44=0, "    ---- ", IF(ABS(ROUND(100/T44*U44-100,1))&lt;999,ROUND(100/T44*U44-100,1),IF(ROUND(100/T44*U44-100,1)&gt;999,999,-999)))</f>
        <v xml:space="preserve">    ---- </v>
      </c>
      <c r="W44" s="415">
        <v>489.25</v>
      </c>
      <c r="X44" s="415">
        <v>494.33270389999996</v>
      </c>
      <c r="Y44" s="450">
        <f t="shared" si="18"/>
        <v>1</v>
      </c>
      <c r="Z44" s="415">
        <v>957</v>
      </c>
      <c r="AA44" s="415">
        <v>705</v>
      </c>
      <c r="AB44" s="450">
        <f>IF(Z44=0, "    ---- ", IF(ABS(ROUND(100/Z44*AA44-100,1))&lt;999,ROUND(100/Z44*AA44-100,1),IF(ROUND(100/Z44*AA44-100,1)&gt;999,999,-999)))</f>
        <v>-26.3</v>
      </c>
      <c r="AC44" s="415"/>
      <c r="AD44" s="415"/>
      <c r="AE44" s="450"/>
      <c r="AF44" s="415">
        <v>102.55171831</v>
      </c>
      <c r="AG44" s="415">
        <v>24.963879089999999</v>
      </c>
      <c r="AH44" s="450">
        <f t="shared" si="29"/>
        <v>-75.7</v>
      </c>
      <c r="AI44" s="415">
        <v>83.042000000000002</v>
      </c>
      <c r="AJ44" s="415">
        <v>98.661000000000001</v>
      </c>
      <c r="AK44" s="450">
        <f t="shared" si="20"/>
        <v>18.8</v>
      </c>
      <c r="AL44" s="415">
        <v>1647.5</v>
      </c>
      <c r="AM44" s="415"/>
      <c r="AN44" s="450">
        <f t="shared" si="25"/>
        <v>-100</v>
      </c>
      <c r="AO44" s="449">
        <f t="shared" si="21"/>
        <v>5154.5070836499999</v>
      </c>
      <c r="AP44" s="449">
        <f t="shared" si="21"/>
        <v>7626.7637491499991</v>
      </c>
      <c r="AQ44" s="450">
        <f t="shared" si="22"/>
        <v>48</v>
      </c>
      <c r="AR44" s="449">
        <f t="shared" si="23"/>
        <v>5154.5070836499999</v>
      </c>
      <c r="AS44" s="449">
        <f t="shared" si="23"/>
        <v>7626.7637491499991</v>
      </c>
      <c r="AT44" s="460">
        <f t="shared" si="24"/>
        <v>48</v>
      </c>
      <c r="AU44" s="413"/>
      <c r="AV44" s="413"/>
      <c r="AW44" s="461"/>
    </row>
    <row r="45" spans="1:49" s="405" customFormat="1" ht="20.100000000000001" customHeight="1" x14ac:dyDescent="0.3">
      <c r="A45" s="407" t="s">
        <v>256</v>
      </c>
      <c r="B45" s="415">
        <v>883.85700000000008</v>
      </c>
      <c r="C45" s="415">
        <v>921.55499999999995</v>
      </c>
      <c r="D45" s="450">
        <f>IF(B45=0, "    ---- ", IF(ABS(ROUND(100/B45*C45-100,1))&lt;999,ROUND(100/B45*C45-100,1),IF(ROUND(100/B45*C45-100,1)&gt;999,999,-999)))</f>
        <v>4.3</v>
      </c>
      <c r="E45" s="415">
        <v>212575.81799999997</v>
      </c>
      <c r="F45" s="415">
        <v>209140.7</v>
      </c>
      <c r="G45" s="450">
        <f t="shared" si="17"/>
        <v>-1.6</v>
      </c>
      <c r="H45" s="415">
        <v>655.99799999999993</v>
      </c>
      <c r="I45" s="415">
        <v>731.47799999999995</v>
      </c>
      <c r="J45" s="450">
        <f t="shared" si="30"/>
        <v>11.5</v>
      </c>
      <c r="K45" s="415">
        <v>4734.2349999999997</v>
      </c>
      <c r="L45" s="415">
        <v>5228.8</v>
      </c>
      <c r="M45" s="449">
        <f t="shared" si="27"/>
        <v>10.4</v>
      </c>
      <c r="N45" s="415"/>
      <c r="O45" s="415">
        <v>0</v>
      </c>
      <c r="P45" s="450"/>
      <c r="Q45" s="415">
        <v>405550.95520281</v>
      </c>
      <c r="R45" s="415">
        <v>447945.33792720997</v>
      </c>
      <c r="S45" s="450">
        <f t="shared" si="28"/>
        <v>10.5</v>
      </c>
      <c r="T45" s="415">
        <v>1402.1</v>
      </c>
      <c r="U45" s="415">
        <v>1534.8</v>
      </c>
      <c r="V45" s="450">
        <f>IF(T45=0, "    ---- ", IF(ABS(ROUND(100/T45*U45-100,1))&lt;999,ROUND(100/T45*U45-100,1),IF(ROUND(100/T45*U45-100,1)&gt;999,999,-999)))</f>
        <v>9.5</v>
      </c>
      <c r="W45" s="415">
        <v>48230.25</v>
      </c>
      <c r="X45" s="415">
        <v>49562.605413140001</v>
      </c>
      <c r="Y45" s="450">
        <f t="shared" si="18"/>
        <v>2.8</v>
      </c>
      <c r="Z45" s="415">
        <v>69146</v>
      </c>
      <c r="AA45" s="415">
        <v>73736</v>
      </c>
      <c r="AB45" s="450">
        <f>IF(Z45=0, "    ---- ", IF(ABS(ROUND(100/Z45*AA45-100,1))&lt;999,ROUND(100/Z45*AA45-100,1),IF(ROUND(100/Z45*AA45-100,1)&gt;999,999,-999)))</f>
        <v>6.6</v>
      </c>
      <c r="AC45" s="415"/>
      <c r="AD45" s="415">
        <v>0</v>
      </c>
      <c r="AE45" s="450"/>
      <c r="AF45" s="415">
        <v>8402.5524832299998</v>
      </c>
      <c r="AG45" s="415">
        <v>8649.9114395300003</v>
      </c>
      <c r="AH45" s="450">
        <f t="shared" si="29"/>
        <v>2.9</v>
      </c>
      <c r="AI45" s="415">
        <v>19632.485000000001</v>
      </c>
      <c r="AJ45" s="415">
        <v>20481.665999999997</v>
      </c>
      <c r="AK45" s="450">
        <f t="shared" si="20"/>
        <v>4.3</v>
      </c>
      <c r="AL45" s="415">
        <v>180056.3</v>
      </c>
      <c r="AM45" s="415">
        <v>187161</v>
      </c>
      <c r="AN45" s="450">
        <f t="shared" si="25"/>
        <v>3.9</v>
      </c>
      <c r="AO45" s="449">
        <f t="shared" si="21"/>
        <v>951270.55068603996</v>
      </c>
      <c r="AP45" s="449">
        <f t="shared" si="21"/>
        <v>1005093.85377988</v>
      </c>
      <c r="AQ45" s="450">
        <f t="shared" si="22"/>
        <v>5.7</v>
      </c>
      <c r="AR45" s="449">
        <f t="shared" si="23"/>
        <v>951270.55068603996</v>
      </c>
      <c r="AS45" s="449">
        <f t="shared" si="23"/>
        <v>1005093.85377988</v>
      </c>
      <c r="AT45" s="460">
        <f t="shared" si="24"/>
        <v>5.7</v>
      </c>
      <c r="AU45" s="413"/>
      <c r="AV45" s="413"/>
      <c r="AW45" s="461"/>
    </row>
    <row r="46" spans="1:49" s="405" customFormat="1" ht="20.100000000000001" customHeight="1" x14ac:dyDescent="0.3">
      <c r="A46" s="451" t="s">
        <v>415</v>
      </c>
      <c r="B46" s="415">
        <v>116.946</v>
      </c>
      <c r="C46" s="415">
        <v>111.379</v>
      </c>
      <c r="D46" s="450">
        <f>IF(B46=0, "    ---- ", IF(ABS(ROUND(100/B46*C46-100,1))&lt;999,ROUND(100/B46*C46-100,1),IF(ROUND(100/B46*C46-100,1)&gt;999,999,-999)))</f>
        <v>-4.8</v>
      </c>
      <c r="E46" s="415"/>
      <c r="F46" s="415"/>
      <c r="G46" s="450"/>
      <c r="H46" s="415">
        <v>81.278999999999996</v>
      </c>
      <c r="I46" s="415">
        <v>85.319000000000003</v>
      </c>
      <c r="J46" s="450">
        <f t="shared" si="30"/>
        <v>5</v>
      </c>
      <c r="K46" s="415"/>
      <c r="L46" s="415">
        <v>15.686</v>
      </c>
      <c r="M46" s="406" t="str">
        <f t="shared" si="27"/>
        <v xml:space="preserve">    ---- </v>
      </c>
      <c r="N46" s="415"/>
      <c r="O46" s="415"/>
      <c r="P46" s="450"/>
      <c r="Q46" s="415"/>
      <c r="R46" s="415"/>
      <c r="S46" s="450"/>
      <c r="T46" s="415"/>
      <c r="U46" s="415"/>
      <c r="V46" s="450"/>
      <c r="W46" s="415">
        <v>79</v>
      </c>
      <c r="X46" s="415">
        <v>86.97</v>
      </c>
      <c r="Y46" s="450">
        <f t="shared" si="18"/>
        <v>10.1</v>
      </c>
      <c r="Z46" s="415"/>
      <c r="AA46" s="415"/>
      <c r="AB46" s="450"/>
      <c r="AC46" s="415"/>
      <c r="AD46" s="415"/>
      <c r="AE46" s="450"/>
      <c r="AF46" s="415">
        <v>27.314911769999998</v>
      </c>
      <c r="AG46" s="415">
        <v>28.78860375</v>
      </c>
      <c r="AH46" s="450">
        <f t="shared" si="29"/>
        <v>5.4</v>
      </c>
      <c r="AI46" s="415">
        <v>348.637</v>
      </c>
      <c r="AJ46" s="415">
        <v>390.19900000000001</v>
      </c>
      <c r="AK46" s="450">
        <f t="shared" si="20"/>
        <v>11.9</v>
      </c>
      <c r="AL46" s="415"/>
      <c r="AM46" s="415">
        <v>105</v>
      </c>
      <c r="AN46" s="450"/>
      <c r="AO46" s="449">
        <f t="shared" si="21"/>
        <v>653.17691177000006</v>
      </c>
      <c r="AP46" s="449">
        <f t="shared" si="21"/>
        <v>823.3416037500001</v>
      </c>
      <c r="AQ46" s="450">
        <f t="shared" si="22"/>
        <v>26.1</v>
      </c>
      <c r="AR46" s="449">
        <f t="shared" si="23"/>
        <v>653.17691177000006</v>
      </c>
      <c r="AS46" s="449">
        <f t="shared" si="23"/>
        <v>823.3416037500001</v>
      </c>
      <c r="AT46" s="460">
        <f t="shared" si="24"/>
        <v>26.1</v>
      </c>
      <c r="AU46" s="413"/>
      <c r="AV46" s="413"/>
      <c r="AW46" s="461"/>
    </row>
    <row r="47" spans="1:49" s="405" customFormat="1" ht="20.100000000000001" customHeight="1" x14ac:dyDescent="0.3">
      <c r="A47" s="451" t="s">
        <v>257</v>
      </c>
      <c r="B47" s="415"/>
      <c r="C47" s="415"/>
      <c r="D47" s="415"/>
      <c r="E47" s="415"/>
      <c r="F47" s="415"/>
      <c r="G47" s="415"/>
      <c r="H47" s="415"/>
      <c r="I47" s="415"/>
      <c r="J47" s="415"/>
      <c r="K47" s="415"/>
      <c r="L47" s="415"/>
      <c r="M47" s="449"/>
      <c r="N47" s="415"/>
      <c r="O47" s="415"/>
      <c r="P47" s="450"/>
      <c r="Q47" s="415"/>
      <c r="R47" s="415"/>
      <c r="S47" s="450"/>
      <c r="T47" s="415"/>
      <c r="U47" s="415"/>
      <c r="V47" s="450"/>
      <c r="W47" s="415"/>
      <c r="X47" s="415"/>
      <c r="Y47" s="450"/>
      <c r="Z47" s="415"/>
      <c r="AA47" s="415"/>
      <c r="AB47" s="450"/>
      <c r="AC47" s="415"/>
      <c r="AD47" s="415"/>
      <c r="AE47" s="450"/>
      <c r="AF47" s="415"/>
      <c r="AG47" s="415"/>
      <c r="AH47" s="450"/>
      <c r="AI47" s="415"/>
      <c r="AJ47" s="415"/>
      <c r="AK47" s="450"/>
      <c r="AL47" s="415"/>
      <c r="AM47" s="415"/>
      <c r="AN47" s="450"/>
      <c r="AO47" s="449"/>
      <c r="AP47" s="449"/>
      <c r="AQ47" s="450"/>
      <c r="AR47" s="449"/>
      <c r="AS47" s="449"/>
      <c r="AT47" s="460"/>
      <c r="AU47" s="413"/>
      <c r="AV47" s="413"/>
      <c r="AW47" s="461"/>
    </row>
    <row r="48" spans="1:49" s="405" customFormat="1" ht="20.100000000000001" customHeight="1" x14ac:dyDescent="0.3">
      <c r="A48" s="408" t="s">
        <v>258</v>
      </c>
      <c r="B48" s="415"/>
      <c r="C48" s="415"/>
      <c r="D48" s="415"/>
      <c r="E48" s="415"/>
      <c r="F48" s="415"/>
      <c r="G48" s="415"/>
      <c r="H48" s="415"/>
      <c r="I48" s="415"/>
      <c r="J48" s="415"/>
      <c r="K48" s="415"/>
      <c r="L48" s="415"/>
      <c r="M48" s="449"/>
      <c r="N48" s="415"/>
      <c r="O48" s="415"/>
      <c r="P48" s="450"/>
      <c r="Q48" s="415"/>
      <c r="R48" s="415"/>
      <c r="S48" s="450"/>
      <c r="T48" s="415"/>
      <c r="U48" s="415"/>
      <c r="V48" s="450"/>
      <c r="W48" s="415">
        <v>0</v>
      </c>
      <c r="X48" s="415">
        <v>0</v>
      </c>
      <c r="Y48" s="450"/>
      <c r="Z48" s="415"/>
      <c r="AA48" s="415"/>
      <c r="AB48" s="450"/>
      <c r="AC48" s="415"/>
      <c r="AD48" s="415"/>
      <c r="AE48" s="450"/>
      <c r="AF48" s="415"/>
      <c r="AG48" s="415"/>
      <c r="AH48" s="450"/>
      <c r="AI48" s="415"/>
      <c r="AJ48" s="415"/>
      <c r="AK48" s="450"/>
      <c r="AL48" s="415"/>
      <c r="AM48" s="415"/>
      <c r="AN48" s="450"/>
      <c r="AO48" s="449">
        <f t="shared" ref="AO48:AP62" si="32">B48+E48+H48+K48+Q48+T48+W48+Z48+AF48+AI48+AL48</f>
        <v>0</v>
      </c>
      <c r="AP48" s="449">
        <f t="shared" si="32"/>
        <v>0</v>
      </c>
      <c r="AQ48" s="450" t="str">
        <f t="shared" si="22"/>
        <v xml:space="preserve">    ---- </v>
      </c>
      <c r="AR48" s="449">
        <f t="shared" si="23"/>
        <v>0</v>
      </c>
      <c r="AS48" s="449">
        <f t="shared" si="23"/>
        <v>0</v>
      </c>
      <c r="AT48" s="460" t="str">
        <f t="shared" si="24"/>
        <v xml:space="preserve">    ---- </v>
      </c>
      <c r="AU48" s="413"/>
      <c r="AV48" s="413"/>
      <c r="AW48" s="461"/>
    </row>
    <row r="49" spans="1:49" s="405" customFormat="1" ht="20.100000000000001" customHeight="1" x14ac:dyDescent="0.3">
      <c r="A49" s="408" t="s">
        <v>259</v>
      </c>
      <c r="B49" s="415"/>
      <c r="C49" s="415"/>
      <c r="D49" s="415"/>
      <c r="E49" s="415"/>
      <c r="F49" s="415"/>
      <c r="G49" s="415"/>
      <c r="H49" s="415"/>
      <c r="I49" s="415"/>
      <c r="J49" s="415"/>
      <c r="K49" s="415"/>
      <c r="L49" s="415"/>
      <c r="M49" s="449"/>
      <c r="N49" s="415"/>
      <c r="O49" s="415"/>
      <c r="P49" s="450"/>
      <c r="Q49" s="415">
        <v>246.84899569000001</v>
      </c>
      <c r="R49" s="415">
        <v>260.36432387999997</v>
      </c>
      <c r="S49" s="450">
        <f t="shared" ref="S49:S60" si="33">IF(Q49=0, "    ---- ", IF(ABS(ROUND(100/Q49*R49-100,1))&lt;999,ROUND(100/Q49*R49-100,1),IF(ROUND(100/Q49*R49-100,1)&gt;999,999,-999)))</f>
        <v>5.5</v>
      </c>
      <c r="T49" s="415"/>
      <c r="U49" s="415"/>
      <c r="V49" s="450"/>
      <c r="W49" s="415">
        <v>0</v>
      </c>
      <c r="X49" s="415">
        <v>0</v>
      </c>
      <c r="Y49" s="450"/>
      <c r="Z49" s="415"/>
      <c r="AA49" s="415"/>
      <c r="AB49" s="450"/>
      <c r="AC49" s="415"/>
      <c r="AD49" s="415"/>
      <c r="AE49" s="450"/>
      <c r="AF49" s="415"/>
      <c r="AG49" s="415"/>
      <c r="AH49" s="450"/>
      <c r="AI49" s="415"/>
      <c r="AJ49" s="415"/>
      <c r="AK49" s="450"/>
      <c r="AL49" s="415">
        <v>2245.6999999999998</v>
      </c>
      <c r="AM49" s="415">
        <v>2805</v>
      </c>
      <c r="AN49" s="450">
        <f t="shared" si="25"/>
        <v>24.9</v>
      </c>
      <c r="AO49" s="449">
        <f t="shared" si="32"/>
        <v>2492.5489956899996</v>
      </c>
      <c r="AP49" s="449">
        <f t="shared" si="32"/>
        <v>3065.36432388</v>
      </c>
      <c r="AQ49" s="450">
        <f t="shared" si="22"/>
        <v>23</v>
      </c>
      <c r="AR49" s="449">
        <f t="shared" si="23"/>
        <v>2492.5489956899996</v>
      </c>
      <c r="AS49" s="449">
        <f t="shared" si="23"/>
        <v>3065.36432388</v>
      </c>
      <c r="AT49" s="460">
        <f t="shared" si="24"/>
        <v>23</v>
      </c>
      <c r="AU49" s="413"/>
      <c r="AV49" s="413"/>
      <c r="AW49" s="461"/>
    </row>
    <row r="50" spans="1:49" s="405" customFormat="1" ht="20.100000000000001" customHeight="1" x14ac:dyDescent="0.3">
      <c r="A50" s="408" t="s">
        <v>260</v>
      </c>
      <c r="B50" s="415"/>
      <c r="C50" s="415"/>
      <c r="D50" s="415"/>
      <c r="E50" s="415"/>
      <c r="F50" s="415">
        <v>0</v>
      </c>
      <c r="G50" s="415"/>
      <c r="H50" s="415"/>
      <c r="I50" s="415">
        <v>0</v>
      </c>
      <c r="J50" s="415"/>
      <c r="K50" s="415"/>
      <c r="L50" s="415">
        <v>0</v>
      </c>
      <c r="M50" s="449"/>
      <c r="N50" s="415"/>
      <c r="O50" s="415">
        <v>0</v>
      </c>
      <c r="P50" s="450"/>
      <c r="Q50" s="415">
        <v>674.10688076000008</v>
      </c>
      <c r="R50" s="415">
        <v>731.07223033000002</v>
      </c>
      <c r="S50" s="450">
        <f t="shared" si="33"/>
        <v>8.5</v>
      </c>
      <c r="T50" s="415"/>
      <c r="U50" s="415">
        <v>0</v>
      </c>
      <c r="V50" s="450"/>
      <c r="W50" s="415">
        <v>0</v>
      </c>
      <c r="X50" s="415">
        <v>0</v>
      </c>
      <c r="Y50" s="450"/>
      <c r="Z50" s="415"/>
      <c r="AA50" s="415">
        <v>0</v>
      </c>
      <c r="AB50" s="450"/>
      <c r="AC50" s="415"/>
      <c r="AD50" s="415">
        <v>0</v>
      </c>
      <c r="AE50" s="450"/>
      <c r="AF50" s="415"/>
      <c r="AG50" s="415"/>
      <c r="AH50" s="450"/>
      <c r="AI50" s="415"/>
      <c r="AJ50" s="415"/>
      <c r="AK50" s="450"/>
      <c r="AL50" s="415"/>
      <c r="AM50" s="415">
        <v>318</v>
      </c>
      <c r="AN50" s="450"/>
      <c r="AO50" s="449">
        <f t="shared" si="32"/>
        <v>674.10688076000008</v>
      </c>
      <c r="AP50" s="449">
        <f t="shared" si="32"/>
        <v>1049.0722303299999</v>
      </c>
      <c r="AQ50" s="450">
        <f t="shared" si="22"/>
        <v>55.6</v>
      </c>
      <c r="AR50" s="449">
        <f t="shared" si="23"/>
        <v>674.10688076000008</v>
      </c>
      <c r="AS50" s="449">
        <f t="shared" si="23"/>
        <v>1049.0722303299999</v>
      </c>
      <c r="AT50" s="460">
        <f t="shared" si="24"/>
        <v>55.6</v>
      </c>
      <c r="AU50" s="413"/>
      <c r="AV50" s="413"/>
      <c r="AW50" s="461"/>
    </row>
    <row r="51" spans="1:49" s="405" customFormat="1" ht="20.100000000000001" customHeight="1" x14ac:dyDescent="0.3">
      <c r="A51" s="408" t="s">
        <v>261</v>
      </c>
      <c r="B51" s="415"/>
      <c r="C51" s="415"/>
      <c r="D51" s="450"/>
      <c r="E51" s="415"/>
      <c r="F51" s="415"/>
      <c r="G51" s="450"/>
      <c r="H51" s="415"/>
      <c r="I51" s="415"/>
      <c r="J51" s="450"/>
      <c r="K51" s="415"/>
      <c r="L51" s="415"/>
      <c r="M51" s="449"/>
      <c r="N51" s="415"/>
      <c r="O51" s="415"/>
      <c r="P51" s="450"/>
      <c r="Q51" s="415">
        <v>162.93332479</v>
      </c>
      <c r="R51" s="415">
        <v>140.494114</v>
      </c>
      <c r="S51" s="450">
        <f t="shared" si="33"/>
        <v>-13.8</v>
      </c>
      <c r="T51" s="415"/>
      <c r="U51" s="415"/>
      <c r="V51" s="450"/>
      <c r="W51" s="415">
        <v>0</v>
      </c>
      <c r="X51" s="415">
        <v>0</v>
      </c>
      <c r="Y51" s="450"/>
      <c r="Z51" s="415"/>
      <c r="AA51" s="415"/>
      <c r="AB51" s="450"/>
      <c r="AC51" s="415"/>
      <c r="AD51" s="415"/>
      <c r="AE51" s="450"/>
      <c r="AF51" s="415"/>
      <c r="AG51" s="415"/>
      <c r="AH51" s="450"/>
      <c r="AI51" s="415"/>
      <c r="AJ51" s="415"/>
      <c r="AK51" s="450"/>
      <c r="AL51" s="415"/>
      <c r="AM51" s="415"/>
      <c r="AN51" s="450"/>
      <c r="AO51" s="449">
        <f t="shared" si="32"/>
        <v>162.93332479</v>
      </c>
      <c r="AP51" s="449">
        <f t="shared" si="32"/>
        <v>140.494114</v>
      </c>
      <c r="AQ51" s="450">
        <f t="shared" si="22"/>
        <v>-13.8</v>
      </c>
      <c r="AR51" s="449">
        <f t="shared" si="23"/>
        <v>162.93332479</v>
      </c>
      <c r="AS51" s="449">
        <f t="shared" si="23"/>
        <v>140.494114</v>
      </c>
      <c r="AT51" s="460">
        <f t="shared" si="24"/>
        <v>-13.8</v>
      </c>
      <c r="AU51" s="413"/>
      <c r="AV51" s="413"/>
      <c r="AW51" s="461"/>
    </row>
    <row r="52" spans="1:49" s="457" customFormat="1" ht="20.100000000000001" customHeight="1" x14ac:dyDescent="0.3">
      <c r="A52" s="408" t="s">
        <v>231</v>
      </c>
      <c r="B52" s="455"/>
      <c r="C52" s="455"/>
      <c r="D52" s="455"/>
      <c r="E52" s="455"/>
      <c r="F52" s="455"/>
      <c r="G52" s="455"/>
      <c r="H52" s="455"/>
      <c r="I52" s="455"/>
      <c r="J52" s="455"/>
      <c r="K52" s="455"/>
      <c r="L52" s="455"/>
      <c r="M52" s="406"/>
      <c r="N52" s="455"/>
      <c r="O52" s="455"/>
      <c r="P52" s="455"/>
      <c r="Q52" s="455"/>
      <c r="R52" s="455"/>
      <c r="S52" s="450" t="str">
        <f t="shared" si="33"/>
        <v xml:space="preserve">    ---- </v>
      </c>
      <c r="T52" s="455"/>
      <c r="U52" s="455"/>
      <c r="V52" s="455"/>
      <c r="W52" s="455"/>
      <c r="X52" s="455"/>
      <c r="Y52" s="455"/>
      <c r="Z52" s="455"/>
      <c r="AA52" s="455"/>
      <c r="AB52" s="455"/>
      <c r="AC52" s="455"/>
      <c r="AD52" s="455"/>
      <c r="AE52" s="455"/>
      <c r="AF52" s="455"/>
      <c r="AG52" s="455"/>
      <c r="AH52" s="455"/>
      <c r="AI52" s="455"/>
      <c r="AJ52" s="455"/>
      <c r="AK52" s="455"/>
      <c r="AL52" s="455"/>
      <c r="AM52" s="455"/>
      <c r="AN52" s="455"/>
      <c r="AO52" s="406">
        <f t="shared" si="32"/>
        <v>0</v>
      </c>
      <c r="AP52" s="406">
        <f t="shared" si="32"/>
        <v>0</v>
      </c>
      <c r="AQ52" s="455" t="str">
        <f t="shared" si="22"/>
        <v xml:space="preserve">    ---- </v>
      </c>
      <c r="AR52" s="406">
        <f>B52+E52+H52+K52+N52+Q52+T52+W52+Z52+AC52+AF52+AI52+AL52</f>
        <v>0</v>
      </c>
      <c r="AS52" s="406">
        <f>C52+F52+I52+L52+O52+R52+U52+X52+AA52+AD52+AG52+AJ52+AM52</f>
        <v>0</v>
      </c>
      <c r="AT52" s="458" t="str">
        <f t="shared" si="24"/>
        <v xml:space="preserve">    ---- </v>
      </c>
      <c r="AU52" s="456"/>
      <c r="AV52" s="456"/>
      <c r="AW52" s="459"/>
    </row>
    <row r="53" spans="1:49" s="405" customFormat="1" ht="20.100000000000001" customHeight="1" x14ac:dyDescent="0.3">
      <c r="A53" s="408" t="s">
        <v>262</v>
      </c>
      <c r="B53" s="415"/>
      <c r="C53" s="415"/>
      <c r="D53" s="415"/>
      <c r="E53" s="415"/>
      <c r="F53" s="415"/>
      <c r="G53" s="415"/>
      <c r="H53" s="415"/>
      <c r="I53" s="415"/>
      <c r="J53" s="415"/>
      <c r="K53" s="415"/>
      <c r="L53" s="415"/>
      <c r="M53" s="449"/>
      <c r="N53" s="415"/>
      <c r="O53" s="415"/>
      <c r="P53" s="450"/>
      <c r="Q53" s="415">
        <v>511.17355597000005</v>
      </c>
      <c r="R53" s="415">
        <v>590.57811633000006</v>
      </c>
      <c r="S53" s="450">
        <f t="shared" si="33"/>
        <v>15.5</v>
      </c>
      <c r="T53" s="415"/>
      <c r="U53" s="415"/>
      <c r="V53" s="450"/>
      <c r="W53" s="415">
        <v>0</v>
      </c>
      <c r="X53" s="415">
        <v>0</v>
      </c>
      <c r="Y53" s="450"/>
      <c r="Z53" s="415"/>
      <c r="AA53" s="415"/>
      <c r="AB53" s="450"/>
      <c r="AC53" s="415"/>
      <c r="AD53" s="415"/>
      <c r="AE53" s="450"/>
      <c r="AF53" s="415"/>
      <c r="AG53" s="415"/>
      <c r="AH53" s="450"/>
      <c r="AI53" s="415"/>
      <c r="AJ53" s="415"/>
      <c r="AK53" s="450"/>
      <c r="AL53" s="415"/>
      <c r="AM53" s="415">
        <v>318</v>
      </c>
      <c r="AN53" s="450"/>
      <c r="AO53" s="449">
        <f t="shared" si="32"/>
        <v>511.17355597000005</v>
      </c>
      <c r="AP53" s="449">
        <f t="shared" si="32"/>
        <v>908.57811633000006</v>
      </c>
      <c r="AQ53" s="450">
        <f t="shared" si="22"/>
        <v>77.7</v>
      </c>
      <c r="AR53" s="449">
        <f>B53+E53+H53+K53+N53+Q53+T53+W53+Z53+AC53+AF53+AI53+AL53</f>
        <v>511.17355597000005</v>
      </c>
      <c r="AS53" s="449">
        <f t="shared" si="23"/>
        <v>908.57811633000006</v>
      </c>
      <c r="AT53" s="460">
        <f t="shared" si="24"/>
        <v>77.7</v>
      </c>
      <c r="AU53" s="413"/>
      <c r="AV53" s="413"/>
      <c r="AW53" s="461"/>
    </row>
    <row r="54" spans="1:49" s="405" customFormat="1" ht="20.100000000000001" customHeight="1" x14ac:dyDescent="0.3">
      <c r="A54" s="408" t="s">
        <v>263</v>
      </c>
      <c r="B54" s="415">
        <v>11447.566000000001</v>
      </c>
      <c r="C54" s="415">
        <v>13128.958999999999</v>
      </c>
      <c r="D54" s="415">
        <f>IF(B54=0, "    ---- ", IF(ABS(ROUND(100/B54*C54-100,1))&lt;999,ROUND(100/B54*C54-100,1),IF(ROUND(100/B54*C54-100,1)&gt;999,999,-999)))</f>
        <v>14.7</v>
      </c>
      <c r="E54" s="415">
        <v>46343.615999999995</v>
      </c>
      <c r="F54" s="415">
        <v>56416.800000000003</v>
      </c>
      <c r="G54" s="415">
        <f t="shared" si="17"/>
        <v>21.7</v>
      </c>
      <c r="H54" s="415">
        <v>2168.0940000000001</v>
      </c>
      <c r="I54" s="415">
        <v>2500.424</v>
      </c>
      <c r="J54" s="415">
        <f>IF(H54=0, "    ---- ", IF(ABS(ROUND(100/H54*I54-100,1))&lt;999,ROUND(100/H54*I54-100,1),IF(ROUND(100/H54*I54-100,1)&gt;999,999,-999)))</f>
        <v>15.3</v>
      </c>
      <c r="K54" s="415">
        <v>14343.895</v>
      </c>
      <c r="L54" s="415">
        <v>16856.720850999998</v>
      </c>
      <c r="M54" s="449">
        <f t="shared" si="27"/>
        <v>17.5</v>
      </c>
      <c r="N54" s="415"/>
      <c r="O54" s="415">
        <v>0</v>
      </c>
      <c r="P54" s="450"/>
      <c r="Q54" s="415">
        <v>1098.7806697600004</v>
      </c>
      <c r="R54" s="415">
        <v>1207.87046098</v>
      </c>
      <c r="S54" s="450">
        <f t="shared" si="33"/>
        <v>9.9</v>
      </c>
      <c r="T54" s="415">
        <v>1081.2</v>
      </c>
      <c r="U54" s="415">
        <v>1486.6</v>
      </c>
      <c r="V54" s="450">
        <f>IF(T54=0, "    ---- ", IF(ABS(ROUND(100/T54*U54-100,1))&lt;999,ROUND(100/T54*U54-100,1),IF(ROUND(100/T54*U54-100,1)&gt;999,999,-999)))</f>
        <v>37.5</v>
      </c>
      <c r="W54" s="415">
        <v>36260.5</v>
      </c>
      <c r="X54" s="415">
        <v>44253.450000000004</v>
      </c>
      <c r="Y54" s="450">
        <f t="shared" si="18"/>
        <v>22</v>
      </c>
      <c r="Z54" s="415"/>
      <c r="AA54" s="415">
        <v>0</v>
      </c>
      <c r="AB54" s="450"/>
      <c r="AC54" s="415">
        <v>1491</v>
      </c>
      <c r="AD54" s="415">
        <v>1613</v>
      </c>
      <c r="AE54" s="450">
        <f>IF(AC54=0, "    ---- ", IF(ABS(ROUND(100/AC54*AD54-100,1))&lt;999,ROUND(100/AC54*AD54-100,1),IF(ROUND(100/AC54*AD54-100,1)&gt;999,999,-999)))</f>
        <v>8.1999999999999993</v>
      </c>
      <c r="AF54" s="415">
        <v>581.65117751000002</v>
      </c>
      <c r="AG54" s="415">
        <v>448.39562898000003</v>
      </c>
      <c r="AH54" s="450">
        <f>IF(AF54=0, "    ---- ", IF(ABS(ROUND(100/AF54*AG54-100,1))&lt;999,ROUND(100/AF54*AG54-100,1),IF(ROUND(100/AF54*AG54-100,1)&gt;999,999,-999)))</f>
        <v>-22.9</v>
      </c>
      <c r="AI54" s="415">
        <v>14503.588000000002</v>
      </c>
      <c r="AJ54" s="415">
        <v>17938.689999999999</v>
      </c>
      <c r="AK54" s="450">
        <f t="shared" si="20"/>
        <v>23.7</v>
      </c>
      <c r="AL54" s="415">
        <v>48230.200000000004</v>
      </c>
      <c r="AM54" s="415">
        <v>58055.7</v>
      </c>
      <c r="AN54" s="450">
        <f t="shared" si="25"/>
        <v>20.399999999999999</v>
      </c>
      <c r="AO54" s="449">
        <f t="shared" si="32"/>
        <v>176059.09084726998</v>
      </c>
      <c r="AP54" s="449">
        <f t="shared" si="32"/>
        <v>212293.60994096001</v>
      </c>
      <c r="AQ54" s="450">
        <f t="shared" si="22"/>
        <v>20.6</v>
      </c>
      <c r="AR54" s="449">
        <f t="shared" ref="AR54:AS64" si="34">B54+E54+H54+K54+N54+Q54+T54+W54+Z54+AC54+AF54+AI54+AL54</f>
        <v>177550.09084726998</v>
      </c>
      <c r="AS54" s="449">
        <f t="shared" si="23"/>
        <v>213906.60994096001</v>
      </c>
      <c r="AT54" s="460">
        <f t="shared" si="24"/>
        <v>20.5</v>
      </c>
      <c r="AU54" s="413"/>
      <c r="AV54" s="413"/>
      <c r="AW54" s="461"/>
    </row>
    <row r="55" spans="1:49" s="405" customFormat="1" ht="20.100000000000001" customHeight="1" x14ac:dyDescent="0.3">
      <c r="A55" s="408" t="s">
        <v>264</v>
      </c>
      <c r="B55" s="415">
        <v>6546.3720000000003</v>
      </c>
      <c r="C55" s="415">
        <v>7474.1260000000002</v>
      </c>
      <c r="D55" s="415">
        <f>IF(B55=0, "    ---- ", IF(ABS(ROUND(100/B55*C55-100,1))&lt;999,ROUND(100/B55*C55-100,1),IF(ROUND(100/B55*C55-100,1)&gt;999,999,-999)))</f>
        <v>14.2</v>
      </c>
      <c r="E55" s="415">
        <v>23561.416000000001</v>
      </c>
      <c r="F55" s="415">
        <v>29075.200000000001</v>
      </c>
      <c r="G55" s="415">
        <f t="shared" si="17"/>
        <v>23.4</v>
      </c>
      <c r="H55" s="415">
        <v>1338.454</v>
      </c>
      <c r="I55" s="415">
        <v>1557.8809999999999</v>
      </c>
      <c r="J55" s="415">
        <f>IF(H55=0, "    ---- ", IF(ABS(ROUND(100/H55*I55-100,1))&lt;999,ROUND(100/H55*I55-100,1),IF(ROUND(100/H55*I55-100,1)&gt;999,999,-999)))</f>
        <v>16.399999999999999</v>
      </c>
      <c r="K55" s="415">
        <v>12936.643</v>
      </c>
      <c r="L55" s="415">
        <v>15114.567999999999</v>
      </c>
      <c r="M55" s="449">
        <f t="shared" si="27"/>
        <v>16.8</v>
      </c>
      <c r="N55" s="415"/>
      <c r="O55" s="415"/>
      <c r="P55" s="450"/>
      <c r="Q55" s="415">
        <v>433.17689464</v>
      </c>
      <c r="R55" s="415">
        <v>471.99660249999999</v>
      </c>
      <c r="S55" s="450">
        <f t="shared" si="33"/>
        <v>9</v>
      </c>
      <c r="T55" s="415">
        <v>1076.9000000000001</v>
      </c>
      <c r="U55" s="415">
        <v>1478.1</v>
      </c>
      <c r="V55" s="450">
        <f>IF(T55=0, "    ---- ", IF(ABS(ROUND(100/T55*U55-100,1))&lt;999,ROUND(100/T55*U55-100,1),IF(ROUND(100/T55*U55-100,1)&gt;999,999,-999)))</f>
        <v>37.299999999999997</v>
      </c>
      <c r="W55" s="415">
        <v>36041.1</v>
      </c>
      <c r="X55" s="415">
        <v>44164.480000000003</v>
      </c>
      <c r="Y55" s="450">
        <f t="shared" si="18"/>
        <v>22.5</v>
      </c>
      <c r="Z55" s="415"/>
      <c r="AA55" s="415"/>
      <c r="AB55" s="450"/>
      <c r="AC55" s="415">
        <v>1491</v>
      </c>
      <c r="AD55" s="415">
        <v>1613</v>
      </c>
      <c r="AE55" s="450">
        <f>IF(AC55=0, "    ---- ", IF(ABS(ROUND(100/AC55*AD55-100,1))&lt;999,ROUND(100/AC55*AD55-100,1),IF(ROUND(100/AC55*AD55-100,1)&gt;999,999,-999)))</f>
        <v>8.1999999999999993</v>
      </c>
      <c r="AF55" s="415">
        <v>259.35108100000002</v>
      </c>
      <c r="AG55" s="415">
        <v>211.01059604</v>
      </c>
      <c r="AH55" s="450">
        <f>IF(AF55=0, "    ---- ", IF(ABS(ROUND(100/AF55*AG55-100,1))&lt;999,ROUND(100/AF55*AG55-100,1),IF(ROUND(100/AF55*AG55-100,1)&gt;999,999,-999)))</f>
        <v>-18.600000000000001</v>
      </c>
      <c r="AI55" s="415">
        <v>7882.0050000000001</v>
      </c>
      <c r="AJ55" s="415">
        <v>9745.2819999999992</v>
      </c>
      <c r="AK55" s="450">
        <f t="shared" si="20"/>
        <v>23.6</v>
      </c>
      <c r="AL55" s="415">
        <v>28859.9</v>
      </c>
      <c r="AM55" s="415">
        <v>35562.400000000001</v>
      </c>
      <c r="AN55" s="450">
        <f t="shared" si="25"/>
        <v>23.2</v>
      </c>
      <c r="AO55" s="449">
        <f t="shared" si="32"/>
        <v>118935.31797564001</v>
      </c>
      <c r="AP55" s="449">
        <f t="shared" si="32"/>
        <v>144855.04419854001</v>
      </c>
      <c r="AQ55" s="450">
        <f t="shared" si="22"/>
        <v>21.8</v>
      </c>
      <c r="AR55" s="449">
        <f t="shared" si="34"/>
        <v>120426.31797564001</v>
      </c>
      <c r="AS55" s="449">
        <f t="shared" si="23"/>
        <v>146468.04419854001</v>
      </c>
      <c r="AT55" s="460">
        <f t="shared" si="24"/>
        <v>21.6</v>
      </c>
      <c r="AU55" s="413"/>
      <c r="AV55" s="413"/>
      <c r="AW55" s="461"/>
    </row>
    <row r="56" spans="1:49" s="405" customFormat="1" ht="20.100000000000001" customHeight="1" x14ac:dyDescent="0.3">
      <c r="A56" s="408" t="s">
        <v>265</v>
      </c>
      <c r="B56" s="415">
        <v>4863.1149999999998</v>
      </c>
      <c r="C56" s="415">
        <v>5591.1049999999996</v>
      </c>
      <c r="D56" s="415">
        <f>IF(B56=0, "    ---- ", IF(ABS(ROUND(100/B56*C56-100,1))&lt;999,ROUND(100/B56*C56-100,1),IF(ROUND(100/B56*C56-100,1)&gt;999,999,-999)))</f>
        <v>15</v>
      </c>
      <c r="E56" s="415">
        <v>21145.856</v>
      </c>
      <c r="F56" s="415">
        <v>25689.8</v>
      </c>
      <c r="G56" s="415">
        <f t="shared" si="17"/>
        <v>21.5</v>
      </c>
      <c r="H56" s="415"/>
      <c r="I56" s="415"/>
      <c r="J56" s="415"/>
      <c r="K56" s="415">
        <v>1374.046</v>
      </c>
      <c r="L56" s="415">
        <v>1668.231</v>
      </c>
      <c r="M56" s="449">
        <f t="shared" si="27"/>
        <v>21.4</v>
      </c>
      <c r="N56" s="415"/>
      <c r="O56" s="415"/>
      <c r="P56" s="450"/>
      <c r="Q56" s="415">
        <v>622.62612335000006</v>
      </c>
      <c r="R56" s="415">
        <v>627.06566284000007</v>
      </c>
      <c r="S56" s="450">
        <f t="shared" si="33"/>
        <v>0.7</v>
      </c>
      <c r="T56" s="415"/>
      <c r="U56" s="415"/>
      <c r="V56" s="450" t="str">
        <f>IF(T56=0, "    ---- ", IF(ABS(ROUND(100/T56*U56-100,1))&lt;999,ROUND(100/T56*U56-100,1),IF(ROUND(100/T56*U56-100,1)&gt;999,999,-999)))</f>
        <v xml:space="preserve">    ---- </v>
      </c>
      <c r="W56" s="415">
        <v>0</v>
      </c>
      <c r="X56" s="415">
        <v>0</v>
      </c>
      <c r="Y56" s="450"/>
      <c r="Z56" s="415"/>
      <c r="AA56" s="415"/>
      <c r="AB56" s="450"/>
      <c r="AC56" s="415"/>
      <c r="AD56" s="415"/>
      <c r="AE56" s="450"/>
      <c r="AF56" s="415">
        <v>288.21699425999998</v>
      </c>
      <c r="AG56" s="415">
        <v>220.59376046</v>
      </c>
      <c r="AH56" s="450">
        <f>IF(AF56=0, "    ---- ", IF(ABS(ROUND(100/AF56*AG56-100,1))&lt;999,ROUND(100/AF56*AG56-100,1),IF(ROUND(100/AF56*AG56-100,1)&gt;999,999,-999)))</f>
        <v>-23.5</v>
      </c>
      <c r="AI56" s="415">
        <v>6601.7129999999997</v>
      </c>
      <c r="AJ56" s="415">
        <v>7868.79</v>
      </c>
      <c r="AK56" s="450">
        <f t="shared" si="20"/>
        <v>19.2</v>
      </c>
      <c r="AL56" s="415">
        <v>19188.099999999999</v>
      </c>
      <c r="AM56" s="415">
        <v>21762.3</v>
      </c>
      <c r="AN56" s="450">
        <f t="shared" si="25"/>
        <v>13.4</v>
      </c>
      <c r="AO56" s="449">
        <f t="shared" si="32"/>
        <v>54083.673117609993</v>
      </c>
      <c r="AP56" s="449">
        <f t="shared" si="32"/>
        <v>63427.885423300002</v>
      </c>
      <c r="AQ56" s="450">
        <f t="shared" si="22"/>
        <v>17.3</v>
      </c>
      <c r="AR56" s="449">
        <f t="shared" si="34"/>
        <v>54083.673117609993</v>
      </c>
      <c r="AS56" s="449">
        <f t="shared" si="23"/>
        <v>63427.885423300002</v>
      </c>
      <c r="AT56" s="460">
        <f t="shared" si="24"/>
        <v>17.3</v>
      </c>
      <c r="AU56" s="413"/>
      <c r="AV56" s="413"/>
      <c r="AW56" s="461"/>
    </row>
    <row r="57" spans="1:49" s="405" customFormat="1" ht="20.100000000000001" customHeight="1" x14ac:dyDescent="0.3">
      <c r="A57" s="408" t="s">
        <v>266</v>
      </c>
      <c r="B57" s="415"/>
      <c r="C57" s="415"/>
      <c r="D57" s="450"/>
      <c r="E57" s="415">
        <v>1636.3440000000001</v>
      </c>
      <c r="F57" s="415">
        <v>1651.8</v>
      </c>
      <c r="G57" s="450">
        <f t="shared" si="17"/>
        <v>0.9</v>
      </c>
      <c r="H57" s="415"/>
      <c r="I57" s="415"/>
      <c r="J57" s="450"/>
      <c r="K57" s="415">
        <v>27.074999999999999</v>
      </c>
      <c r="L57" s="415">
        <v>34.413297999999998</v>
      </c>
      <c r="M57" s="450">
        <f t="shared" si="27"/>
        <v>27.1</v>
      </c>
      <c r="N57" s="415"/>
      <c r="O57" s="415"/>
      <c r="P57" s="450"/>
      <c r="Q57" s="415">
        <v>40.962526830000002</v>
      </c>
      <c r="R57" s="415">
        <v>39.045588969999997</v>
      </c>
      <c r="S57" s="450">
        <f t="shared" si="33"/>
        <v>-4.7</v>
      </c>
      <c r="T57" s="415">
        <v>4.3</v>
      </c>
      <c r="U57" s="415">
        <v>8.5</v>
      </c>
      <c r="V57" s="450">
        <f>IF(T57=0, "    ---- ", IF(ABS(ROUND(100/T57*U57-100,1))&lt;999,ROUND(100/T57*U57-100,1),IF(ROUND(100/T57*U57-100,1)&gt;999,999,-999)))</f>
        <v>97.7</v>
      </c>
      <c r="W57" s="415">
        <v>0</v>
      </c>
      <c r="X57" s="415">
        <v>0</v>
      </c>
      <c r="Y57" s="450"/>
      <c r="Z57" s="415"/>
      <c r="AA57" s="415"/>
      <c r="AB57" s="450"/>
      <c r="AC57" s="415"/>
      <c r="AD57" s="415"/>
      <c r="AE57" s="450"/>
      <c r="AF57" s="415">
        <v>0.11836368</v>
      </c>
      <c r="AG57" s="415">
        <v>0.33145192000000001</v>
      </c>
      <c r="AH57" s="450">
        <f>IF(AF57=0, "    ---- ", IF(ABS(ROUND(100/AF57*AG57-100,1))&lt;999,ROUND(100/AF57*AG57-100,1),IF(ROUND(100/AF57*AG57-100,1)&gt;999,999,-999)))</f>
        <v>180</v>
      </c>
      <c r="AI57" s="415"/>
      <c r="AJ57" s="415">
        <v>0</v>
      </c>
      <c r="AK57" s="450" t="str">
        <f t="shared" si="20"/>
        <v xml:space="preserve">    ---- </v>
      </c>
      <c r="AL57" s="415"/>
      <c r="AM57" s="415"/>
      <c r="AN57" s="450"/>
      <c r="AO57" s="449">
        <f t="shared" si="32"/>
        <v>1708.7998905099998</v>
      </c>
      <c r="AP57" s="449">
        <f t="shared" si="32"/>
        <v>1734.0903388899999</v>
      </c>
      <c r="AQ57" s="450">
        <f t="shared" si="22"/>
        <v>1.5</v>
      </c>
      <c r="AR57" s="449">
        <f t="shared" si="34"/>
        <v>1708.7998905099998</v>
      </c>
      <c r="AS57" s="449">
        <f t="shared" si="23"/>
        <v>1734.0903388899999</v>
      </c>
      <c r="AT57" s="460">
        <f t="shared" si="24"/>
        <v>1.5</v>
      </c>
      <c r="AU57" s="413"/>
      <c r="AV57" s="413"/>
      <c r="AW57" s="461"/>
    </row>
    <row r="58" spans="1:49" s="405" customFormat="1" ht="20.100000000000001" customHeight="1" x14ac:dyDescent="0.3">
      <c r="A58" s="408" t="s">
        <v>267</v>
      </c>
      <c r="B58" s="415"/>
      <c r="C58" s="415"/>
      <c r="D58" s="450"/>
      <c r="E58" s="415"/>
      <c r="F58" s="415"/>
      <c r="G58" s="450"/>
      <c r="H58" s="415"/>
      <c r="I58" s="415"/>
      <c r="J58" s="450"/>
      <c r="K58" s="415"/>
      <c r="L58" s="415"/>
      <c r="M58" s="450"/>
      <c r="N58" s="415"/>
      <c r="O58" s="415"/>
      <c r="P58" s="450"/>
      <c r="Q58" s="415">
        <v>2.0110795399999999</v>
      </c>
      <c r="R58" s="415">
        <v>15.223474400000001</v>
      </c>
      <c r="S58" s="450">
        <f t="shared" si="33"/>
        <v>657</v>
      </c>
      <c r="T58" s="415"/>
      <c r="U58" s="415"/>
      <c r="V58" s="450"/>
      <c r="W58" s="415">
        <v>0</v>
      </c>
      <c r="X58" s="415">
        <v>0</v>
      </c>
      <c r="Y58" s="450"/>
      <c r="Z58" s="415"/>
      <c r="AA58" s="415"/>
      <c r="AB58" s="450"/>
      <c r="AC58" s="415"/>
      <c r="AD58" s="415"/>
      <c r="AE58" s="450"/>
      <c r="AF58" s="415"/>
      <c r="AG58" s="415"/>
      <c r="AH58" s="450"/>
      <c r="AI58" s="415"/>
      <c r="AJ58" s="415">
        <v>218.60599999999999</v>
      </c>
      <c r="AK58" s="450" t="str">
        <f t="shared" si="20"/>
        <v xml:space="preserve">    ---- </v>
      </c>
      <c r="AL58" s="415">
        <v>24.8</v>
      </c>
      <c r="AM58" s="415">
        <v>731</v>
      </c>
      <c r="AN58" s="450">
        <f t="shared" si="25"/>
        <v>999</v>
      </c>
      <c r="AO58" s="449">
        <f t="shared" si="32"/>
        <v>26.811079540000001</v>
      </c>
      <c r="AP58" s="449">
        <f t="shared" si="32"/>
        <v>964.82947439999998</v>
      </c>
      <c r="AQ58" s="450">
        <f t="shared" si="22"/>
        <v>999</v>
      </c>
      <c r="AR58" s="449">
        <f t="shared" si="34"/>
        <v>26.811079540000001</v>
      </c>
      <c r="AS58" s="449">
        <f t="shared" si="23"/>
        <v>964.82947439999998</v>
      </c>
      <c r="AT58" s="460">
        <f t="shared" si="24"/>
        <v>999</v>
      </c>
      <c r="AU58" s="413"/>
      <c r="AV58" s="413"/>
      <c r="AW58" s="461"/>
    </row>
    <row r="59" spans="1:49" s="405" customFormat="1" ht="20.100000000000001" customHeight="1" x14ac:dyDescent="0.3">
      <c r="A59" s="408" t="s">
        <v>268</v>
      </c>
      <c r="B59" s="415">
        <v>38.079000000000001</v>
      </c>
      <c r="C59" s="415">
        <v>63.728000000000002</v>
      </c>
      <c r="D59" s="450">
        <f>IF(B59=0, "    ---- ", IF(ABS(ROUND(100/B59*C59-100,1))&lt;999,ROUND(100/B59*C59-100,1),IF(ROUND(100/B59*C59-100,1)&gt;999,999,-999)))</f>
        <v>67.400000000000006</v>
      </c>
      <c r="E59" s="415"/>
      <c r="F59" s="415"/>
      <c r="G59" s="450"/>
      <c r="H59" s="415">
        <v>829.64</v>
      </c>
      <c r="I59" s="415">
        <v>942.54300000000001</v>
      </c>
      <c r="J59" s="450">
        <f>IF(H59=0, "    ---- ", IF(ABS(ROUND(100/H59*I59-100,1))&lt;999,ROUND(100/H59*I59-100,1),IF(ROUND(100/H59*I59-100,1)&gt;999,999,-999)))</f>
        <v>13.6</v>
      </c>
      <c r="K59" s="415">
        <v>6.1310000000000002</v>
      </c>
      <c r="L59" s="415">
        <v>39.508552999999999</v>
      </c>
      <c r="M59" s="450">
        <f>IF(K59=0, "    ---- ", IF(ABS(ROUND(100/K59*L59-100,1))&lt;999,ROUND(100/K59*L59-100,1),IF(ROUND(100/K59*L59-100,1)&gt;999,999,-999)))</f>
        <v>544.4</v>
      </c>
      <c r="N59" s="415"/>
      <c r="O59" s="415"/>
      <c r="P59" s="450"/>
      <c r="Q59" s="415">
        <v>4.0454000000000002E-3</v>
      </c>
      <c r="R59" s="415">
        <v>54.539132270000003</v>
      </c>
      <c r="S59" s="450">
        <f t="shared" si="33"/>
        <v>999</v>
      </c>
      <c r="T59" s="415"/>
      <c r="U59" s="415"/>
      <c r="V59" s="455" t="str">
        <f t="shared" ref="V59" si="35">IF(T59=0, "    ---- ", IF(ABS(ROUND(100/T59*U59-100,1))&lt;999,ROUND(100/T59*U59-100,1),IF(ROUND(100/T59*U59-100,1)&gt;999,999,-999)))</f>
        <v xml:space="preserve">    ---- </v>
      </c>
      <c r="W59" s="415">
        <v>219.4</v>
      </c>
      <c r="X59" s="415">
        <v>88.97</v>
      </c>
      <c r="Y59" s="450">
        <f t="shared" si="18"/>
        <v>-59.4</v>
      </c>
      <c r="Z59" s="415"/>
      <c r="AA59" s="415"/>
      <c r="AB59" s="450"/>
      <c r="AC59" s="415"/>
      <c r="AD59" s="415"/>
      <c r="AE59" s="450"/>
      <c r="AF59" s="415">
        <v>33.964738570000002</v>
      </c>
      <c r="AG59" s="415">
        <v>16.459820560000001</v>
      </c>
      <c r="AH59" s="450">
        <f>IF(AF59=0, "    ---- ", IF(ABS(ROUND(100/AF59*AG59-100,1))&lt;999,ROUND(100/AF59*AG59-100,1),IF(ROUND(100/AF59*AG59-100,1)&gt;999,999,-999)))</f>
        <v>-51.5</v>
      </c>
      <c r="AI59" s="415">
        <v>19.87</v>
      </c>
      <c r="AJ59" s="415">
        <v>106.012</v>
      </c>
      <c r="AK59" s="450">
        <f t="shared" si="20"/>
        <v>433.5</v>
      </c>
      <c r="AL59" s="415">
        <v>157.4</v>
      </c>
      <c r="AM59" s="415"/>
      <c r="AN59" s="450">
        <f t="shared" si="25"/>
        <v>-100</v>
      </c>
      <c r="AO59" s="449">
        <f t="shared" si="32"/>
        <v>1304.48878397</v>
      </c>
      <c r="AP59" s="449">
        <f t="shared" si="32"/>
        <v>1311.7605058299998</v>
      </c>
      <c r="AQ59" s="450">
        <f t="shared" si="22"/>
        <v>0.6</v>
      </c>
      <c r="AR59" s="449">
        <f t="shared" si="34"/>
        <v>1304.48878397</v>
      </c>
      <c r="AS59" s="449">
        <f t="shared" si="23"/>
        <v>1311.7605058299998</v>
      </c>
      <c r="AT59" s="460">
        <f t="shared" si="24"/>
        <v>0.6</v>
      </c>
      <c r="AU59" s="413"/>
      <c r="AV59" s="413"/>
      <c r="AW59" s="461"/>
    </row>
    <row r="60" spans="1:49" s="405" customFormat="1" ht="20.100000000000001" customHeight="1" x14ac:dyDescent="0.3">
      <c r="A60" s="407" t="s">
        <v>269</v>
      </c>
      <c r="B60" s="415">
        <v>11447.566000000001</v>
      </c>
      <c r="C60" s="415">
        <v>13128.958999999999</v>
      </c>
      <c r="D60" s="450">
        <f>IF(B60=0, "    ---- ", IF(ABS(ROUND(100/B60*C60-100,1))&lt;999,ROUND(100/B60*C60-100,1),IF(ROUND(100/B60*C60-100,1)&gt;999,999,-999)))</f>
        <v>14.7</v>
      </c>
      <c r="E60" s="415">
        <v>46343.615999999995</v>
      </c>
      <c r="F60" s="415">
        <v>56416.800000000003</v>
      </c>
      <c r="G60" s="450">
        <f t="shared" si="17"/>
        <v>21.7</v>
      </c>
      <c r="H60" s="415">
        <v>2168.0940000000001</v>
      </c>
      <c r="I60" s="415">
        <v>2500.424</v>
      </c>
      <c r="J60" s="450">
        <f>IF(H60=0, "    ---- ", IF(ABS(ROUND(100/H60*I60-100,1))&lt;999,ROUND(100/H60*I60-100,1),IF(ROUND(100/H60*I60-100,1)&gt;999,999,-999)))</f>
        <v>15.3</v>
      </c>
      <c r="K60" s="415">
        <v>14343.895</v>
      </c>
      <c r="L60" s="415">
        <v>16856.720850999998</v>
      </c>
      <c r="M60" s="450">
        <f>IF(K60=0, "    ---- ", IF(ABS(ROUND(100/K60*L60-100,1))&lt;999,ROUND(100/K60*L60-100,1),IF(ROUND(100/K60*L60-100,1)&gt;999,999,-999)))</f>
        <v>17.5</v>
      </c>
      <c r="N60" s="415"/>
      <c r="O60" s="415">
        <v>0</v>
      </c>
      <c r="P60" s="450"/>
      <c r="Q60" s="415">
        <v>2019.7365462100006</v>
      </c>
      <c r="R60" s="415">
        <v>2199.3070151900001</v>
      </c>
      <c r="S60" s="450">
        <f t="shared" si="33"/>
        <v>8.9</v>
      </c>
      <c r="T60" s="415">
        <v>1081.2</v>
      </c>
      <c r="U60" s="415">
        <v>1486.6</v>
      </c>
      <c r="V60" s="450">
        <f>IF(T60=0, "    ---- ", IF(ABS(ROUND(100/T60*U60-100,1))&lt;999,ROUND(100/T60*U60-100,1),IF(ROUND(100/T60*U60-100,1)&gt;999,999,-999)))</f>
        <v>37.5</v>
      </c>
      <c r="W60" s="415">
        <v>36260.5</v>
      </c>
      <c r="X60" s="415">
        <v>44253.450000000004</v>
      </c>
      <c r="Y60" s="450">
        <f t="shared" si="18"/>
        <v>22</v>
      </c>
      <c r="Z60" s="415"/>
      <c r="AA60" s="415">
        <v>0</v>
      </c>
      <c r="AB60" s="450"/>
      <c r="AC60" s="415">
        <v>1491</v>
      </c>
      <c r="AD60" s="415">
        <v>1613</v>
      </c>
      <c r="AE60" s="450">
        <f>IF(AC60=0, "    ---- ", IF(ABS(ROUND(100/AC60*AD60-100,1))&lt;999,ROUND(100/AC60*AD60-100,1),IF(ROUND(100/AC60*AD60-100,1)&gt;999,999,-999)))</f>
        <v>8.1999999999999993</v>
      </c>
      <c r="AF60" s="415">
        <v>581.65117751000002</v>
      </c>
      <c r="AG60" s="415">
        <v>448.39562898000003</v>
      </c>
      <c r="AH60" s="450">
        <f>IF(AF60=0, "    ---- ", IF(ABS(ROUND(100/AF60*AG60-100,1))&lt;999,ROUND(100/AF60*AG60-100,1),IF(ROUND(100/AF60*AG60-100,1)&gt;999,999,-999)))</f>
        <v>-22.9</v>
      </c>
      <c r="AI60" s="415">
        <v>14503.588000000002</v>
      </c>
      <c r="AJ60" s="415">
        <v>17938.689999999999</v>
      </c>
      <c r="AK60" s="450">
        <f t="shared" si="20"/>
        <v>23.7</v>
      </c>
      <c r="AL60" s="415">
        <v>50475.9</v>
      </c>
      <c r="AM60" s="415">
        <v>61178.7</v>
      </c>
      <c r="AN60" s="450">
        <f t="shared" si="25"/>
        <v>21.2</v>
      </c>
      <c r="AO60" s="449">
        <f t="shared" si="32"/>
        <v>179225.74672371999</v>
      </c>
      <c r="AP60" s="449">
        <f t="shared" si="32"/>
        <v>216408.04649517004</v>
      </c>
      <c r="AQ60" s="450">
        <f t="shared" si="22"/>
        <v>20.7</v>
      </c>
      <c r="AR60" s="449">
        <f t="shared" si="34"/>
        <v>180716.74672371999</v>
      </c>
      <c r="AS60" s="449">
        <f t="shared" si="23"/>
        <v>218021.04649517004</v>
      </c>
      <c r="AT60" s="460">
        <f t="shared" si="24"/>
        <v>20.6</v>
      </c>
      <c r="AU60" s="413"/>
      <c r="AV60" s="413"/>
      <c r="AW60" s="461"/>
    </row>
    <row r="61" spans="1:49" s="405" customFormat="1" ht="20.100000000000001" customHeight="1" x14ac:dyDescent="0.3">
      <c r="A61" s="451" t="s">
        <v>416</v>
      </c>
      <c r="B61" s="415"/>
      <c r="C61" s="415"/>
      <c r="D61" s="450"/>
      <c r="E61" s="415"/>
      <c r="F61" s="415"/>
      <c r="G61" s="450"/>
      <c r="H61" s="415"/>
      <c r="I61" s="415"/>
      <c r="J61" s="450"/>
      <c r="K61" s="415"/>
      <c r="L61" s="415"/>
      <c r="M61" s="450"/>
      <c r="N61" s="415"/>
      <c r="O61" s="415"/>
      <c r="P61" s="450"/>
      <c r="Q61" s="415"/>
      <c r="R61" s="415"/>
      <c r="S61" s="450"/>
      <c r="T61" s="415"/>
      <c r="U61" s="415"/>
      <c r="V61" s="450"/>
      <c r="W61" s="415"/>
      <c r="X61" s="415"/>
      <c r="Y61" s="450"/>
      <c r="Z61" s="415"/>
      <c r="AA61" s="415"/>
      <c r="AB61" s="450"/>
      <c r="AC61" s="415"/>
      <c r="AD61" s="415"/>
      <c r="AE61" s="450"/>
      <c r="AF61" s="415">
        <v>0.81807171000000001</v>
      </c>
      <c r="AG61" s="415">
        <v>0.80797246</v>
      </c>
      <c r="AH61" s="450">
        <f>IF(AF61=0, "    ---- ", IF(ABS(ROUND(100/AF61*AG61-100,1))&lt;999,ROUND(100/AF61*AG61-100,1),IF(ROUND(100/AF61*AG61-100,1)&gt;999,999,-999)))</f>
        <v>-1.2</v>
      </c>
      <c r="AI61" s="415"/>
      <c r="AJ61" s="415"/>
      <c r="AK61" s="450"/>
      <c r="AL61" s="415"/>
      <c r="AM61" s="415"/>
      <c r="AN61" s="450"/>
      <c r="AO61" s="449">
        <f t="shared" si="32"/>
        <v>0.81807171000000001</v>
      </c>
      <c r="AP61" s="449">
        <f t="shared" si="32"/>
        <v>0.80797246</v>
      </c>
      <c r="AQ61" s="450">
        <f t="shared" si="22"/>
        <v>-1.2</v>
      </c>
      <c r="AR61" s="449">
        <f t="shared" si="34"/>
        <v>0.81807171000000001</v>
      </c>
      <c r="AS61" s="449">
        <f t="shared" si="23"/>
        <v>0.80797246</v>
      </c>
      <c r="AT61" s="460">
        <f t="shared" si="24"/>
        <v>-1.2</v>
      </c>
      <c r="AU61" s="413"/>
      <c r="AV61" s="413"/>
      <c r="AW61" s="461"/>
    </row>
    <row r="62" spans="1:49" s="405" customFormat="1" ht="20.100000000000001" customHeight="1" x14ac:dyDescent="0.3">
      <c r="A62" s="408" t="s">
        <v>270</v>
      </c>
      <c r="B62" s="415">
        <v>12448.369000000001</v>
      </c>
      <c r="C62" s="415">
        <v>14161.892999999998</v>
      </c>
      <c r="D62" s="450">
        <f>IF(B62=0, "    ---- ", IF(ABS(ROUND(100/B62*C62-100,1))&lt;999,ROUND(100/B62*C62-100,1),IF(ROUND(100/B62*C62-100,1)&gt;999,999,-999)))</f>
        <v>13.8</v>
      </c>
      <c r="E62" s="415">
        <v>258919.43399999995</v>
      </c>
      <c r="F62" s="415">
        <v>265557.5</v>
      </c>
      <c r="G62" s="450">
        <f t="shared" si="17"/>
        <v>2.6</v>
      </c>
      <c r="H62" s="415">
        <v>2905.3710000000001</v>
      </c>
      <c r="I62" s="415">
        <v>3317.221</v>
      </c>
      <c r="J62" s="450">
        <f>IF(H62=0, "    ---- ", IF(ABS(ROUND(100/H62*I62-100,1))&lt;999,ROUND(100/H62*I62-100,1),IF(ROUND(100/H62*I62-100,1)&gt;999,999,-999)))</f>
        <v>14.2</v>
      </c>
      <c r="K62" s="415">
        <v>19078.13</v>
      </c>
      <c r="L62" s="415">
        <v>22101.206850999999</v>
      </c>
      <c r="M62" s="450">
        <f>IF(K62=0, "    ---- ", IF(ABS(ROUND(100/K62*L62-100,1))&lt;999,ROUND(100/K62*L62-100,1),IF(ROUND(100/K62*L62-100,1)&gt;999,999,-999)))</f>
        <v>15.8</v>
      </c>
      <c r="N62" s="415"/>
      <c r="O62" s="415">
        <v>0</v>
      </c>
      <c r="P62" s="450"/>
      <c r="Q62" s="415">
        <v>407570.69174902001</v>
      </c>
      <c r="R62" s="415">
        <v>450144.64494239999</v>
      </c>
      <c r="S62" s="450">
        <f>IF(Q62=0, "    ---- ", IF(ABS(ROUND(100/Q62*R62-100,1))&lt;999,ROUND(100/Q62*R62-100,1),IF(ROUND(100/Q62*R62-100,1)&gt;999,999,-999)))</f>
        <v>10.4</v>
      </c>
      <c r="T62" s="415">
        <v>2483.3000000000002</v>
      </c>
      <c r="U62" s="415">
        <v>3021.3999999999996</v>
      </c>
      <c r="V62" s="450">
        <f>IF(T62=0, "    ---- ", IF(ABS(ROUND(100/T62*U62-100,1))&lt;999,ROUND(100/T62*U62-100,1),IF(ROUND(100/T62*U62-100,1)&gt;999,999,-999)))</f>
        <v>21.7</v>
      </c>
      <c r="W62" s="415">
        <v>84569.75</v>
      </c>
      <c r="X62" s="415">
        <v>93903.025413140014</v>
      </c>
      <c r="Y62" s="450">
        <f t="shared" si="18"/>
        <v>11</v>
      </c>
      <c r="Z62" s="415">
        <v>69146</v>
      </c>
      <c r="AA62" s="415">
        <v>73736</v>
      </c>
      <c r="AB62" s="450">
        <f>IF(Z62=0, "    ---- ", IF(ABS(ROUND(100/Z62*AA62-100,1))&lt;999,ROUND(100/Z62*AA62-100,1),IF(ROUND(100/Z62*AA62-100,1)&gt;999,999,-999)))</f>
        <v>6.6</v>
      </c>
      <c r="AC62" s="415">
        <v>1491</v>
      </c>
      <c r="AD62" s="415">
        <v>1613</v>
      </c>
      <c r="AE62" s="450">
        <f>IF(AC62=0, "    ---- ", IF(ABS(ROUND(100/AC62*AD62-100,1))&lt;999,ROUND(100/AC62*AD62-100,1),IF(ROUND(100/AC62*AD62-100,1)&gt;999,999,-999)))</f>
        <v>8.1999999999999993</v>
      </c>
      <c r="AF62" s="415">
        <v>9012.3366442200004</v>
      </c>
      <c r="AG62" s="415">
        <v>9127.9036447199996</v>
      </c>
      <c r="AH62" s="450">
        <f>IF(AF62=0, "    ---- ", IF(ABS(ROUND(100/AF62*AG62-100,1))&lt;999,ROUND(100/AF62*AG62-100,1),IF(ROUND(100/AF62*AG62-100,1)&gt;999,999,-999)))</f>
        <v>1.3</v>
      </c>
      <c r="AI62" s="415">
        <v>34484.71</v>
      </c>
      <c r="AJ62" s="415">
        <v>38810.554999999993</v>
      </c>
      <c r="AK62" s="450">
        <f t="shared" si="20"/>
        <v>12.5</v>
      </c>
      <c r="AL62" s="415">
        <v>230532.19999999998</v>
      </c>
      <c r="AM62" s="415">
        <v>248444.7</v>
      </c>
      <c r="AN62" s="450">
        <f t="shared" si="25"/>
        <v>7.8</v>
      </c>
      <c r="AO62" s="449">
        <f t="shared" si="32"/>
        <v>1131150.2923932401</v>
      </c>
      <c r="AP62" s="449">
        <f t="shared" si="32"/>
        <v>1222326.0498512601</v>
      </c>
      <c r="AQ62" s="450">
        <f t="shared" si="22"/>
        <v>8.1</v>
      </c>
      <c r="AR62" s="449">
        <f t="shared" si="34"/>
        <v>1132641.2923932401</v>
      </c>
      <c r="AS62" s="449">
        <f t="shared" si="23"/>
        <v>1223939.0498512601</v>
      </c>
      <c r="AT62" s="460">
        <f t="shared" si="24"/>
        <v>8.1</v>
      </c>
      <c r="AU62" s="413"/>
      <c r="AV62" s="462"/>
      <c r="AW62" s="461"/>
    </row>
    <row r="63" spans="1:49" s="409" customFormat="1" ht="20.100000000000001" customHeight="1" x14ac:dyDescent="0.3">
      <c r="A63" s="451"/>
      <c r="B63" s="416"/>
      <c r="C63" s="416"/>
      <c r="D63" s="452"/>
      <c r="E63" s="416"/>
      <c r="F63" s="416"/>
      <c r="G63" s="452"/>
      <c r="H63" s="416"/>
      <c r="I63" s="416"/>
      <c r="J63" s="452"/>
      <c r="K63" s="416"/>
      <c r="L63" s="416"/>
      <c r="M63" s="463"/>
      <c r="N63" s="416"/>
      <c r="O63" s="416"/>
      <c r="P63" s="452"/>
      <c r="Q63" s="416"/>
      <c r="R63" s="416"/>
      <c r="S63" s="452"/>
      <c r="T63" s="416"/>
      <c r="U63" s="416"/>
      <c r="V63" s="452"/>
      <c r="W63" s="416"/>
      <c r="X63" s="416"/>
      <c r="Y63" s="452"/>
      <c r="Z63" s="416"/>
      <c r="AA63" s="416"/>
      <c r="AB63" s="452"/>
      <c r="AC63" s="416"/>
      <c r="AD63" s="416"/>
      <c r="AE63" s="452"/>
      <c r="AF63" s="416"/>
      <c r="AG63" s="416"/>
      <c r="AH63" s="452"/>
      <c r="AI63" s="416"/>
      <c r="AJ63" s="416"/>
      <c r="AK63" s="452"/>
      <c r="AL63" s="416"/>
      <c r="AM63" s="416"/>
      <c r="AN63" s="452"/>
      <c r="AO63" s="463"/>
      <c r="AP63" s="463"/>
      <c r="AQ63" s="452"/>
      <c r="AR63" s="463"/>
      <c r="AS63" s="463"/>
      <c r="AT63" s="464"/>
      <c r="AU63" s="423"/>
      <c r="AV63" s="423"/>
      <c r="AW63" s="465"/>
    </row>
    <row r="64" spans="1:49" s="409" customFormat="1" ht="20.100000000000001" customHeight="1" x14ac:dyDescent="0.3">
      <c r="A64" s="451" t="s">
        <v>271</v>
      </c>
      <c r="B64" s="416">
        <v>12712.794</v>
      </c>
      <c r="C64" s="416">
        <v>14489.368999999999</v>
      </c>
      <c r="D64" s="452">
        <f>IF(B64=0, "    ---- ", IF(ABS(ROUND(100/B64*C64-100,1))&lt;999,ROUND(100/B64*C64-100,1),IF(ROUND(100/B64*C64-100,1)&gt;999,999,-999)))</f>
        <v>14</v>
      </c>
      <c r="E64" s="416">
        <v>287448.92999999993</v>
      </c>
      <c r="F64" s="416">
        <v>295480.14</v>
      </c>
      <c r="G64" s="452">
        <f t="shared" si="17"/>
        <v>2.8</v>
      </c>
      <c r="H64" s="416">
        <v>3204.0520000000001</v>
      </c>
      <c r="I64" s="416">
        <v>3707.4690000000001</v>
      </c>
      <c r="J64" s="452">
        <f>IF(H64=0, "    ---- ", IF(ABS(ROUND(100/H64*I64-100,1))&lt;999,ROUND(100/H64*I64-100,1),IF(ROUND(100/H64*I64-100,1)&gt;999,999,-999)))</f>
        <v>15.7</v>
      </c>
      <c r="K64" s="416">
        <v>19686.774000000001</v>
      </c>
      <c r="L64" s="416">
        <v>23220.556850999998</v>
      </c>
      <c r="M64" s="463">
        <f>IF(K64=0, "    ---- ", IF(ABS(ROUND(100/K64*L64-100,1))&lt;999,ROUND(100/K64*L64-100,1),IF(ROUND(100/K64*L64-100,1)&gt;999,999,-999)))</f>
        <v>18</v>
      </c>
      <c r="N64" s="416">
        <v>153</v>
      </c>
      <c r="O64" s="416">
        <v>138</v>
      </c>
      <c r="P64" s="452">
        <f>IF(N64=0, "    ---- ", IF(ABS(ROUND(100/N64*O64-100,1))&lt;999,ROUND(100/N64*O64-100,1),IF(ROUND(100/N64*O64-100,1)&gt;999,999,-999)))</f>
        <v>-9.8000000000000007</v>
      </c>
      <c r="Q64" s="416">
        <v>446600.39637950005</v>
      </c>
      <c r="R64" s="416">
        <v>493243.14416713</v>
      </c>
      <c r="S64" s="452">
        <f>IF(Q64=0, "    ---- ", IF(ABS(ROUND(100/Q64*R64-100,1))&lt;999,ROUND(100/Q64*R64-100,1),IF(ROUND(100/Q64*R64-100,1)&gt;999,999,-999)))</f>
        <v>10.4</v>
      </c>
      <c r="T64" s="416">
        <v>2618.9</v>
      </c>
      <c r="U64" s="416">
        <v>3374.0999999999995</v>
      </c>
      <c r="V64" s="452">
        <f>IF(T64=0, "    ---- ", IF(ABS(ROUND(100/T64*U64-100,1))&lt;999,ROUND(100/T64*U64-100,1),IF(ROUND(100/T64*U64-100,1)&gt;999,999,-999)))</f>
        <v>28.8</v>
      </c>
      <c r="W64" s="416">
        <v>92377.65</v>
      </c>
      <c r="X64" s="416">
        <v>102972.58541314001</v>
      </c>
      <c r="Y64" s="452">
        <f t="shared" si="18"/>
        <v>11.5</v>
      </c>
      <c r="Z64" s="416">
        <v>76841</v>
      </c>
      <c r="AA64" s="416">
        <v>82595</v>
      </c>
      <c r="AB64" s="452">
        <f>IF(Z64=0, "    ---- ", IF(ABS(ROUND(100/Z64*AA64-100,1))&lt;999,ROUND(100/Z64*AA64-100,1),IF(ROUND(100/Z64*AA64-100,1)&gt;999,999,-999)))</f>
        <v>7.5</v>
      </c>
      <c r="AC64" s="416">
        <v>1510</v>
      </c>
      <c r="AD64" s="416">
        <v>1642</v>
      </c>
      <c r="AE64" s="452">
        <f>IF(AC64=0, "    ---- ", IF(ABS(ROUND(100/AC64*AD64-100,1))&lt;999,ROUND(100/AC64*AD64-100,1),IF(ROUND(100/AC64*AD64-100,1)&gt;999,999,-999)))</f>
        <v>8.6999999999999993</v>
      </c>
      <c r="AF64" s="416">
        <v>9448.47659484</v>
      </c>
      <c r="AG64" s="416">
        <v>9563.0486091900002</v>
      </c>
      <c r="AH64" s="452">
        <f>IF(AF64=0, "    ---- ", IF(ABS(ROUND(100/AF64*AG64-100,1))&lt;999,ROUND(100/AF64*AG64-100,1),IF(ROUND(100/AF64*AG64-100,1)&gt;999,999,-999)))</f>
        <v>1.2</v>
      </c>
      <c r="AI64" s="416">
        <v>39267.600999999995</v>
      </c>
      <c r="AJ64" s="416">
        <v>44265.811999999991</v>
      </c>
      <c r="AK64" s="452">
        <f t="shared" si="20"/>
        <v>12.7</v>
      </c>
      <c r="AL64" s="416">
        <v>263380.19999999995</v>
      </c>
      <c r="AM64" s="416">
        <v>283025.7</v>
      </c>
      <c r="AN64" s="452">
        <f t="shared" si="25"/>
        <v>7.5</v>
      </c>
      <c r="AO64" s="466">
        <f>B64+E64+H64+K64+Q64+T64+W64+Z64+AF64+AI64+AL64</f>
        <v>1253586.7739743399</v>
      </c>
      <c r="AP64" s="463">
        <f>C64+F64+I64+L64+R64+U64+X64+AA64+AG64+AJ64+AM64</f>
        <v>1355936.92504046</v>
      </c>
      <c r="AQ64" s="452">
        <f t="shared" si="22"/>
        <v>8.1999999999999993</v>
      </c>
      <c r="AR64" s="466">
        <f t="shared" si="34"/>
        <v>1255249.7739743399</v>
      </c>
      <c r="AS64" s="463">
        <f t="shared" si="34"/>
        <v>1357716.92504046</v>
      </c>
      <c r="AT64" s="464">
        <f t="shared" si="24"/>
        <v>8.1999999999999993</v>
      </c>
      <c r="AU64" s="423"/>
      <c r="AV64" s="423"/>
      <c r="AW64" s="461"/>
    </row>
    <row r="65" spans="1:49" s="405" customFormat="1" ht="20.100000000000001" customHeight="1" x14ac:dyDescent="0.3">
      <c r="A65" s="467"/>
      <c r="B65" s="415"/>
      <c r="C65" s="415"/>
      <c r="D65" s="450"/>
      <c r="E65" s="415"/>
      <c r="F65" s="415"/>
      <c r="G65" s="450"/>
      <c r="H65" s="415"/>
      <c r="I65" s="415"/>
      <c r="J65" s="450"/>
      <c r="K65" s="415"/>
      <c r="L65" s="415"/>
      <c r="M65" s="449"/>
      <c r="N65" s="415"/>
      <c r="O65" s="415"/>
      <c r="P65" s="450"/>
      <c r="Q65" s="415"/>
      <c r="R65" s="415"/>
      <c r="S65" s="450"/>
      <c r="T65" s="415"/>
      <c r="U65" s="415"/>
      <c r="V65" s="450"/>
      <c r="W65" s="415"/>
      <c r="X65" s="415"/>
      <c r="Y65" s="450"/>
      <c r="Z65" s="415"/>
      <c r="AA65" s="415"/>
      <c r="AB65" s="450"/>
      <c r="AC65" s="415"/>
      <c r="AD65" s="415"/>
      <c r="AE65" s="450"/>
      <c r="AF65" s="415"/>
      <c r="AG65" s="415"/>
      <c r="AH65" s="450"/>
      <c r="AI65" s="415"/>
      <c r="AJ65" s="415"/>
      <c r="AK65" s="450"/>
      <c r="AL65" s="415"/>
      <c r="AM65" s="415"/>
      <c r="AN65" s="450"/>
      <c r="AO65" s="449"/>
      <c r="AP65" s="449"/>
      <c r="AQ65" s="450"/>
      <c r="AR65" s="449"/>
      <c r="AS65" s="449"/>
      <c r="AT65" s="460"/>
      <c r="AU65" s="413"/>
      <c r="AV65" s="413"/>
      <c r="AW65" s="461"/>
    </row>
    <row r="66" spans="1:49" s="405" customFormat="1" ht="20.100000000000001" customHeight="1" x14ac:dyDescent="0.3">
      <c r="A66" s="451" t="s">
        <v>272</v>
      </c>
      <c r="B66" s="415"/>
      <c r="C66" s="415"/>
      <c r="D66" s="450"/>
      <c r="E66" s="415"/>
      <c r="F66" s="415"/>
      <c r="G66" s="450"/>
      <c r="H66" s="415"/>
      <c r="I66" s="415"/>
      <c r="J66" s="450"/>
      <c r="K66" s="415"/>
      <c r="L66" s="415"/>
      <c r="M66" s="449"/>
      <c r="N66" s="415"/>
      <c r="O66" s="415"/>
      <c r="P66" s="450"/>
      <c r="Q66" s="415"/>
      <c r="R66" s="415"/>
      <c r="S66" s="450"/>
      <c r="T66" s="415"/>
      <c r="U66" s="415"/>
      <c r="V66" s="450"/>
      <c r="W66" s="415"/>
      <c r="X66" s="415"/>
      <c r="Y66" s="450"/>
      <c r="Z66" s="415"/>
      <c r="AA66" s="415"/>
      <c r="AB66" s="450"/>
      <c r="AC66" s="415"/>
      <c r="AD66" s="415"/>
      <c r="AE66" s="450"/>
      <c r="AF66" s="415"/>
      <c r="AG66" s="415"/>
      <c r="AH66" s="450"/>
      <c r="AI66" s="415"/>
      <c r="AJ66" s="415"/>
      <c r="AK66" s="450"/>
      <c r="AL66" s="415"/>
      <c r="AM66" s="415"/>
      <c r="AN66" s="450"/>
      <c r="AO66" s="449"/>
      <c r="AP66" s="449"/>
      <c r="AQ66" s="450"/>
      <c r="AR66" s="449"/>
      <c r="AS66" s="449"/>
      <c r="AT66" s="460"/>
      <c r="AU66" s="413"/>
      <c r="AV66" s="413"/>
      <c r="AW66" s="461"/>
    </row>
    <row r="67" spans="1:49" s="405" customFormat="1" ht="20.100000000000001" customHeight="1" x14ac:dyDescent="0.3">
      <c r="A67" s="451"/>
      <c r="B67" s="415"/>
      <c r="C67" s="415"/>
      <c r="D67" s="450"/>
      <c r="E67" s="415"/>
      <c r="F67" s="415"/>
      <c r="G67" s="450"/>
      <c r="H67" s="415"/>
      <c r="I67" s="415"/>
      <c r="J67" s="450"/>
      <c r="K67" s="415"/>
      <c r="L67" s="415"/>
      <c r="M67" s="449"/>
      <c r="N67" s="415"/>
      <c r="O67" s="415"/>
      <c r="P67" s="450"/>
      <c r="Q67" s="415"/>
      <c r="R67" s="415"/>
      <c r="S67" s="450"/>
      <c r="T67" s="415"/>
      <c r="U67" s="415"/>
      <c r="V67" s="450"/>
      <c r="W67" s="415"/>
      <c r="X67" s="415"/>
      <c r="Y67" s="450"/>
      <c r="Z67" s="415"/>
      <c r="AA67" s="415"/>
      <c r="AB67" s="450"/>
      <c r="AC67" s="415"/>
      <c r="AD67" s="415"/>
      <c r="AE67" s="450"/>
      <c r="AF67" s="415"/>
      <c r="AG67" s="415"/>
      <c r="AH67" s="450"/>
      <c r="AI67" s="415"/>
      <c r="AJ67" s="415"/>
      <c r="AK67" s="450"/>
      <c r="AL67" s="415"/>
      <c r="AM67" s="415"/>
      <c r="AN67" s="450"/>
      <c r="AO67" s="449"/>
      <c r="AP67" s="449"/>
      <c r="AQ67" s="450"/>
      <c r="AR67" s="449"/>
      <c r="AS67" s="449"/>
      <c r="AT67" s="460"/>
      <c r="AU67" s="413"/>
      <c r="AV67" s="413"/>
      <c r="AW67" s="461"/>
    </row>
    <row r="68" spans="1:49" s="405" customFormat="1" ht="20.100000000000001" customHeight="1" x14ac:dyDescent="0.3">
      <c r="A68" s="408" t="s">
        <v>273</v>
      </c>
      <c r="B68" s="415">
        <v>141.16</v>
      </c>
      <c r="C68" s="415">
        <v>141.16</v>
      </c>
      <c r="D68" s="450">
        <f>IF(B68=0, "    ---- ", IF(ABS(ROUND(100/B68*C68-100,1))&lt;999,ROUND(100/B68*C68-100,1),IF(ROUND(100/B68*C68-100,1)&gt;999,999,-999)))</f>
        <v>0</v>
      </c>
      <c r="E68" s="415">
        <v>7765.924</v>
      </c>
      <c r="F68" s="415">
        <v>7765.9</v>
      </c>
      <c r="G68" s="450">
        <f t="shared" si="17"/>
        <v>0</v>
      </c>
      <c r="H68" s="415">
        <v>175</v>
      </c>
      <c r="I68" s="415">
        <v>175</v>
      </c>
      <c r="J68" s="450">
        <f>IF(H68=0, "    ---- ", IF(ABS(ROUND(100/H68*I68-100,1))&lt;999,ROUND(100/H68*I68-100,1),IF(ROUND(100/H68*I68-100,1)&gt;999,999,-999)))</f>
        <v>0</v>
      </c>
      <c r="K68" s="415">
        <v>119.629</v>
      </c>
      <c r="L68" s="415">
        <v>119.67400000000001</v>
      </c>
      <c r="M68" s="449">
        <f>IF(K68=0, "    ---- ", IF(ABS(ROUND(100/K68*L68-100,1))&lt;999,ROUND(100/K68*L68-100,1),IF(ROUND(100/K68*L68-100,1)&gt;999,999,-999)))</f>
        <v>0</v>
      </c>
      <c r="N68" s="415">
        <v>5</v>
      </c>
      <c r="O68" s="415">
        <v>5</v>
      </c>
      <c r="P68" s="450">
        <f>IF(N68=0, "    ---- ", IF(ABS(ROUND(100/N68*O68-100,1))&lt;999,ROUND(100/N68*O68-100,1),IF(ROUND(100/N68*O68-100,1)&gt;999,999,-999)))</f>
        <v>0</v>
      </c>
      <c r="Q68" s="415">
        <v>10404.288938</v>
      </c>
      <c r="R68" s="415">
        <v>11722.977805</v>
      </c>
      <c r="S68" s="450">
        <f t="shared" ref="S68:S80" si="36">IF(Q68=0, "    ---- ", IF(ABS(ROUND(100/Q68*R68-100,1))&lt;999,ROUND(100/Q68*R68-100,1),IF(ROUND(100/Q68*R68-100,1)&gt;999,999,-999)))</f>
        <v>12.7</v>
      </c>
      <c r="T68" s="415">
        <v>270.3</v>
      </c>
      <c r="U68" s="415">
        <v>501.3</v>
      </c>
      <c r="V68" s="450">
        <f>IF(T68=0, "    ---- ", IF(ABS(ROUND(100/T68*U68-100,1))&lt;999,ROUND(100/T68*U68-100,1),IF(ROUND(100/T68*U68-100,1)&gt;999,999,-999)))</f>
        <v>85.5</v>
      </c>
      <c r="W68" s="415">
        <v>1127</v>
      </c>
      <c r="X68" s="415">
        <v>1126.76</v>
      </c>
      <c r="Y68" s="450">
        <f t="shared" si="18"/>
        <v>0</v>
      </c>
      <c r="Z68" s="415">
        <v>1430</v>
      </c>
      <c r="AA68" s="415">
        <v>1430</v>
      </c>
      <c r="AB68" s="450">
        <f>IF(Z68=0, "    ---- ", IF(ABS(ROUND(100/Z68*AA68-100,1))&lt;999,ROUND(100/Z68*AA68-100,1),IF(ROUND(100/Z68*AA68-100,1)&gt;999,999,-999)))</f>
        <v>0</v>
      </c>
      <c r="AC68" s="415">
        <v>49</v>
      </c>
      <c r="AD68" s="415">
        <v>49</v>
      </c>
      <c r="AE68" s="450">
        <f>IF(AC68=0, "    ---- ", IF(ABS(ROUND(100/AC68*AD68-100,1))&lt;999,ROUND(100/AC68*AD68-100,1),IF(ROUND(100/AC68*AD68-100,1)&gt;999,999,-999)))</f>
        <v>0</v>
      </c>
      <c r="AF68" s="415">
        <v>430.59303499000004</v>
      </c>
      <c r="AG68" s="415">
        <v>419.73989618000002</v>
      </c>
      <c r="AH68" s="450">
        <f>IF(AF68=0, "    ---- ", IF(ABS(ROUND(100/AF68*AG68-100,1))&lt;999,ROUND(100/AF68*AG68-100,1),IF(ROUND(100/AF68*AG68-100,1)&gt;999,999,-999)))</f>
        <v>-2.5</v>
      </c>
      <c r="AI68" s="415">
        <v>2072.7759999999998</v>
      </c>
      <c r="AJ68" s="415">
        <v>2491.1880000000001</v>
      </c>
      <c r="AK68" s="450">
        <f t="shared" si="20"/>
        <v>20.2</v>
      </c>
      <c r="AL68" s="415">
        <v>13251</v>
      </c>
      <c r="AM68" s="415">
        <v>13251</v>
      </c>
      <c r="AN68" s="450">
        <f t="shared" si="25"/>
        <v>0</v>
      </c>
      <c r="AO68" s="449">
        <f t="shared" ref="AO68:AP71" si="37">B68+E68+H68+K68+Q68+T68+W68+Z68+AF68+AI68+AL68</f>
        <v>37187.670972990003</v>
      </c>
      <c r="AP68" s="449">
        <f t="shared" si="37"/>
        <v>39144.699701179998</v>
      </c>
      <c r="AQ68" s="450">
        <f t="shared" si="22"/>
        <v>5.3</v>
      </c>
      <c r="AR68" s="449">
        <f t="shared" si="23"/>
        <v>37241.670972990003</v>
      </c>
      <c r="AS68" s="449">
        <f t="shared" si="23"/>
        <v>39198.699701179998</v>
      </c>
      <c r="AT68" s="460">
        <f t="shared" si="24"/>
        <v>5.3</v>
      </c>
      <c r="AU68" s="413"/>
      <c r="AV68" s="413"/>
      <c r="AW68" s="461"/>
    </row>
    <row r="69" spans="1:49" s="405" customFormat="1" ht="20.100000000000001" customHeight="1" x14ac:dyDescent="0.3">
      <c r="A69" s="408" t="s">
        <v>274</v>
      </c>
      <c r="B69" s="415">
        <v>155.41999999999999</v>
      </c>
      <c r="C69" s="415">
        <v>203.227</v>
      </c>
      <c r="D69" s="450">
        <f>IF(B69=0, "    ---- ", IF(ABS(ROUND(100/B69*C69-100,1))&lt;999,ROUND(100/B69*C69-100,1),IF(ROUND(100/B69*C69-100,1)&gt;999,999,-999)))</f>
        <v>30.8</v>
      </c>
      <c r="E69" s="415">
        <v>13180.094999999999</v>
      </c>
      <c r="F69" s="415">
        <v>14333.9</v>
      </c>
      <c r="G69" s="450">
        <f t="shared" si="17"/>
        <v>8.8000000000000007</v>
      </c>
      <c r="H69" s="415">
        <v>53.881</v>
      </c>
      <c r="I69" s="415">
        <v>128.352</v>
      </c>
      <c r="J69" s="450">
        <f>IF(H69=0, "    ---- ", IF(ABS(ROUND(100/H69*I69-100,1))&lt;999,ROUND(100/H69*I69-100,1),IF(ROUND(100/H69*I69-100,1)&gt;999,999,-999)))</f>
        <v>138.19999999999999</v>
      </c>
      <c r="K69" s="415">
        <v>435.69299999999998</v>
      </c>
      <c r="L69" s="415">
        <v>515.06799999999998</v>
      </c>
      <c r="M69" s="449">
        <f>IF(K69=0, "    ---- ", IF(ABS(ROUND(100/K69*L69-100,1))&lt;999,ROUND(100/K69*L69-100,1),IF(ROUND(100/K69*L69-100,1)&gt;999,999,-999)))</f>
        <v>18.2</v>
      </c>
      <c r="N69" s="415">
        <v>40</v>
      </c>
      <c r="O69" s="415">
        <v>51</v>
      </c>
      <c r="P69" s="450">
        <f>IF(N69=0, "    ---- ", IF(ABS(ROUND(100/N69*O69-100,1))&lt;999,ROUND(100/N69*O69-100,1),IF(ROUND(100/N69*O69-100,1)&gt;999,999,-999)))</f>
        <v>27.5</v>
      </c>
      <c r="Q69" s="415">
        <v>10139</v>
      </c>
      <c r="R69" s="415">
        <v>15063.649810209999</v>
      </c>
      <c r="S69" s="450">
        <f t="shared" si="36"/>
        <v>48.6</v>
      </c>
      <c r="T69" s="415">
        <v>-156.19999999999999</v>
      </c>
      <c r="U69" s="415">
        <v>-175.8</v>
      </c>
      <c r="V69" s="450">
        <f>IF(T69=0, "    ---- ", IF(ABS(ROUND(100/T69*U69-100,1))&lt;999,ROUND(100/T69*U69-100,1),IF(ROUND(100/T69*U69-100,1)&gt;999,999,-999)))</f>
        <v>12.5</v>
      </c>
      <c r="W69" s="415">
        <v>4237</v>
      </c>
      <c r="X69" s="415">
        <v>4779.8100000000004</v>
      </c>
      <c r="Y69" s="450">
        <f t="shared" si="18"/>
        <v>12.8</v>
      </c>
      <c r="Z69" s="415">
        <v>4336</v>
      </c>
      <c r="AA69" s="415">
        <v>5443</v>
      </c>
      <c r="AB69" s="450">
        <f>IF(Z69=0, "    ---- ", IF(ABS(ROUND(100/Z69*AA69-100,1))&lt;999,ROUND(100/Z69*AA69-100,1),IF(ROUND(100/Z69*AA69-100,1)&gt;999,999,-999)))</f>
        <v>25.5</v>
      </c>
      <c r="AC69" s="415">
        <v>-31</v>
      </c>
      <c r="AD69" s="415">
        <v>-22</v>
      </c>
      <c r="AE69" s="450">
        <f>IF(AC69=0, "    ---- ", IF(ABS(ROUND(100/AC69*AD69-100,1))&lt;999,ROUND(100/AC69*AD69-100,1),IF(ROUND(100/AC69*AD69-100,1)&gt;999,999,-999)))</f>
        <v>-29</v>
      </c>
      <c r="AF69" s="415">
        <v>-14.839945689999901</v>
      </c>
      <c r="AG69" s="415">
        <v>-11.95519625</v>
      </c>
      <c r="AH69" s="450">
        <f>IF(AF69=0, "    ---- ", IF(ABS(ROUND(100/AF69*AG69-100,1))&lt;999,ROUND(100/AF69*AG69-100,1),IF(ROUND(100/AF69*AG69-100,1)&gt;999,999,-999)))</f>
        <v>-19.399999999999999</v>
      </c>
      <c r="AI69" s="415">
        <v>1396.2560000000001</v>
      </c>
      <c r="AJ69" s="415">
        <v>1455.0630000000001</v>
      </c>
      <c r="AK69" s="450">
        <f t="shared" si="20"/>
        <v>4.2</v>
      </c>
      <c r="AL69" s="415">
        <v>8930.2999999999993</v>
      </c>
      <c r="AM69" s="415">
        <v>10923</v>
      </c>
      <c r="AN69" s="450">
        <f t="shared" si="25"/>
        <v>22.3</v>
      </c>
      <c r="AO69" s="449">
        <f t="shared" si="37"/>
        <v>42692.605054309999</v>
      </c>
      <c r="AP69" s="449">
        <f t="shared" si="37"/>
        <v>52657.314613960007</v>
      </c>
      <c r="AQ69" s="450">
        <f t="shared" si="22"/>
        <v>23.3</v>
      </c>
      <c r="AR69" s="449">
        <f t="shared" si="23"/>
        <v>42701.605054309999</v>
      </c>
      <c r="AS69" s="449">
        <f t="shared" si="23"/>
        <v>52686.314613960007</v>
      </c>
      <c r="AT69" s="460">
        <f t="shared" si="24"/>
        <v>23.4</v>
      </c>
      <c r="AU69" s="413"/>
      <c r="AV69" s="413"/>
      <c r="AW69" s="461"/>
    </row>
    <row r="70" spans="1:49" s="405" customFormat="1" ht="20.100000000000001" customHeight="1" x14ac:dyDescent="0.3">
      <c r="A70" s="408" t="s">
        <v>275</v>
      </c>
      <c r="B70" s="415">
        <v>3.4529999999999998</v>
      </c>
      <c r="C70" s="415">
        <v>3.4529999999999998</v>
      </c>
      <c r="D70" s="450">
        <f>IF(B70=0, "    ---- ", IF(ABS(ROUND(100/B70*C70-100,1))&lt;999,ROUND(100/B70*C70-100,1),IF(ROUND(100/B70*C70-100,1)&gt;999,999,-999)))</f>
        <v>0</v>
      </c>
      <c r="E70" s="415">
        <v>1165.7809999999999</v>
      </c>
      <c r="F70" s="415">
        <v>319.2</v>
      </c>
      <c r="G70" s="450">
        <f>IF(E70=0, "    ---- ", IF(ABS(ROUND(100/E70*F70-100,1))&lt;999,ROUND(100/E70*F70-100,1),IF(ROUND(100/E70*F70-100,1)&gt;999,999,-999)))</f>
        <v>-72.599999999999994</v>
      </c>
      <c r="H70" s="415"/>
      <c r="I70" s="415"/>
      <c r="J70" s="455" t="str">
        <f t="shared" ref="J70" si="38">IF(H70=0, "    ---- ", IF(ABS(ROUND(100/H70*I70-100,1))&lt;999,ROUND(100/H70*I70-100,1),IF(ROUND(100/H70*I70-100,1)&gt;999,999,-999)))</f>
        <v xml:space="preserve">    ---- </v>
      </c>
      <c r="K70" s="415">
        <v>4.7060000000000004</v>
      </c>
      <c r="L70" s="415">
        <v>0</v>
      </c>
      <c r="M70" s="450">
        <f>IF(K70=0, "    ---- ", IF(ABS(ROUND(100/K70*L70-100,1))&lt;999,ROUND(100/K70*L70-100,1),IF(ROUND(100/K70*L70-100,1)&gt;999,999,-999)))</f>
        <v>-100</v>
      </c>
      <c r="N70" s="415"/>
      <c r="O70" s="415"/>
      <c r="P70" s="450"/>
      <c r="Q70" s="415">
        <v>527.53723400000001</v>
      </c>
      <c r="R70" s="415">
        <v>3363.8486469999998</v>
      </c>
      <c r="S70" s="450">
        <f t="shared" si="36"/>
        <v>537.70000000000005</v>
      </c>
      <c r="T70" s="415"/>
      <c r="U70" s="415"/>
      <c r="V70" s="450" t="str">
        <f>IF(T70=0, "    ---- ", IF(ABS(ROUND(100/T70*U70-100,1))&lt;999,ROUND(100/T70*U70-100,1),IF(ROUND(100/T70*U70-100,1)&gt;999,999,-999)))</f>
        <v xml:space="preserve">    ---- </v>
      </c>
      <c r="W70" s="415">
        <v>186</v>
      </c>
      <c r="X70" s="415">
        <v>112.24</v>
      </c>
      <c r="Y70" s="450">
        <f t="shared" si="18"/>
        <v>-39.700000000000003</v>
      </c>
      <c r="Z70" s="415"/>
      <c r="AA70" s="415"/>
      <c r="AB70" s="450"/>
      <c r="AC70" s="415"/>
      <c r="AD70" s="415"/>
      <c r="AE70" s="450"/>
      <c r="AF70" s="415"/>
      <c r="AG70" s="415"/>
      <c r="AH70" s="450"/>
      <c r="AI70" s="415">
        <v>55.491999999999997</v>
      </c>
      <c r="AJ70" s="415">
        <v>75.727000000000004</v>
      </c>
      <c r="AK70" s="450">
        <f>IF(AI70=0, "    ---- ", IF(ABS(ROUND(100/AI70*AJ70-100,1))&lt;999,ROUND(100/AI70*AJ70-100,1),IF(ROUND(100/AI70*AJ70-100,1)&gt;999,999,-999)))</f>
        <v>36.5</v>
      </c>
      <c r="AL70" s="415">
        <v>511.9</v>
      </c>
      <c r="AM70" s="415">
        <v>139</v>
      </c>
      <c r="AN70" s="450">
        <f t="shared" si="25"/>
        <v>-72.8</v>
      </c>
      <c r="AO70" s="449">
        <f t="shared" si="37"/>
        <v>2454.8692339999998</v>
      </c>
      <c r="AP70" s="449">
        <f t="shared" si="37"/>
        <v>4013.4686469999992</v>
      </c>
      <c r="AQ70" s="450">
        <f t="shared" si="22"/>
        <v>63.5</v>
      </c>
      <c r="AR70" s="449">
        <f t="shared" si="23"/>
        <v>2454.8692339999998</v>
      </c>
      <c r="AS70" s="449">
        <f t="shared" si="23"/>
        <v>4013.4686469999992</v>
      </c>
      <c r="AT70" s="460">
        <f t="shared" si="24"/>
        <v>63.5</v>
      </c>
      <c r="AU70" s="413"/>
      <c r="AV70" s="413"/>
      <c r="AW70" s="461"/>
    </row>
    <row r="71" spans="1:49" s="405" customFormat="1" ht="20.100000000000001" customHeight="1" x14ac:dyDescent="0.3">
      <c r="A71" s="408" t="s">
        <v>276</v>
      </c>
      <c r="B71" s="415"/>
      <c r="C71" s="415"/>
      <c r="D71" s="450"/>
      <c r="E71" s="415">
        <v>5500</v>
      </c>
      <c r="F71" s="415">
        <v>5500</v>
      </c>
      <c r="G71" s="450">
        <f t="shared" si="17"/>
        <v>0</v>
      </c>
      <c r="H71" s="415"/>
      <c r="I71" s="415"/>
      <c r="J71" s="450"/>
      <c r="K71" s="415"/>
      <c r="L71" s="415">
        <v>299.39999999999998</v>
      </c>
      <c r="M71" s="449"/>
      <c r="N71" s="415"/>
      <c r="O71" s="415"/>
      <c r="P71" s="450"/>
      <c r="Q71" s="415">
        <v>10854.760154899999</v>
      </c>
      <c r="R71" s="415">
        <v>7913.8323901899994</v>
      </c>
      <c r="S71" s="450">
        <f t="shared" si="36"/>
        <v>-27.1</v>
      </c>
      <c r="T71" s="415"/>
      <c r="U71" s="415"/>
      <c r="V71" s="450"/>
      <c r="W71" s="415">
        <v>2830</v>
      </c>
      <c r="X71" s="415">
        <v>2830</v>
      </c>
      <c r="Y71" s="450">
        <f t="shared" si="18"/>
        <v>0</v>
      </c>
      <c r="Z71" s="415">
        <v>1240</v>
      </c>
      <c r="AA71" s="415">
        <v>1240</v>
      </c>
      <c r="AB71" s="450">
        <f>IF(Z71=0, "    ---- ", IF(ABS(ROUND(100/Z71*AA71-100,1))&lt;999,ROUND(100/Z71*AA71-100,1),IF(ROUND(100/Z71*AA71-100,1)&gt;999,999,-999)))</f>
        <v>0</v>
      </c>
      <c r="AC71" s="415"/>
      <c r="AD71" s="415"/>
      <c r="AE71" s="450"/>
      <c r="AF71" s="415"/>
      <c r="AG71" s="415"/>
      <c r="AH71" s="450"/>
      <c r="AI71" s="415">
        <v>200</v>
      </c>
      <c r="AJ71" s="415"/>
      <c r="AK71" s="450">
        <f t="shared" si="20"/>
        <v>-100</v>
      </c>
      <c r="AL71" s="415">
        <v>6666.8</v>
      </c>
      <c r="AM71" s="415">
        <v>6593</v>
      </c>
      <c r="AN71" s="450">
        <f t="shared" si="25"/>
        <v>-1.1000000000000001</v>
      </c>
      <c r="AO71" s="449">
        <f t="shared" si="37"/>
        <v>27291.560154899998</v>
      </c>
      <c r="AP71" s="449">
        <f t="shared" si="37"/>
        <v>24376.232390189998</v>
      </c>
      <c r="AQ71" s="450">
        <f t="shared" si="22"/>
        <v>-10.7</v>
      </c>
      <c r="AR71" s="449">
        <f t="shared" si="23"/>
        <v>27291.560154899998</v>
      </c>
      <c r="AS71" s="449">
        <f t="shared" si="23"/>
        <v>24376.232390189998</v>
      </c>
      <c r="AT71" s="460">
        <f t="shared" si="24"/>
        <v>-10.7</v>
      </c>
      <c r="AU71" s="413"/>
      <c r="AW71" s="461"/>
    </row>
    <row r="72" spans="1:49" s="405" customFormat="1" ht="20.100000000000001" customHeight="1" x14ac:dyDescent="0.3">
      <c r="A72" s="408" t="s">
        <v>277</v>
      </c>
      <c r="B72" s="415"/>
      <c r="C72" s="415"/>
      <c r="D72" s="450"/>
      <c r="E72" s="415"/>
      <c r="F72" s="415"/>
      <c r="G72" s="450"/>
      <c r="H72" s="415"/>
      <c r="I72" s="415"/>
      <c r="J72" s="450"/>
      <c r="K72" s="415"/>
      <c r="L72" s="415"/>
      <c r="M72" s="449"/>
      <c r="N72" s="415"/>
      <c r="O72" s="415"/>
      <c r="P72" s="450"/>
      <c r="Q72" s="415"/>
      <c r="R72" s="415"/>
      <c r="S72" s="450"/>
      <c r="T72" s="415"/>
      <c r="U72" s="415"/>
      <c r="V72" s="450"/>
      <c r="W72" s="415"/>
      <c r="X72" s="415"/>
      <c r="Y72" s="450"/>
      <c r="Z72" s="415"/>
      <c r="AA72" s="415"/>
      <c r="AB72" s="450"/>
      <c r="AC72" s="415"/>
      <c r="AD72" s="415"/>
      <c r="AE72" s="450"/>
      <c r="AF72" s="415"/>
      <c r="AG72" s="415"/>
      <c r="AH72" s="450"/>
      <c r="AI72" s="415"/>
      <c r="AJ72" s="415"/>
      <c r="AK72" s="450"/>
      <c r="AL72" s="415"/>
      <c r="AM72" s="415"/>
      <c r="AN72" s="450"/>
      <c r="AO72" s="449"/>
      <c r="AP72" s="449"/>
      <c r="AQ72" s="450"/>
      <c r="AR72" s="449"/>
      <c r="AS72" s="449"/>
      <c r="AT72" s="460"/>
      <c r="AU72" s="413"/>
      <c r="AV72" s="413"/>
      <c r="AW72" s="461"/>
    </row>
    <row r="73" spans="1:49" s="405" customFormat="1" ht="20.100000000000001" customHeight="1" x14ac:dyDescent="0.3">
      <c r="A73" s="408" t="s">
        <v>278</v>
      </c>
      <c r="B73" s="415">
        <v>33.206000000000003</v>
      </c>
      <c r="C73" s="415">
        <v>48.533999999999999</v>
      </c>
      <c r="D73" s="450">
        <f t="shared" ref="D73:D78" si="39">IF(B73=0, "    ---- ", IF(ABS(ROUND(100/B73*C73-100,1))&lt;999,ROUND(100/B73*C73-100,1),IF(ROUND(100/B73*C73-100,1)&gt;999,999,-999)))</f>
        <v>46.2</v>
      </c>
      <c r="E73" s="415">
        <v>193086.06899999999</v>
      </c>
      <c r="F73" s="415">
        <v>197597.7</v>
      </c>
      <c r="G73" s="450">
        <f t="shared" si="17"/>
        <v>2.2999999999999998</v>
      </c>
      <c r="H73" s="415">
        <v>310.10599999999999</v>
      </c>
      <c r="I73" s="415">
        <v>379.702</v>
      </c>
      <c r="J73" s="450">
        <f>IF(H73=0, "    ---- ", IF(ABS(ROUND(100/H73*I73-100,1))&lt;999,ROUND(100/H73*I73-100,1),IF(ROUND(100/H73*I73-100,1)&gt;999,999,-999)))</f>
        <v>22.4</v>
      </c>
      <c r="K73" s="415">
        <v>3761.1120000000001</v>
      </c>
      <c r="L73" s="415">
        <v>4053.6309999999999</v>
      </c>
      <c r="M73" s="449">
        <f>IF(K73=0, "    ---- ", IF(ABS(ROUND(100/K73*L73-100,1))&lt;999,ROUND(100/K73*L73-100,1),IF(ROUND(100/K73*L73-100,1)&gt;999,999,-999)))</f>
        <v>7.8</v>
      </c>
      <c r="N73" s="415"/>
      <c r="O73" s="415"/>
      <c r="P73" s="450" t="str">
        <f>IF(N73=0, "    ---- ", IF(ABS(ROUND(100/N73*O73-100,1))&lt;999,ROUND(100/N73*O73-100,1),IF(ROUND(100/N73*O73-100,1)&gt;999,999,-999)))</f>
        <v xml:space="preserve">    ---- </v>
      </c>
      <c r="Q73" s="415">
        <v>355727</v>
      </c>
      <c r="R73" s="415">
        <v>376070.98480753996</v>
      </c>
      <c r="S73" s="450">
        <f t="shared" si="36"/>
        <v>5.7</v>
      </c>
      <c r="T73" s="415">
        <v>1274.5999999999999</v>
      </c>
      <c r="U73" s="415">
        <v>1397.8</v>
      </c>
      <c r="V73" s="450">
        <f>IF(T73=0, "    ---- ", IF(ABS(ROUND(100/T73*U73-100,1))&lt;999,ROUND(100/T73*U73-100,1),IF(ROUND(100/T73*U73-100,1)&gt;999,999,-999)))</f>
        <v>9.6999999999999993</v>
      </c>
      <c r="W73" s="415">
        <v>43749.75</v>
      </c>
      <c r="X73" s="415">
        <v>44984.86</v>
      </c>
      <c r="Y73" s="450">
        <f t="shared" si="18"/>
        <v>2.8</v>
      </c>
      <c r="Z73" s="415">
        <v>55078</v>
      </c>
      <c r="AA73" s="415">
        <v>56991</v>
      </c>
      <c r="AB73" s="450">
        <f>IF(Z73=0, "    ---- ", IF(ABS(ROUND(100/Z73*AA73-100,1))&lt;999,ROUND(100/Z73*AA73-100,1),IF(ROUND(100/Z73*AA73-100,1)&gt;999,999,-999)))</f>
        <v>3.5</v>
      </c>
      <c r="AC73" s="415"/>
      <c r="AD73" s="415"/>
      <c r="AE73" s="450"/>
      <c r="AF73" s="415">
        <v>7831.4219886400006</v>
      </c>
      <c r="AG73" s="415">
        <v>8041.1366233599992</v>
      </c>
      <c r="AH73" s="450">
        <f>IF(AF73=0, "    ---- ", IF(ABS(ROUND(100/AF73*AG73-100,1))&lt;999,ROUND(100/AF73*AG73-100,1),IF(ROUND(100/AF73*AG73-100,1)&gt;999,999,-999)))</f>
        <v>2.7</v>
      </c>
      <c r="AI73" s="415">
        <v>14767.946</v>
      </c>
      <c r="AJ73" s="415">
        <v>15183.498</v>
      </c>
      <c r="AK73" s="450">
        <f t="shared" si="20"/>
        <v>2.8</v>
      </c>
      <c r="AL73" s="415">
        <v>162684.9</v>
      </c>
      <c r="AM73" s="415">
        <v>165359</v>
      </c>
      <c r="AN73" s="450">
        <f t="shared" si="25"/>
        <v>1.6</v>
      </c>
      <c r="AO73" s="449">
        <f t="shared" ref="AO73:AP80" si="40">B73+E73+H73+K73+Q73+T73+W73+Z73+AF73+AI73+AL73</f>
        <v>838304.11098863999</v>
      </c>
      <c r="AP73" s="449">
        <f t="shared" si="40"/>
        <v>870107.84643090004</v>
      </c>
      <c r="AQ73" s="450">
        <f t="shared" si="22"/>
        <v>3.8</v>
      </c>
      <c r="AR73" s="449">
        <f t="shared" si="23"/>
        <v>838304.11098863999</v>
      </c>
      <c r="AS73" s="449">
        <f t="shared" si="23"/>
        <v>870107.84643090004</v>
      </c>
      <c r="AT73" s="460">
        <f t="shared" si="24"/>
        <v>3.8</v>
      </c>
      <c r="AU73" s="413"/>
      <c r="AV73" s="413"/>
      <c r="AW73" s="461"/>
    </row>
    <row r="74" spans="1:49" s="405" customFormat="1" ht="20.100000000000001" customHeight="1" x14ac:dyDescent="0.3">
      <c r="A74" s="408" t="s">
        <v>279</v>
      </c>
      <c r="B74" s="415">
        <v>14.215999999999999</v>
      </c>
      <c r="C74" s="415">
        <v>14.448</v>
      </c>
      <c r="D74" s="450">
        <f t="shared" si="39"/>
        <v>1.6</v>
      </c>
      <c r="E74" s="415">
        <v>5136.9120000000003</v>
      </c>
      <c r="F74" s="415">
        <v>6034.9</v>
      </c>
      <c r="G74" s="450">
        <f t="shared" si="17"/>
        <v>17.5</v>
      </c>
      <c r="H74" s="415">
        <v>1.4370000000000001</v>
      </c>
      <c r="I74" s="415">
        <v>0.24</v>
      </c>
      <c r="J74" s="450">
        <f>IF(H74=0, "    ---- ", IF(ABS(ROUND(100/H74*I74-100,1))&lt;999,ROUND(100/H74*I74-100,1),IF(ROUND(100/H74*I74-100,1)&gt;999,999,-999)))</f>
        <v>-83.3</v>
      </c>
      <c r="K74" s="415">
        <v>105.67400000000001</v>
      </c>
      <c r="L74" s="415">
        <v>143.518</v>
      </c>
      <c r="M74" s="449">
        <f>IF(K74=0, "    ---- ", IF(ABS(ROUND(100/K74*L74-100,1))&lt;999,ROUND(100/K74*L74-100,1),IF(ROUND(100/K74*L74-100,1)&gt;999,999,-999)))</f>
        <v>35.799999999999997</v>
      </c>
      <c r="N74" s="415"/>
      <c r="O74" s="415"/>
      <c r="P74" s="450"/>
      <c r="Q74" s="415">
        <v>17108.941857000002</v>
      </c>
      <c r="R74" s="415">
        <v>20258.72452</v>
      </c>
      <c r="S74" s="450">
        <f t="shared" si="36"/>
        <v>18.399999999999999</v>
      </c>
      <c r="T74" s="415">
        <v>30</v>
      </c>
      <c r="U74" s="415">
        <v>37.299999999999997</v>
      </c>
      <c r="V74" s="450">
        <f>IF(T74=0, "    ---- ", IF(ABS(ROUND(100/T74*U74-100,1))&lt;999,ROUND(100/T74*U74-100,1),IF(ROUND(100/T74*U74-100,1)&gt;999,999,-999)))</f>
        <v>24.3</v>
      </c>
      <c r="W74" s="415">
        <v>1047</v>
      </c>
      <c r="X74" s="415">
        <v>1168.6600000000001</v>
      </c>
      <c r="Y74" s="450">
        <f t="shared" si="18"/>
        <v>11.6</v>
      </c>
      <c r="Z74" s="415">
        <v>2007</v>
      </c>
      <c r="AA74" s="415">
        <v>2093</v>
      </c>
      <c r="AB74" s="450">
        <f>IF(Z74=0, "    ---- ", IF(ABS(ROUND(100/Z74*AA74-100,1))&lt;999,ROUND(100/Z74*AA74-100,1),IF(ROUND(100/Z74*AA74-100,1)&gt;999,999,-999)))</f>
        <v>4.3</v>
      </c>
      <c r="AC74" s="415"/>
      <c r="AD74" s="415"/>
      <c r="AE74" s="450"/>
      <c r="AF74" s="415">
        <v>113.88486493000001</v>
      </c>
      <c r="AG74" s="415">
        <v>127.86338564</v>
      </c>
      <c r="AH74" s="450">
        <f>IF(AF74=0, "    ---- ", IF(ABS(ROUND(100/AF74*AG74-100,1))&lt;999,ROUND(100/AF74*AG74-100,1),IF(ROUND(100/AF74*AG74-100,1)&gt;999,999,-999)))</f>
        <v>12.3</v>
      </c>
      <c r="AI74" s="415">
        <v>624.63699999999994</v>
      </c>
      <c r="AJ74" s="415">
        <v>538.12699999999995</v>
      </c>
      <c r="AK74" s="450">
        <f t="shared" si="20"/>
        <v>-13.8</v>
      </c>
      <c r="AL74" s="415">
        <v>4523.8</v>
      </c>
      <c r="AM74" s="415">
        <v>5189.8999999999996</v>
      </c>
      <c r="AN74" s="450">
        <f t="shared" si="25"/>
        <v>14.7</v>
      </c>
      <c r="AO74" s="449">
        <f t="shared" si="40"/>
        <v>30713.502721930003</v>
      </c>
      <c r="AP74" s="449">
        <f t="shared" si="40"/>
        <v>35606.680905640002</v>
      </c>
      <c r="AQ74" s="450">
        <f t="shared" si="22"/>
        <v>15.9</v>
      </c>
      <c r="AR74" s="449">
        <f t="shared" si="23"/>
        <v>30713.502721930003</v>
      </c>
      <c r="AS74" s="449">
        <f t="shared" si="23"/>
        <v>35606.680905640002</v>
      </c>
      <c r="AT74" s="460">
        <f t="shared" si="24"/>
        <v>15.9</v>
      </c>
      <c r="AU74" s="413"/>
      <c r="AV74" s="413"/>
      <c r="AW74" s="461"/>
    </row>
    <row r="75" spans="1:49" s="405" customFormat="1" ht="20.100000000000001" customHeight="1" x14ac:dyDescent="0.3">
      <c r="A75" s="408" t="s">
        <v>280</v>
      </c>
      <c r="B75" s="415">
        <v>10.638999999999999</v>
      </c>
      <c r="C75" s="415">
        <v>32.707999999999998</v>
      </c>
      <c r="D75" s="450">
        <f t="shared" si="39"/>
        <v>207.4</v>
      </c>
      <c r="E75" s="415">
        <v>2393.3209999999999</v>
      </c>
      <c r="F75" s="415">
        <v>2657.4</v>
      </c>
      <c r="G75" s="450">
        <f t="shared" si="17"/>
        <v>11</v>
      </c>
      <c r="H75" s="415"/>
      <c r="I75" s="415"/>
      <c r="J75" s="450"/>
      <c r="K75" s="415">
        <v>0</v>
      </c>
      <c r="L75" s="415">
        <v>16.189</v>
      </c>
      <c r="M75" s="449" t="str">
        <f>IF(K75=0, "    ---- ", IF(ABS(ROUND(100/K75*L75-100,1))&lt;999,ROUND(100/K75*L75-100,1),IF(ROUND(100/K75*L75-100,1)&gt;999,999,-999)))</f>
        <v xml:space="preserve">    ---- </v>
      </c>
      <c r="N75" s="415"/>
      <c r="O75" s="415"/>
      <c r="P75" s="450"/>
      <c r="Q75" s="415">
        <v>17450.473496999999</v>
      </c>
      <c r="R75" s="415">
        <v>26001.129846</v>
      </c>
      <c r="S75" s="450">
        <f t="shared" si="36"/>
        <v>49</v>
      </c>
      <c r="T75" s="415">
        <v>48.6</v>
      </c>
      <c r="U75" s="415">
        <v>75.099999999999994</v>
      </c>
      <c r="V75" s="450">
        <f>IF(T75=0, "    ---- ", IF(ABS(ROUND(100/T75*U75-100,1))&lt;999,ROUND(100/T75*U75-100,1),IF(ROUND(100/T75*U75-100,1)&gt;999,999,-999)))</f>
        <v>54.5</v>
      </c>
      <c r="W75" s="415">
        <v>898</v>
      </c>
      <c r="X75" s="415">
        <v>1053.6600000000001</v>
      </c>
      <c r="Y75" s="450">
        <f t="shared" si="18"/>
        <v>17.3</v>
      </c>
      <c r="Z75" s="415">
        <v>8292</v>
      </c>
      <c r="AA75" s="415">
        <v>9576</v>
      </c>
      <c r="AB75" s="450">
        <f>IF(Z75=0, "    ---- ", IF(ABS(ROUND(100/Z75*AA75-100,1))&lt;999,ROUND(100/Z75*AA75-100,1),IF(ROUND(100/Z75*AA75-100,1)&gt;999,999,-999)))</f>
        <v>15.5</v>
      </c>
      <c r="AC75" s="415"/>
      <c r="AD75" s="415"/>
      <c r="AE75" s="450"/>
      <c r="AF75" s="415">
        <v>303.00422304</v>
      </c>
      <c r="AG75" s="415">
        <v>269.48528476000001</v>
      </c>
      <c r="AH75" s="450">
        <f>IF(AF75=0, "    ---- ", IF(ABS(ROUND(100/AF75*AG75-100,1))&lt;999,ROUND(100/AF75*AG75-100,1),IF(ROUND(100/AF75*AG75-100,1)&gt;999,999,-999)))</f>
        <v>-11.1</v>
      </c>
      <c r="AI75" s="415">
        <v>1429.6980000000001</v>
      </c>
      <c r="AJ75" s="415">
        <v>1810.5060000000001</v>
      </c>
      <c r="AK75" s="450">
        <f t="shared" si="20"/>
        <v>26.6</v>
      </c>
      <c r="AL75" s="415">
        <v>4352</v>
      </c>
      <c r="AM75" s="415">
        <v>4219.6000000000004</v>
      </c>
      <c r="AN75" s="450">
        <f t="shared" si="25"/>
        <v>-3</v>
      </c>
      <c r="AO75" s="449">
        <f t="shared" si="40"/>
        <v>35177.73572004</v>
      </c>
      <c r="AP75" s="449">
        <f t="shared" si="40"/>
        <v>45711.778130759994</v>
      </c>
      <c r="AQ75" s="450">
        <f t="shared" si="22"/>
        <v>29.9</v>
      </c>
      <c r="AR75" s="449">
        <f t="shared" si="23"/>
        <v>35177.73572004</v>
      </c>
      <c r="AS75" s="449">
        <f t="shared" si="23"/>
        <v>45711.778130759994</v>
      </c>
      <c r="AT75" s="460">
        <f t="shared" si="24"/>
        <v>29.9</v>
      </c>
      <c r="AU75" s="413"/>
      <c r="AV75" s="413"/>
      <c r="AW75" s="461"/>
    </row>
    <row r="76" spans="1:49" s="405" customFormat="1" ht="20.100000000000001" customHeight="1" x14ac:dyDescent="0.3">
      <c r="A76" s="408" t="s">
        <v>281</v>
      </c>
      <c r="B76" s="415">
        <v>755.63099999999997</v>
      </c>
      <c r="C76" s="415">
        <v>764.08799999999997</v>
      </c>
      <c r="D76" s="450">
        <f t="shared" si="39"/>
        <v>1.1000000000000001</v>
      </c>
      <c r="E76" s="415">
        <v>2687.5329999999999</v>
      </c>
      <c r="F76" s="415">
        <v>2647.1</v>
      </c>
      <c r="G76" s="450">
        <f t="shared" si="17"/>
        <v>-1.5</v>
      </c>
      <c r="H76" s="415">
        <v>402.35</v>
      </c>
      <c r="I76" s="415">
        <v>416.28399999999999</v>
      </c>
      <c r="J76" s="450">
        <f>IF(H76=0, "    ---- ", IF(ABS(ROUND(100/H76*I76-100,1))&lt;999,ROUND(100/H76*I76-100,1),IF(ROUND(100/H76*I76-100,1)&gt;999,999,-999)))</f>
        <v>3.5</v>
      </c>
      <c r="K76" s="415">
        <v>798.02300000000002</v>
      </c>
      <c r="L76" s="415">
        <v>1004.679</v>
      </c>
      <c r="M76" s="449">
        <f>IF(K76=0, "    ---- ", IF(ABS(ROUND(100/K76*L76-100,1))&lt;999,ROUND(100/K76*L76-100,1),IF(ROUND(100/K76*L76-100,1)&gt;999,999,-999)))</f>
        <v>25.9</v>
      </c>
      <c r="N76" s="415">
        <v>86</v>
      </c>
      <c r="O76" s="415">
        <v>77</v>
      </c>
      <c r="P76" s="450">
        <f>IF(N76=0, "    ---- ", IF(ABS(ROUND(100/N76*O76-100,1))&lt;999,ROUND(100/N76*O76-100,1),IF(ROUND(100/N76*O76-100,1)&gt;999,999,-999)))</f>
        <v>-10.5</v>
      </c>
      <c r="Q76" s="415">
        <v>0</v>
      </c>
      <c r="R76" s="415">
        <v>0</v>
      </c>
      <c r="S76" s="450" t="str">
        <f t="shared" si="36"/>
        <v xml:space="preserve">    ---- </v>
      </c>
      <c r="T76" s="415">
        <v>30.1</v>
      </c>
      <c r="U76" s="415"/>
      <c r="V76" s="450">
        <f>IF(T76=0, "    ---- ", IF(ABS(ROUND(100/T76*U76-100,1))&lt;999,ROUND(100/T76*U76-100,1),IF(ROUND(100/T76*U76-100,1)&gt;999,999,-999)))</f>
        <v>-100</v>
      </c>
      <c r="W76" s="415">
        <v>470</v>
      </c>
      <c r="X76" s="415">
        <v>459.01</v>
      </c>
      <c r="Y76" s="450">
        <f t="shared" si="18"/>
        <v>-2.2999999999999998</v>
      </c>
      <c r="Z76" s="415">
        <v>720</v>
      </c>
      <c r="AA76" s="415">
        <v>759</v>
      </c>
      <c r="AB76" s="450">
        <f>IF(Z76=0, "    ---- ", IF(ABS(ROUND(100/Z76*AA76-100,1))&lt;999,ROUND(100/Z76*AA76-100,1),IF(ROUND(100/Z76*AA76-100,1)&gt;999,999,-999)))</f>
        <v>5.4</v>
      </c>
      <c r="AC76" s="415"/>
      <c r="AD76" s="415"/>
      <c r="AE76" s="450"/>
      <c r="AF76" s="415">
        <v>200.70125338999998</v>
      </c>
      <c r="AG76" s="415">
        <v>225.20624277000002</v>
      </c>
      <c r="AH76" s="450">
        <f>IF(AF76=0, "    ---- ", IF(ABS(ROUND(100/AF76*AG76-100,1))&lt;999,ROUND(100/AF76*AG76-100,1),IF(ROUND(100/AF76*AG76-100,1)&gt;999,999,-999)))</f>
        <v>12.2</v>
      </c>
      <c r="AI76" s="415">
        <v>2338.511</v>
      </c>
      <c r="AJ76" s="415">
        <v>2615.3510000000001</v>
      </c>
      <c r="AK76" s="450">
        <f t="shared" si="20"/>
        <v>11.8</v>
      </c>
      <c r="AL76" s="415">
        <v>1036.5999999999999</v>
      </c>
      <c r="AM76" s="415">
        <v>1456</v>
      </c>
      <c r="AN76" s="450">
        <f t="shared" si="25"/>
        <v>40.5</v>
      </c>
      <c r="AO76" s="449">
        <f t="shared" si="40"/>
        <v>9439.4492533899993</v>
      </c>
      <c r="AP76" s="449">
        <f t="shared" si="40"/>
        <v>10346.718242770001</v>
      </c>
      <c r="AQ76" s="450">
        <f t="shared" si="22"/>
        <v>9.6</v>
      </c>
      <c r="AR76" s="449">
        <f t="shared" si="23"/>
        <v>9525.4492533899993</v>
      </c>
      <c r="AS76" s="449">
        <f t="shared" si="23"/>
        <v>10423.718242770001</v>
      </c>
      <c r="AT76" s="460">
        <f t="shared" si="24"/>
        <v>9.4</v>
      </c>
      <c r="AU76" s="413"/>
      <c r="AV76" s="413"/>
      <c r="AW76" s="461"/>
    </row>
    <row r="77" spans="1:49" s="405" customFormat="1" ht="20.100000000000001" customHeight="1" x14ac:dyDescent="0.3">
      <c r="A77" s="408" t="s">
        <v>282</v>
      </c>
      <c r="B77" s="415">
        <v>17.056999999999999</v>
      </c>
      <c r="C77" s="415">
        <v>16.431000000000001</v>
      </c>
      <c r="D77" s="450">
        <f t="shared" si="39"/>
        <v>-3.7</v>
      </c>
      <c r="E77" s="415">
        <v>1761.7470000000001</v>
      </c>
      <c r="F77" s="415">
        <v>1336.5</v>
      </c>
      <c r="G77" s="450">
        <f t="shared" si="17"/>
        <v>-24.1</v>
      </c>
      <c r="H77" s="415"/>
      <c r="I77" s="415"/>
      <c r="J77" s="450"/>
      <c r="K77" s="415">
        <v>0.70699999999999996</v>
      </c>
      <c r="L77" s="415">
        <v>0.56799999999999995</v>
      </c>
      <c r="M77" s="449">
        <f>IF(K77=0, "    ---- ", IF(ABS(ROUND(100/K77*L77-100,1))&lt;999,ROUND(100/K77*L77-100,1),IF(ROUND(100/K77*L77-100,1)&gt;999,999,-999)))</f>
        <v>-19.7</v>
      </c>
      <c r="N77" s="415"/>
      <c r="O77" s="415"/>
      <c r="P77" s="450"/>
      <c r="Q77" s="415">
        <v>10734.528190999999</v>
      </c>
      <c r="R77" s="415">
        <v>13430.558041</v>
      </c>
      <c r="S77" s="450">
        <f t="shared" si="36"/>
        <v>25.1</v>
      </c>
      <c r="T77" s="415">
        <v>14.2</v>
      </c>
      <c r="U77" s="415">
        <v>13.8</v>
      </c>
      <c r="V77" s="450">
        <f>IF(T77=0, "    ---- ", IF(ABS(ROUND(100/T77*U77-100,1))&lt;999,ROUND(100/T77*U77-100,1),IF(ROUND(100/T77*U77-100,1)&gt;999,999,-999)))</f>
        <v>-2.8</v>
      </c>
      <c r="W77" s="415">
        <v>732.75</v>
      </c>
      <c r="X77" s="415">
        <v>659.6099999999999</v>
      </c>
      <c r="Y77" s="450">
        <f t="shared" si="18"/>
        <v>-10</v>
      </c>
      <c r="Z77" s="415">
        <v>1541</v>
      </c>
      <c r="AA77" s="415">
        <v>2096</v>
      </c>
      <c r="AB77" s="450">
        <f t="shared" ref="AB77:AB79" si="41">IF(Z77=0, "    ---- ", IF(ABS(ROUND(100/Z77*AA77-100,1))&lt;999,ROUND(100/Z77*AA77-100,1),IF(ROUND(100/Z77*AA77-100,1)&gt;999,999,-999)))</f>
        <v>36</v>
      </c>
      <c r="AC77" s="415"/>
      <c r="AD77" s="415"/>
      <c r="AE77" s="450"/>
      <c r="AF77" s="415"/>
      <c r="AG77" s="415"/>
      <c r="AH77" s="450"/>
      <c r="AI77" s="415">
        <v>365.94499999999999</v>
      </c>
      <c r="AJ77" s="415">
        <v>317.05900000000003</v>
      </c>
      <c r="AK77" s="450">
        <f t="shared" si="20"/>
        <v>-13.4</v>
      </c>
      <c r="AL77" s="415">
        <v>2471.8000000000002</v>
      </c>
      <c r="AM77" s="415">
        <v>2409.6999999999998</v>
      </c>
      <c r="AN77" s="450">
        <f t="shared" si="25"/>
        <v>-2.5</v>
      </c>
      <c r="AO77" s="449">
        <f t="shared" si="40"/>
        <v>17639.734191</v>
      </c>
      <c r="AP77" s="449">
        <f t="shared" si="40"/>
        <v>20280.226041000002</v>
      </c>
      <c r="AQ77" s="450">
        <f t="shared" si="22"/>
        <v>15</v>
      </c>
      <c r="AR77" s="449">
        <f t="shared" si="23"/>
        <v>17639.734191</v>
      </c>
      <c r="AS77" s="449">
        <f t="shared" si="23"/>
        <v>20280.226041000002</v>
      </c>
      <c r="AT77" s="460">
        <f t="shared" si="24"/>
        <v>15</v>
      </c>
      <c r="AU77" s="413"/>
      <c r="AV77" s="413"/>
      <c r="AW77" s="461"/>
    </row>
    <row r="78" spans="1:49" s="405" customFormat="1" ht="20.100000000000001" customHeight="1" x14ac:dyDescent="0.3">
      <c r="A78" s="408" t="s">
        <v>283</v>
      </c>
      <c r="B78" s="415">
        <v>53.106999999999999</v>
      </c>
      <c r="C78" s="415">
        <v>45.344999999999999</v>
      </c>
      <c r="D78" s="450">
        <f t="shared" si="39"/>
        <v>-14.6</v>
      </c>
      <c r="E78" s="415">
        <v>441.11099999999999</v>
      </c>
      <c r="F78" s="415">
        <v>152.5</v>
      </c>
      <c r="G78" s="450">
        <f t="shared" si="17"/>
        <v>-65.400000000000006</v>
      </c>
      <c r="H78" s="415">
        <v>22.363</v>
      </c>
      <c r="I78" s="415">
        <v>19.36</v>
      </c>
      <c r="J78" s="450">
        <f>IF(H78=0, "    ---- ", IF(ABS(ROUND(100/H78*I78-100,1))&lt;999,ROUND(100/H78*I78-100,1),IF(ROUND(100/H78*I78-100,1)&gt;999,999,-999)))</f>
        <v>-13.4</v>
      </c>
      <c r="K78" s="415"/>
      <c r="L78" s="415"/>
      <c r="M78" s="449"/>
      <c r="N78" s="415"/>
      <c r="O78" s="415"/>
      <c r="P78" s="450"/>
      <c r="Q78" s="415"/>
      <c r="R78" s="415"/>
      <c r="S78" s="450" t="str">
        <f t="shared" si="36"/>
        <v xml:space="preserve">    ---- </v>
      </c>
      <c r="T78" s="415"/>
      <c r="U78" s="415"/>
      <c r="V78" s="455" t="str">
        <f t="shared" ref="V78:V79" si="42">IF(T78=0, "    ---- ", IF(ABS(ROUND(100/T78*U78-100,1))&lt;999,ROUND(100/T78*U78-100,1),IF(ROUND(100/T78*U78-100,1)&gt;999,999,-999)))</f>
        <v xml:space="preserve">    ---- </v>
      </c>
      <c r="W78" s="415">
        <v>46</v>
      </c>
      <c r="X78" s="415">
        <v>0</v>
      </c>
      <c r="Y78" s="450">
        <f t="shared" si="18"/>
        <v>-100</v>
      </c>
      <c r="Z78" s="415">
        <v>682</v>
      </c>
      <c r="AA78" s="415">
        <v>435</v>
      </c>
      <c r="AB78" s="450">
        <f t="shared" si="41"/>
        <v>-36.200000000000003</v>
      </c>
      <c r="AC78" s="415"/>
      <c r="AD78" s="415"/>
      <c r="AE78" s="450"/>
      <c r="AF78" s="415"/>
      <c r="AG78" s="415"/>
      <c r="AH78" s="450"/>
      <c r="AI78" s="415">
        <v>53.911000000000001</v>
      </c>
      <c r="AJ78" s="415">
        <v>0</v>
      </c>
      <c r="AK78" s="450">
        <f t="shared" si="20"/>
        <v>-100</v>
      </c>
      <c r="AL78" s="415">
        <v>861.7</v>
      </c>
      <c r="AM78" s="415">
        <v>709</v>
      </c>
      <c r="AN78" s="450">
        <f t="shared" si="25"/>
        <v>-17.7</v>
      </c>
      <c r="AO78" s="449">
        <f t="shared" si="40"/>
        <v>2160.192</v>
      </c>
      <c r="AP78" s="449">
        <f t="shared" si="40"/>
        <v>1361.2049999999999</v>
      </c>
      <c r="AQ78" s="450">
        <f t="shared" si="22"/>
        <v>-37</v>
      </c>
      <c r="AR78" s="449">
        <f t="shared" si="23"/>
        <v>2160.192</v>
      </c>
      <c r="AS78" s="449">
        <f t="shared" si="23"/>
        <v>1361.2049999999999</v>
      </c>
      <c r="AT78" s="460">
        <f t="shared" si="24"/>
        <v>-37</v>
      </c>
      <c r="AU78" s="413"/>
      <c r="AV78" s="413"/>
      <c r="AW78" s="461"/>
    </row>
    <row r="79" spans="1:49" s="405" customFormat="1" ht="20.100000000000001" customHeight="1" x14ac:dyDescent="0.3">
      <c r="A79" s="408" t="s">
        <v>284</v>
      </c>
      <c r="B79" s="415"/>
      <c r="C79" s="415"/>
      <c r="D79" s="450" t="str">
        <f>IF(B79=0, "    ---- ", IF(ABS(ROUND(100/B79*C79-100,1))&lt;999,ROUND(100/B79*C79-100,1),IF(ROUND(100/B79*C79-100,1)&gt;999,999,-999)))</f>
        <v xml:space="preserve">    ---- </v>
      </c>
      <c r="E79" s="415"/>
      <c r="F79" s="415"/>
      <c r="G79" s="450"/>
      <c r="H79" s="415"/>
      <c r="I79" s="415"/>
      <c r="J79" s="450"/>
      <c r="K79" s="415">
        <v>60.603999999999999</v>
      </c>
      <c r="L79" s="415">
        <v>41.292000000000002</v>
      </c>
      <c r="M79" s="449">
        <f>IF(K79=0, "    ---- ", IF(ABS(ROUND(100/K79*L79-100,1))&lt;999,ROUND(100/K79*L79-100,1),IF(ROUND(100/K79*L79-100,1)&gt;999,999,-999)))</f>
        <v>-31.9</v>
      </c>
      <c r="N79" s="415"/>
      <c r="O79" s="415"/>
      <c r="P79" s="450"/>
      <c r="Q79" s="415">
        <v>2306.8186879999998</v>
      </c>
      <c r="R79" s="415">
        <v>6827.0082380000003</v>
      </c>
      <c r="S79" s="450">
        <f t="shared" si="36"/>
        <v>195.9</v>
      </c>
      <c r="T79" s="415">
        <v>12.6</v>
      </c>
      <c r="U79" s="415">
        <v>16.2</v>
      </c>
      <c r="V79" s="455">
        <f t="shared" si="42"/>
        <v>28.6</v>
      </c>
      <c r="W79" s="415"/>
      <c r="X79" s="415"/>
      <c r="Y79" s="450"/>
      <c r="Z79" s="415">
        <v>499</v>
      </c>
      <c r="AA79" s="415">
        <v>1349</v>
      </c>
      <c r="AB79" s="450">
        <f t="shared" si="41"/>
        <v>170.3</v>
      </c>
      <c r="AC79" s="415"/>
      <c r="AD79" s="415"/>
      <c r="AE79" s="450"/>
      <c r="AF79" s="415"/>
      <c r="AG79" s="415"/>
      <c r="AH79" s="450"/>
      <c r="AI79" s="415">
        <v>117.90883218999979</v>
      </c>
      <c r="AJ79" s="415">
        <v>180.16422600000018</v>
      </c>
      <c r="AK79" s="450">
        <f t="shared" si="20"/>
        <v>52.8</v>
      </c>
      <c r="AL79" s="415">
        <v>1949</v>
      </c>
      <c r="AM79" s="415">
        <v>3545.9</v>
      </c>
      <c r="AN79" s="450">
        <f t="shared" si="25"/>
        <v>81.900000000000006</v>
      </c>
      <c r="AO79" s="449">
        <f t="shared" si="40"/>
        <v>4945.931520189999</v>
      </c>
      <c r="AP79" s="449">
        <f t="shared" si="40"/>
        <v>11959.564464000001</v>
      </c>
      <c r="AQ79" s="450">
        <f t="shared" si="22"/>
        <v>141.80000000000001</v>
      </c>
      <c r="AR79" s="449">
        <f t="shared" si="23"/>
        <v>4945.931520189999</v>
      </c>
      <c r="AS79" s="449">
        <f t="shared" si="23"/>
        <v>11959.564464000001</v>
      </c>
      <c r="AT79" s="460">
        <f t="shared" si="24"/>
        <v>141.80000000000001</v>
      </c>
      <c r="AU79" s="413"/>
      <c r="AV79" s="413"/>
      <c r="AW79" s="461"/>
    </row>
    <row r="80" spans="1:49" s="405" customFormat="1" ht="20.100000000000001" customHeight="1" x14ac:dyDescent="0.3">
      <c r="A80" s="407" t="s">
        <v>285</v>
      </c>
      <c r="B80" s="415">
        <v>883.85599999999999</v>
      </c>
      <c r="C80" s="415">
        <v>921.55400000000009</v>
      </c>
      <c r="D80" s="450">
        <f>IF(B80=0, "    ---- ", IF(ABS(ROUND(100/B80*C80-100,1))&lt;999,ROUND(100/B80*C80-100,1),IF(ROUND(100/B80*C80-100,1)&gt;999,999,-999)))</f>
        <v>4.3</v>
      </c>
      <c r="E80" s="415">
        <v>205506.693</v>
      </c>
      <c r="F80" s="415">
        <v>210426.1</v>
      </c>
      <c r="G80" s="450">
        <f t="shared" si="17"/>
        <v>2.4</v>
      </c>
      <c r="H80" s="415">
        <v>736.25600000000009</v>
      </c>
      <c r="I80" s="415">
        <v>815.58600000000001</v>
      </c>
      <c r="J80" s="450">
        <f>IF(H80=0, "    ---- ", IF(ABS(ROUND(100/H80*I80-100,1))&lt;999,ROUND(100/H80*I80-100,1),IF(ROUND(100/H80*I80-100,1)&gt;999,999,-999)))</f>
        <v>10.8</v>
      </c>
      <c r="K80" s="415">
        <v>4726.1200000000008</v>
      </c>
      <c r="L80" s="415">
        <v>5259.8770000000004</v>
      </c>
      <c r="M80" s="449">
        <f>IF(K80=0, "    ---- ", IF(ABS(ROUND(100/K80*L80-100,1))&lt;999,ROUND(100/K80*L80-100,1),IF(ROUND(100/K80*L80-100,1)&gt;999,999,-999)))</f>
        <v>11.3</v>
      </c>
      <c r="N80" s="415">
        <v>86</v>
      </c>
      <c r="O80" s="415">
        <v>77</v>
      </c>
      <c r="P80" s="450">
        <f>IF(N80=0, "    ---- ", IF(ABS(ROUND(100/N80*O80-100,1))&lt;999,ROUND(100/N80*O80-100,1),IF(ROUND(100/N80*O80-100,1)&gt;999,999,-999)))</f>
        <v>-10.5</v>
      </c>
      <c r="Q80" s="415">
        <v>403327.76223300002</v>
      </c>
      <c r="R80" s="415">
        <v>442588.40545253991</v>
      </c>
      <c r="S80" s="450">
        <f t="shared" si="36"/>
        <v>9.6999999999999993</v>
      </c>
      <c r="T80" s="415">
        <v>1410.0999999999997</v>
      </c>
      <c r="U80" s="415">
        <v>1540.1999999999998</v>
      </c>
      <c r="V80" s="450">
        <f>IF(T80=0, "    ---- ", IF(ABS(ROUND(100/T80*U80-100,1))&lt;999,ROUND(100/T80*U80-100,1),IF(ROUND(100/T80*U80-100,1)&gt;999,999,-999)))</f>
        <v>9.1999999999999993</v>
      </c>
      <c r="W80" s="415">
        <v>46943.5</v>
      </c>
      <c r="X80" s="415">
        <v>48325.80000000001</v>
      </c>
      <c r="Y80" s="450">
        <f t="shared" si="18"/>
        <v>2.9</v>
      </c>
      <c r="Z80" s="415">
        <v>68819</v>
      </c>
      <c r="AA80" s="415">
        <v>73299</v>
      </c>
      <c r="AB80" s="450">
        <f>IF(Z80=0, "    ---- ", IF(ABS(ROUND(100/Z80*AA80-100,1))&lt;999,ROUND(100/Z80*AA80-100,1),IF(ROUND(100/Z80*AA80-100,1)&gt;999,999,-999)))</f>
        <v>6.5</v>
      </c>
      <c r="AC80" s="415"/>
      <c r="AD80" s="415">
        <v>0</v>
      </c>
      <c r="AE80" s="450"/>
      <c r="AF80" s="415">
        <v>8449.0123299999996</v>
      </c>
      <c r="AG80" s="415">
        <v>8663.6915365299992</v>
      </c>
      <c r="AH80" s="450">
        <f>IF(AF80=0, "    ---- ", IF(ABS(ROUND(100/AF80*AG80-100,1))&lt;999,ROUND(100/AF80*AG80-100,1),IF(ROUND(100/AF80*AG80-100,1)&gt;999,999,-999)))</f>
        <v>2.5</v>
      </c>
      <c r="AI80" s="415">
        <v>19698.556832189995</v>
      </c>
      <c r="AJ80" s="415">
        <v>20644.705226000002</v>
      </c>
      <c r="AK80" s="450">
        <f t="shared" si="20"/>
        <v>4.8</v>
      </c>
      <c r="AL80" s="415">
        <v>177879.8</v>
      </c>
      <c r="AM80" s="415">
        <v>182889.1</v>
      </c>
      <c r="AN80" s="450">
        <f t="shared" si="25"/>
        <v>2.8</v>
      </c>
      <c r="AO80" s="449">
        <f t="shared" si="40"/>
        <v>938380.65639519016</v>
      </c>
      <c r="AP80" s="449">
        <f t="shared" si="40"/>
        <v>995374.01921507006</v>
      </c>
      <c r="AQ80" s="450">
        <f t="shared" si="22"/>
        <v>6.1</v>
      </c>
      <c r="AR80" s="449">
        <f t="shared" si="23"/>
        <v>938466.65639519016</v>
      </c>
      <c r="AS80" s="449">
        <f t="shared" si="23"/>
        <v>995451.01921507006</v>
      </c>
      <c r="AT80" s="460">
        <f t="shared" si="24"/>
        <v>6.1</v>
      </c>
      <c r="AU80" s="413"/>
      <c r="AV80" s="413"/>
      <c r="AW80" s="461"/>
    </row>
    <row r="81" spans="1:49" s="405" customFormat="1" ht="20.100000000000001" customHeight="1" x14ac:dyDescent="0.3">
      <c r="A81" s="408" t="s">
        <v>286</v>
      </c>
      <c r="B81" s="415"/>
      <c r="C81" s="415"/>
      <c r="D81" s="450"/>
      <c r="E81" s="415"/>
      <c r="F81" s="415"/>
      <c r="G81" s="450"/>
      <c r="H81" s="415"/>
      <c r="I81" s="415"/>
      <c r="J81" s="450"/>
      <c r="K81" s="415"/>
      <c r="L81" s="415"/>
      <c r="M81" s="449"/>
      <c r="N81" s="415"/>
      <c r="O81" s="415"/>
      <c r="P81" s="450"/>
      <c r="Q81" s="415"/>
      <c r="R81" s="415"/>
      <c r="S81" s="450"/>
      <c r="T81" s="415"/>
      <c r="U81" s="415"/>
      <c r="V81" s="450"/>
      <c r="W81" s="415"/>
      <c r="X81" s="415"/>
      <c r="Y81" s="450"/>
      <c r="Z81" s="415"/>
      <c r="AA81" s="415"/>
      <c r="AB81" s="450"/>
      <c r="AC81" s="415"/>
      <c r="AD81" s="415"/>
      <c r="AE81" s="450"/>
      <c r="AF81" s="415"/>
      <c r="AG81" s="415"/>
      <c r="AH81" s="450"/>
      <c r="AI81" s="415"/>
      <c r="AJ81" s="415"/>
      <c r="AK81" s="450"/>
      <c r="AL81" s="415"/>
      <c r="AM81" s="415"/>
      <c r="AN81" s="450"/>
      <c r="AO81" s="449"/>
      <c r="AP81" s="449"/>
      <c r="AQ81" s="450"/>
      <c r="AR81" s="449"/>
      <c r="AS81" s="449"/>
      <c r="AT81" s="460"/>
      <c r="AU81" s="413"/>
      <c r="AV81" s="413"/>
      <c r="AW81" s="461"/>
    </row>
    <row r="82" spans="1:49" s="405" customFormat="1" ht="20.100000000000001" customHeight="1" x14ac:dyDescent="0.3">
      <c r="A82" s="408" t="s">
        <v>287</v>
      </c>
      <c r="B82" s="415">
        <v>11357.234</v>
      </c>
      <c r="C82" s="415">
        <v>13026.522999999999</v>
      </c>
      <c r="D82" s="450">
        <f>IF(B82=0, "    ---- ", IF(ABS(ROUND(100/B82*C82-100,1))&lt;999,ROUND(100/B82*C82-100,1),IF(ROUND(100/B82*C82-100,1)&gt;999,999,-999)))</f>
        <v>14.7</v>
      </c>
      <c r="E82" s="415">
        <v>45737.118999999999</v>
      </c>
      <c r="F82" s="415">
        <v>55755.5</v>
      </c>
      <c r="G82" s="450">
        <f t="shared" si="17"/>
        <v>21.9</v>
      </c>
      <c r="H82" s="415">
        <v>2168.0940000000001</v>
      </c>
      <c r="I82" s="415">
        <v>2500.424</v>
      </c>
      <c r="J82" s="450">
        <f>IF(H82=0, "    ---- ", IF(ABS(ROUND(100/H82*I82-100,1))&lt;999,ROUND(100/H82*I82-100,1),IF(ROUND(100/H82*I82-100,1)&gt;999,999,-999)))</f>
        <v>15.3</v>
      </c>
      <c r="K82" s="415">
        <v>14052.905000000001</v>
      </c>
      <c r="L82" s="415">
        <v>16548.028999999999</v>
      </c>
      <c r="M82" s="449">
        <f>IF(K82=0, "    ---- ", IF(ABS(ROUND(100/K82*L82-100,1))&lt;999,ROUND(100/K82*L82-100,1),IF(ROUND(100/K82*L82-100,1)&gt;999,999,-999)))</f>
        <v>17.8</v>
      </c>
      <c r="N82" s="415"/>
      <c r="O82" s="415"/>
      <c r="P82" s="450"/>
      <c r="Q82" s="415">
        <v>1706.5961691500002</v>
      </c>
      <c r="R82" s="415">
        <v>1756.49874215</v>
      </c>
      <c r="S82" s="450">
        <f t="shared" ref="S82:S94" si="43">IF(Q82=0, "    ---- ", IF(ABS(ROUND(100/Q82*R82-100,1))&lt;999,ROUND(100/Q82*R82-100,1),IF(ROUND(100/Q82*R82-100,1)&gt;999,999,-999)))</f>
        <v>2.9</v>
      </c>
      <c r="T82" s="415">
        <v>1072.2</v>
      </c>
      <c r="U82" s="415">
        <v>1479.2</v>
      </c>
      <c r="V82" s="450">
        <f>IF(T82=0, "    ---- ", IF(ABS(ROUND(100/T82*U82-100,1))&lt;999,ROUND(100/T82*U82-100,1),IF(ROUND(100/T82*U82-100,1)&gt;999,999,-999)))</f>
        <v>38</v>
      </c>
      <c r="W82" s="415">
        <v>36241</v>
      </c>
      <c r="X82" s="415">
        <v>44221.43</v>
      </c>
      <c r="Y82" s="450">
        <f t="shared" si="18"/>
        <v>22</v>
      </c>
      <c r="Z82" s="415"/>
      <c r="AA82" s="415"/>
      <c r="AB82" s="450"/>
      <c r="AC82" s="415">
        <v>1491</v>
      </c>
      <c r="AD82" s="415">
        <v>1612</v>
      </c>
      <c r="AE82" s="450">
        <f>IF(AC82=0, "    ---- ", IF(ABS(ROUND(100/AC82*AD82-100,1))&lt;999,ROUND(100/AC82*AD82-100,1),IF(ROUND(100/AC82*AD82-100,1)&gt;999,999,-999)))</f>
        <v>8.1</v>
      </c>
      <c r="AF82" s="415">
        <v>549.82927613999993</v>
      </c>
      <c r="AG82" s="415">
        <v>432.24826272000001</v>
      </c>
      <c r="AH82" s="450">
        <f>IF(AF82=0, "    ---- ", IF(ABS(ROUND(100/AF82*AG82-100,1))&lt;999,ROUND(100/AF82*AG82-100,1),IF(ROUND(100/AF82*AG82-100,1)&gt;999,999,-999)))</f>
        <v>-21.4</v>
      </c>
      <c r="AI82" s="415">
        <v>14185.475</v>
      </c>
      <c r="AJ82" s="415">
        <v>17534.748</v>
      </c>
      <c r="AK82" s="450">
        <f t="shared" si="20"/>
        <v>23.6</v>
      </c>
      <c r="AL82" s="415">
        <v>50070.3</v>
      </c>
      <c r="AM82" s="415">
        <v>61327.6</v>
      </c>
      <c r="AN82" s="450">
        <f t="shared" si="25"/>
        <v>22.5</v>
      </c>
      <c r="AO82" s="449">
        <f t="shared" ref="AO82:AP92" si="44">B82+E82+H82+K82+Q82+T82+W82+Z82+AF82+AI82+AL82</f>
        <v>177140.75244528998</v>
      </c>
      <c r="AP82" s="449">
        <f t="shared" si="44"/>
        <v>214582.20100487</v>
      </c>
      <c r="AQ82" s="450">
        <f t="shared" si="22"/>
        <v>21.1</v>
      </c>
      <c r="AR82" s="449">
        <f t="shared" si="23"/>
        <v>178631.75244528998</v>
      </c>
      <c r="AS82" s="449">
        <f t="shared" si="23"/>
        <v>216194.20100487</v>
      </c>
      <c r="AT82" s="460">
        <f t="shared" si="24"/>
        <v>21</v>
      </c>
      <c r="AU82" s="413"/>
      <c r="AV82" s="413"/>
      <c r="AW82" s="461"/>
    </row>
    <row r="83" spans="1:49" s="405" customFormat="1" ht="20.100000000000001" customHeight="1" x14ac:dyDescent="0.3">
      <c r="A83" s="408" t="s">
        <v>288</v>
      </c>
      <c r="B83" s="415"/>
      <c r="C83" s="415"/>
      <c r="D83" s="460"/>
      <c r="E83" s="415">
        <v>7.3129999999999997</v>
      </c>
      <c r="F83" s="415">
        <v>19.899999999999999</v>
      </c>
      <c r="G83" s="460">
        <f t="shared" si="17"/>
        <v>172.1</v>
      </c>
      <c r="H83" s="415"/>
      <c r="I83" s="415"/>
      <c r="J83" s="460"/>
      <c r="K83" s="415"/>
      <c r="L83" s="415"/>
      <c r="M83" s="450"/>
      <c r="N83" s="415"/>
      <c r="O83" s="415"/>
      <c r="P83" s="450"/>
      <c r="Q83" s="415"/>
      <c r="R83" s="415"/>
      <c r="S83" s="450" t="str">
        <f t="shared" si="43"/>
        <v xml:space="preserve">    ---- </v>
      </c>
      <c r="T83" s="415"/>
      <c r="U83" s="415"/>
      <c r="V83" s="450"/>
      <c r="W83" s="415">
        <v>16</v>
      </c>
      <c r="X83" s="415">
        <v>31.56</v>
      </c>
      <c r="Y83" s="450">
        <f t="shared" si="18"/>
        <v>97.3</v>
      </c>
      <c r="Z83" s="415"/>
      <c r="AA83" s="415"/>
      <c r="AB83" s="450"/>
      <c r="AC83" s="415"/>
      <c r="AD83" s="415"/>
      <c r="AE83" s="450"/>
      <c r="AF83" s="415"/>
      <c r="AG83" s="415"/>
      <c r="AH83" s="450"/>
      <c r="AI83" s="415"/>
      <c r="AJ83" s="415">
        <v>0</v>
      </c>
      <c r="AK83" s="450" t="str">
        <f t="shared" si="20"/>
        <v xml:space="preserve">    ---- </v>
      </c>
      <c r="AL83" s="415"/>
      <c r="AM83" s="415">
        <v>1</v>
      </c>
      <c r="AN83" s="450"/>
      <c r="AO83" s="449">
        <f t="shared" si="44"/>
        <v>23.312999999999999</v>
      </c>
      <c r="AP83" s="449">
        <f t="shared" si="44"/>
        <v>52.459999999999994</v>
      </c>
      <c r="AQ83" s="450">
        <f t="shared" si="22"/>
        <v>125</v>
      </c>
      <c r="AR83" s="449">
        <f t="shared" si="23"/>
        <v>23.312999999999999</v>
      </c>
      <c r="AS83" s="449">
        <f t="shared" si="23"/>
        <v>52.459999999999994</v>
      </c>
      <c r="AT83" s="460">
        <f t="shared" si="24"/>
        <v>125</v>
      </c>
      <c r="AU83" s="413"/>
      <c r="AV83" s="413"/>
      <c r="AW83" s="461"/>
    </row>
    <row r="84" spans="1:49" s="405" customFormat="1" ht="20.100000000000001" customHeight="1" x14ac:dyDescent="0.3">
      <c r="A84" s="408" t="s">
        <v>289</v>
      </c>
      <c r="B84" s="415"/>
      <c r="C84" s="415"/>
      <c r="D84" s="450"/>
      <c r="E84" s="415"/>
      <c r="F84" s="415">
        <v>0</v>
      </c>
      <c r="G84" s="450"/>
      <c r="H84" s="415"/>
      <c r="I84" s="415"/>
      <c r="J84" s="450"/>
      <c r="K84" s="415"/>
      <c r="L84" s="415"/>
      <c r="M84" s="450"/>
      <c r="N84" s="415"/>
      <c r="O84" s="415"/>
      <c r="P84" s="450"/>
      <c r="Q84" s="415">
        <v>90.880882</v>
      </c>
      <c r="R84" s="415">
        <v>114.136776</v>
      </c>
      <c r="S84" s="450">
        <f t="shared" si="43"/>
        <v>25.6</v>
      </c>
      <c r="T84" s="415"/>
      <c r="U84" s="415"/>
      <c r="V84" s="450"/>
      <c r="W84" s="415">
        <v>4</v>
      </c>
      <c r="X84" s="415">
        <v>0</v>
      </c>
      <c r="Y84" s="450"/>
      <c r="Z84" s="415"/>
      <c r="AA84" s="415"/>
      <c r="AB84" s="450"/>
      <c r="AC84" s="415"/>
      <c r="AD84" s="415"/>
      <c r="AE84" s="450"/>
      <c r="AF84" s="415"/>
      <c r="AG84" s="415"/>
      <c r="AH84" s="450"/>
      <c r="AI84" s="415"/>
      <c r="AJ84" s="415">
        <v>0</v>
      </c>
      <c r="AK84" s="450" t="str">
        <f t="shared" si="20"/>
        <v xml:space="preserve">    ---- </v>
      </c>
      <c r="AL84" s="415"/>
      <c r="AM84" s="415"/>
      <c r="AN84" s="450"/>
      <c r="AO84" s="449">
        <f t="shared" si="44"/>
        <v>94.880882</v>
      </c>
      <c r="AP84" s="449">
        <f t="shared" si="44"/>
        <v>114.136776</v>
      </c>
      <c r="AQ84" s="450">
        <f t="shared" si="22"/>
        <v>20.3</v>
      </c>
      <c r="AR84" s="449">
        <f t="shared" si="23"/>
        <v>94.880882</v>
      </c>
      <c r="AS84" s="449">
        <f t="shared" si="23"/>
        <v>114.136776</v>
      </c>
      <c r="AT84" s="460">
        <f t="shared" si="24"/>
        <v>20.3</v>
      </c>
      <c r="AU84" s="413"/>
      <c r="AV84" s="413"/>
      <c r="AW84" s="461"/>
    </row>
    <row r="85" spans="1:49" s="405" customFormat="1" ht="20.100000000000001" customHeight="1" x14ac:dyDescent="0.3">
      <c r="A85" s="408" t="s">
        <v>290</v>
      </c>
      <c r="B85" s="415"/>
      <c r="C85" s="415"/>
      <c r="D85" s="450"/>
      <c r="E85" s="415"/>
      <c r="F85" s="415">
        <v>0</v>
      </c>
      <c r="G85" s="450"/>
      <c r="H85" s="415"/>
      <c r="I85" s="415"/>
      <c r="J85" s="450"/>
      <c r="K85" s="415"/>
      <c r="L85" s="415"/>
      <c r="M85" s="450"/>
      <c r="N85" s="415"/>
      <c r="O85" s="415"/>
      <c r="P85" s="450"/>
      <c r="Q85" s="415"/>
      <c r="R85" s="415"/>
      <c r="S85" s="450"/>
      <c r="T85" s="415"/>
      <c r="U85" s="415"/>
      <c r="V85" s="450"/>
      <c r="W85" s="415">
        <v>0</v>
      </c>
      <c r="X85" s="415">
        <v>0</v>
      </c>
      <c r="Y85" s="450"/>
      <c r="Z85" s="415"/>
      <c r="AA85" s="415"/>
      <c r="AB85" s="450"/>
      <c r="AC85" s="415"/>
      <c r="AD85" s="415"/>
      <c r="AE85" s="450"/>
      <c r="AF85" s="415"/>
      <c r="AG85" s="415"/>
      <c r="AH85" s="450"/>
      <c r="AI85" s="415">
        <v>185.964</v>
      </c>
      <c r="AJ85" s="415">
        <v>220.39500000000001</v>
      </c>
      <c r="AK85" s="450">
        <f t="shared" si="20"/>
        <v>18.5</v>
      </c>
      <c r="AL85" s="415">
        <v>0.6</v>
      </c>
      <c r="AM85" s="415"/>
      <c r="AN85" s="450">
        <f t="shared" si="25"/>
        <v>-100</v>
      </c>
      <c r="AO85" s="449">
        <f t="shared" si="44"/>
        <v>186.56399999999999</v>
      </c>
      <c r="AP85" s="449">
        <f t="shared" si="44"/>
        <v>220.39500000000001</v>
      </c>
      <c r="AQ85" s="450">
        <f t="shared" si="22"/>
        <v>18.100000000000001</v>
      </c>
      <c r="AR85" s="449">
        <f t="shared" si="23"/>
        <v>186.56399999999999</v>
      </c>
      <c r="AS85" s="449">
        <f t="shared" si="23"/>
        <v>220.39500000000001</v>
      </c>
      <c r="AT85" s="460">
        <f t="shared" si="24"/>
        <v>18.100000000000001</v>
      </c>
      <c r="AU85" s="413"/>
      <c r="AV85" s="413"/>
      <c r="AW85" s="461"/>
    </row>
    <row r="86" spans="1:49" s="405" customFormat="1" ht="20.100000000000001" customHeight="1" x14ac:dyDescent="0.3">
      <c r="A86" s="408" t="s">
        <v>291</v>
      </c>
      <c r="B86" s="450">
        <v>90.331999999999994</v>
      </c>
      <c r="C86" s="450">
        <v>102.435</v>
      </c>
      <c r="D86" s="450">
        <f>IF(B86=0, "    ---- ", IF(ABS(ROUND(100/B86*C86-100,1))&lt;999,ROUND(100/B86*C86-100,1),IF(ROUND(100/B86*C86-100,1)&gt;999,999,-999)))</f>
        <v>13.4</v>
      </c>
      <c r="E86" s="450">
        <v>599.18399999999997</v>
      </c>
      <c r="F86" s="450">
        <v>641.4</v>
      </c>
      <c r="G86" s="450">
        <f t="shared" si="17"/>
        <v>7</v>
      </c>
      <c r="H86" s="450"/>
      <c r="I86" s="450"/>
      <c r="J86" s="450"/>
      <c r="K86" s="450">
        <v>290.98899999999998</v>
      </c>
      <c r="L86" s="450">
        <v>308.69245999999998</v>
      </c>
      <c r="M86" s="450">
        <f>IF(K86=0, "    ---- ", IF(ABS(ROUND(100/K86*L86-100,1))&lt;999,ROUND(100/K86*L86-100,1),IF(ROUND(100/K86*L86-100,1)&gt;999,999,-999)))</f>
        <v>6.1</v>
      </c>
      <c r="N86" s="450"/>
      <c r="O86" s="450"/>
      <c r="P86" s="450"/>
      <c r="Q86" s="450">
        <v>221.375576</v>
      </c>
      <c r="R86" s="450">
        <v>236.64923400000001</v>
      </c>
      <c r="S86" s="450">
        <f t="shared" si="43"/>
        <v>6.9</v>
      </c>
      <c r="T86" s="450">
        <v>9</v>
      </c>
      <c r="U86" s="450">
        <v>7.4</v>
      </c>
      <c r="V86" s="450">
        <f>IF(T86=0, "    ---- ", IF(ABS(ROUND(100/T86*U86-100,1))&lt;999,ROUND(100/T86*U86-100,1),IF(ROUND(100/T86*U86-100,1)&gt;999,999,-999)))</f>
        <v>-17.8</v>
      </c>
      <c r="W86" s="450">
        <v>0</v>
      </c>
      <c r="X86" s="450">
        <v>0</v>
      </c>
      <c r="Y86" s="450"/>
      <c r="Z86" s="450"/>
      <c r="AA86" s="450"/>
      <c r="AB86" s="450"/>
      <c r="AC86" s="450"/>
      <c r="AD86" s="450"/>
      <c r="AE86" s="450"/>
      <c r="AF86" s="450"/>
      <c r="AG86" s="450"/>
      <c r="AH86" s="450"/>
      <c r="AI86" s="450">
        <v>318.11200000000002</v>
      </c>
      <c r="AJ86" s="450">
        <v>403.76299999999998</v>
      </c>
      <c r="AK86" s="450">
        <f t="shared" si="20"/>
        <v>26.9</v>
      </c>
      <c r="AL86" s="450"/>
      <c r="AM86" s="450"/>
      <c r="AN86" s="450"/>
      <c r="AO86" s="449">
        <f t="shared" si="44"/>
        <v>1528.9925759999999</v>
      </c>
      <c r="AP86" s="449">
        <f t="shared" si="44"/>
        <v>1700.339694</v>
      </c>
      <c r="AQ86" s="450">
        <f t="shared" si="22"/>
        <v>11.2</v>
      </c>
      <c r="AR86" s="449">
        <f t="shared" si="23"/>
        <v>1528.9925759999999</v>
      </c>
      <c r="AS86" s="449">
        <f t="shared" si="23"/>
        <v>1700.339694</v>
      </c>
      <c r="AT86" s="460">
        <f t="shared" si="24"/>
        <v>11.2</v>
      </c>
      <c r="AU86" s="413"/>
      <c r="AV86" s="413"/>
      <c r="AW86" s="461"/>
    </row>
    <row r="87" spans="1:49" s="405" customFormat="1" ht="20.100000000000001" customHeight="1" x14ac:dyDescent="0.3">
      <c r="A87" s="408" t="s">
        <v>284</v>
      </c>
      <c r="B87" s="415"/>
      <c r="C87" s="415"/>
      <c r="D87" s="415"/>
      <c r="E87" s="415"/>
      <c r="F87" s="415"/>
      <c r="G87" s="415"/>
      <c r="H87" s="415"/>
      <c r="I87" s="415"/>
      <c r="J87" s="415"/>
      <c r="K87" s="415"/>
      <c r="L87" s="415"/>
      <c r="M87" s="449"/>
      <c r="N87" s="415"/>
      <c r="O87" s="415"/>
      <c r="P87" s="450"/>
      <c r="Q87" s="415">
        <v>-3.3952879999999999</v>
      </c>
      <c r="R87" s="415">
        <v>53.120044</v>
      </c>
      <c r="S87" s="450">
        <f t="shared" si="43"/>
        <v>-999</v>
      </c>
      <c r="T87" s="415"/>
      <c r="U87" s="415"/>
      <c r="V87" s="450"/>
      <c r="W87" s="415"/>
      <c r="X87" s="415"/>
      <c r="Y87" s="450"/>
      <c r="Z87" s="415"/>
      <c r="AA87" s="415"/>
      <c r="AB87" s="450"/>
      <c r="AC87" s="415"/>
      <c r="AD87" s="415"/>
      <c r="AE87" s="415"/>
      <c r="AF87" s="415"/>
      <c r="AG87" s="415"/>
      <c r="AH87" s="415"/>
      <c r="AI87" s="415"/>
      <c r="AJ87" s="415"/>
      <c r="AK87" s="450"/>
      <c r="AL87" s="415"/>
      <c r="AM87" s="415"/>
      <c r="AN87" s="450"/>
      <c r="AO87" s="449">
        <f t="shared" si="44"/>
        <v>-3.3952879999999999</v>
      </c>
      <c r="AP87" s="449">
        <f t="shared" si="44"/>
        <v>53.120044</v>
      </c>
      <c r="AQ87" s="450">
        <f t="shared" si="22"/>
        <v>-999</v>
      </c>
      <c r="AR87" s="449">
        <f t="shared" si="23"/>
        <v>-3.3952879999999999</v>
      </c>
      <c r="AS87" s="449">
        <f t="shared" si="23"/>
        <v>53.120044</v>
      </c>
      <c r="AT87" s="460">
        <f t="shared" si="24"/>
        <v>-999</v>
      </c>
      <c r="AU87" s="413"/>
      <c r="AV87" s="413"/>
      <c r="AW87" s="461"/>
    </row>
    <row r="88" spans="1:49" s="405" customFormat="1" ht="20.100000000000001" customHeight="1" x14ac:dyDescent="0.3">
      <c r="A88" s="407" t="s">
        <v>292</v>
      </c>
      <c r="B88" s="415">
        <v>11447.566000000001</v>
      </c>
      <c r="C88" s="415">
        <v>13128.957999999999</v>
      </c>
      <c r="D88" s="415">
        <f>IF(B88=0, "    ---- ", IF(ABS(ROUND(100/B88*C88-100,1))&lt;999,ROUND(100/B88*C88-100,1),IF(ROUND(100/B88*C88-100,1)&gt;999,999,-999)))</f>
        <v>14.7</v>
      </c>
      <c r="E88" s="415">
        <v>46343.616000000002</v>
      </c>
      <c r="F88" s="415">
        <v>56416.800000000003</v>
      </c>
      <c r="G88" s="415">
        <f t="shared" si="17"/>
        <v>21.7</v>
      </c>
      <c r="H88" s="415">
        <v>2168.0940000000001</v>
      </c>
      <c r="I88" s="415">
        <v>2500.424</v>
      </c>
      <c r="J88" s="415">
        <f>IF(H88=0, "    ---- ", IF(ABS(ROUND(100/H88*I88-100,1))&lt;999,ROUND(100/H88*I88-100,1),IF(ROUND(100/H88*I88-100,1)&gt;999,999,-999)))</f>
        <v>15.3</v>
      </c>
      <c r="K88" s="415">
        <v>14343.894</v>
      </c>
      <c r="L88" s="415">
        <v>16856.721459999997</v>
      </c>
      <c r="M88" s="449">
        <f>IF(K88=0, "    ---- ", IF(ABS(ROUND(100/K88*L88-100,1))&lt;999,ROUND(100/K88*L88-100,1),IF(ROUND(100/K88*L88-100,1)&gt;999,999,-999)))</f>
        <v>17.5</v>
      </c>
      <c r="N88" s="415"/>
      <c r="O88" s="415">
        <v>0</v>
      </c>
      <c r="P88" s="450"/>
      <c r="Q88" s="415">
        <v>2015.4573391500001</v>
      </c>
      <c r="R88" s="415">
        <v>2160.40479615</v>
      </c>
      <c r="S88" s="450">
        <f t="shared" si="43"/>
        <v>7.2</v>
      </c>
      <c r="T88" s="415">
        <v>1081.2</v>
      </c>
      <c r="U88" s="415">
        <v>1486.6000000000001</v>
      </c>
      <c r="V88" s="450">
        <f>IF(T88=0, "    ---- ", IF(ABS(ROUND(100/T88*U88-100,1))&lt;999,ROUND(100/T88*U88-100,1),IF(ROUND(100/T88*U88-100,1)&gt;999,999,-999)))</f>
        <v>37.5</v>
      </c>
      <c r="W88" s="415">
        <v>36261</v>
      </c>
      <c r="X88" s="415">
        <v>44252.99</v>
      </c>
      <c r="Y88" s="450">
        <f t="shared" si="18"/>
        <v>22</v>
      </c>
      <c r="Z88" s="415"/>
      <c r="AA88" s="415">
        <v>0</v>
      </c>
      <c r="AB88" s="450"/>
      <c r="AC88" s="415">
        <v>1491</v>
      </c>
      <c r="AD88" s="415">
        <v>1612</v>
      </c>
      <c r="AE88" s="415">
        <f>IF(AC88=0, "    ---- ", IF(ABS(ROUND(100/AC88*AD88-100,1))&lt;999,ROUND(100/AC88*AD88-100,1),IF(ROUND(100/AC88*AD88-100,1)&gt;999,999,-999)))</f>
        <v>8.1</v>
      </c>
      <c r="AF88" s="415">
        <v>549.82927613999993</v>
      </c>
      <c r="AG88" s="415">
        <v>432.24826272000001</v>
      </c>
      <c r="AH88" s="415">
        <f>IF(AF88=0, "    ---- ", IF(ABS(ROUND(100/AF88*AG88-100,1))&lt;999,ROUND(100/AF88*AG88-100,1),IF(ROUND(100/AF88*AG88-100,1)&gt;999,999,-999)))</f>
        <v>-21.4</v>
      </c>
      <c r="AI88" s="415">
        <v>14689.550999999999</v>
      </c>
      <c r="AJ88" s="415">
        <v>18158.905999999999</v>
      </c>
      <c r="AK88" s="450">
        <f t="shared" si="20"/>
        <v>23.6</v>
      </c>
      <c r="AL88" s="415">
        <v>50070.9</v>
      </c>
      <c r="AM88" s="415">
        <v>61328.6</v>
      </c>
      <c r="AN88" s="450">
        <f t="shared" si="25"/>
        <v>22.5</v>
      </c>
      <c r="AO88" s="449">
        <f t="shared" si="44"/>
        <v>178971.10761528998</v>
      </c>
      <c r="AP88" s="449">
        <f t="shared" si="44"/>
        <v>216722.65251887002</v>
      </c>
      <c r="AQ88" s="450">
        <f t="shared" si="22"/>
        <v>21.1</v>
      </c>
      <c r="AR88" s="449">
        <f t="shared" si="23"/>
        <v>180462.10761528998</v>
      </c>
      <c r="AS88" s="449">
        <f t="shared" si="23"/>
        <v>218334.65251887002</v>
      </c>
      <c r="AT88" s="460">
        <f t="shared" si="24"/>
        <v>21</v>
      </c>
      <c r="AU88" s="413"/>
      <c r="AV88" s="413"/>
      <c r="AW88" s="461"/>
    </row>
    <row r="89" spans="1:49" s="405" customFormat="1" ht="20.100000000000001" customHeight="1" x14ac:dyDescent="0.3">
      <c r="A89" s="408" t="s">
        <v>293</v>
      </c>
      <c r="B89" s="415">
        <v>30.968</v>
      </c>
      <c r="C89" s="415">
        <v>37.506</v>
      </c>
      <c r="D89" s="450">
        <f>IF(B89=0, "    ---- ", IF(ABS(ROUND(100/B89*C89-100,1))&lt;999,ROUND(100/B89*C89-100,1),IF(ROUND(100/B89*C89-100,1)&gt;999,999,-999)))</f>
        <v>21.1</v>
      </c>
      <c r="E89" s="415">
        <v>973.43</v>
      </c>
      <c r="F89" s="415">
        <v>950.1</v>
      </c>
      <c r="G89" s="450">
        <f t="shared" si="17"/>
        <v>-2.4</v>
      </c>
      <c r="H89" s="415"/>
      <c r="I89" s="415"/>
      <c r="J89" s="450" t="str">
        <f>IF(H89=0, "    ---- ", IF(ABS(ROUND(100/H89*I89-100,1))&lt;999,ROUND(100/H89*I89-100,1),IF(ROUND(100/H89*I89-100,1)&gt;999,999,-999)))</f>
        <v xml:space="preserve">    ---- </v>
      </c>
      <c r="K89" s="415">
        <v>13.398999999999999</v>
      </c>
      <c r="L89" s="415">
        <v>39.621000000000002</v>
      </c>
      <c r="M89" s="450">
        <f>IF(K89=0, "    ---- ", IF(ABS(ROUND(100/K89*L89-100,1))&lt;999,ROUND(100/K89*L89-100,1),IF(ROUND(100/K89*L89-100,1)&gt;999,999,-999)))</f>
        <v>195.7</v>
      </c>
      <c r="N89" s="415">
        <v>5</v>
      </c>
      <c r="O89" s="415">
        <v>1</v>
      </c>
      <c r="P89" s="450">
        <f>IF(N89=0, "    ---- ", IF(ABS(ROUND(100/N89*O89-100,1))&lt;999,ROUND(100/N89*O89-100,1),IF(ROUND(100/N89*O89-100,1)&gt;999,999,-999)))</f>
        <v>-80</v>
      </c>
      <c r="Q89" s="415">
        <v>606.90220472999999</v>
      </c>
      <c r="R89" s="415">
        <v>838.55803219000006</v>
      </c>
      <c r="S89" s="450">
        <f t="shared" si="43"/>
        <v>38.200000000000003</v>
      </c>
      <c r="T89" s="415">
        <v>5.0999999999999996</v>
      </c>
      <c r="U89" s="415">
        <v>7.1</v>
      </c>
      <c r="V89" s="450">
        <f>IF(T89=0, "    ---- ", IF(ABS(ROUND(100/T89*U89-100,1))&lt;999,ROUND(100/T89*U89-100,1),IF(ROUND(100/T89*U89-100,1)&gt;999,999,-999)))</f>
        <v>39.200000000000003</v>
      </c>
      <c r="W89" s="415">
        <v>348.2</v>
      </c>
      <c r="X89" s="415">
        <v>385.32</v>
      </c>
      <c r="Y89" s="450">
        <f t="shared" si="18"/>
        <v>10.7</v>
      </c>
      <c r="Z89" s="415">
        <v>701</v>
      </c>
      <c r="AA89" s="415">
        <v>700</v>
      </c>
      <c r="AB89" s="450">
        <f>IF(Z89=0, "    ---- ", IF(ABS(ROUND(100/Z89*AA89-100,1))&lt;999,ROUND(100/Z89*AA89-100,1),IF(ROUND(100/Z89*AA89-100,1)&gt;999,999,-999)))</f>
        <v>-0.1</v>
      </c>
      <c r="AC89" s="415"/>
      <c r="AD89" s="415"/>
      <c r="AE89" s="450"/>
      <c r="AF89" s="415">
        <v>15.236780380000001</v>
      </c>
      <c r="AG89" s="415">
        <v>16.83623438</v>
      </c>
      <c r="AH89" s="450">
        <f>IF(AF89=0, "    ---- ", IF(ABS(ROUND(100/AF89*AG89-100,1))&lt;999,ROUND(100/AF89*AG89-100,1),IF(ROUND(100/AF89*AG89-100,1)&gt;999,999,-999)))</f>
        <v>10.5</v>
      </c>
      <c r="AI89" s="415">
        <v>628.72699999999998</v>
      </c>
      <c r="AJ89" s="415">
        <v>819.19200000000001</v>
      </c>
      <c r="AK89" s="450">
        <f t="shared" si="20"/>
        <v>30.3</v>
      </c>
      <c r="AL89" s="415">
        <v>1912.5</v>
      </c>
      <c r="AM89" s="415">
        <v>97</v>
      </c>
      <c r="AN89" s="450">
        <f t="shared" si="25"/>
        <v>-94.9</v>
      </c>
      <c r="AO89" s="449">
        <f t="shared" si="44"/>
        <v>5235.4629851099999</v>
      </c>
      <c r="AP89" s="449">
        <f t="shared" si="44"/>
        <v>3891.2332665700001</v>
      </c>
      <c r="AQ89" s="450">
        <f t="shared" si="22"/>
        <v>-25.7</v>
      </c>
      <c r="AR89" s="449">
        <f t="shared" si="23"/>
        <v>5240.4629851099999</v>
      </c>
      <c r="AS89" s="449">
        <f t="shared" si="23"/>
        <v>3892.2332665700001</v>
      </c>
      <c r="AT89" s="460">
        <f t="shared" si="24"/>
        <v>-25.7</v>
      </c>
      <c r="AU89" s="413"/>
      <c r="AV89" s="413"/>
      <c r="AW89" s="461"/>
    </row>
    <row r="90" spans="1:49" s="405" customFormat="1" ht="20.100000000000001" customHeight="1" x14ac:dyDescent="0.3">
      <c r="A90" s="408" t="s">
        <v>294</v>
      </c>
      <c r="B90" s="415"/>
      <c r="C90" s="415"/>
      <c r="D90" s="450"/>
      <c r="E90" s="415"/>
      <c r="F90" s="415">
        <v>0</v>
      </c>
      <c r="G90" s="450"/>
      <c r="H90" s="415"/>
      <c r="I90" s="415"/>
      <c r="J90" s="450"/>
      <c r="K90" s="415"/>
      <c r="L90" s="415"/>
      <c r="M90" s="450"/>
      <c r="N90" s="415"/>
      <c r="O90" s="415"/>
      <c r="P90" s="450"/>
      <c r="Q90" s="415"/>
      <c r="R90" s="415"/>
      <c r="S90" s="450"/>
      <c r="T90" s="415"/>
      <c r="U90" s="415"/>
      <c r="V90" s="450"/>
      <c r="W90" s="415">
        <v>0</v>
      </c>
      <c r="X90" s="415">
        <v>0</v>
      </c>
      <c r="Y90" s="450"/>
      <c r="Z90" s="415"/>
      <c r="AA90" s="415"/>
      <c r="AB90" s="450"/>
      <c r="AC90" s="415"/>
      <c r="AD90" s="415"/>
      <c r="AE90" s="450"/>
      <c r="AF90" s="415">
        <v>3.1398693300000002</v>
      </c>
      <c r="AG90" s="415">
        <v>2.2809589400000001</v>
      </c>
      <c r="AH90" s="450">
        <f>IF(AF90=0, "    ---- ", IF(ABS(ROUND(100/AF90*AG90-100,1))&lt;999,ROUND(100/AF90*AG90-100,1),IF(ROUND(100/AF90*AG90-100,1)&gt;999,999,-999)))</f>
        <v>-27.4</v>
      </c>
      <c r="AI90" s="415">
        <v>220.702</v>
      </c>
      <c r="AJ90" s="415">
        <v>243.21799999999999</v>
      </c>
      <c r="AK90" s="450">
        <f t="shared" si="20"/>
        <v>10.199999999999999</v>
      </c>
      <c r="AL90" s="415"/>
      <c r="AM90" s="415"/>
      <c r="AN90" s="450"/>
      <c r="AO90" s="449">
        <f t="shared" si="44"/>
        <v>223.84186933000001</v>
      </c>
      <c r="AP90" s="449">
        <f t="shared" si="44"/>
        <v>245.49895893999999</v>
      </c>
      <c r="AQ90" s="450">
        <f t="shared" si="22"/>
        <v>9.6999999999999993</v>
      </c>
      <c r="AR90" s="449">
        <f t="shared" si="23"/>
        <v>223.84186933000001</v>
      </c>
      <c r="AS90" s="449">
        <f t="shared" si="23"/>
        <v>245.49895893999999</v>
      </c>
      <c r="AT90" s="460">
        <f t="shared" si="24"/>
        <v>9.6999999999999993</v>
      </c>
      <c r="AU90" s="413"/>
      <c r="AV90" s="413"/>
      <c r="AW90" s="461"/>
    </row>
    <row r="91" spans="1:49" s="405" customFormat="1" ht="20.100000000000001" customHeight="1" x14ac:dyDescent="0.3">
      <c r="A91" s="408" t="s">
        <v>295</v>
      </c>
      <c r="B91" s="415">
        <v>38.603999999999999</v>
      </c>
      <c r="C91" s="415">
        <v>39.65</v>
      </c>
      <c r="D91" s="415">
        <f>IF(B91=0, "    ---- ", IF(ABS(ROUND(100/B91*C91-100,1))&lt;999,ROUND(100/B91*C91-100,1),IF(ROUND(100/B91*C91-100,1)&gt;999,999,-999)))</f>
        <v>2.7</v>
      </c>
      <c r="E91" s="415">
        <v>7907.2070000000003</v>
      </c>
      <c r="F91" s="415">
        <v>-169.8</v>
      </c>
      <c r="G91" s="415">
        <f t="shared" si="17"/>
        <v>-102.1</v>
      </c>
      <c r="H91" s="415">
        <v>46.7</v>
      </c>
      <c r="I91" s="415">
        <v>72.447000000000003</v>
      </c>
      <c r="J91" s="415"/>
      <c r="K91" s="415">
        <v>38.375999999999998</v>
      </c>
      <c r="L91" s="415">
        <v>113.81</v>
      </c>
      <c r="M91" s="449">
        <f>IF(K91=0, "    ---- ", IF(ABS(ROUND(100/K91*L91-100,1))&lt;999,ROUND(100/K91*L91-100,1),IF(ROUND(100/K91*L91-100,1)&gt;999,999,-999)))</f>
        <v>196.6</v>
      </c>
      <c r="N91" s="415">
        <v>16</v>
      </c>
      <c r="O91" s="415">
        <v>3</v>
      </c>
      <c r="P91" s="450">
        <f>IF(N91=0, "    ---- ", IF(ABS(ROUND(100/N91*O91-100,1))&lt;999,ROUND(100/N91*O91-100,1),IF(ROUND(100/N91*O91-100,1)&gt;999,999,-999)))</f>
        <v>-81.3</v>
      </c>
      <c r="Q91" s="415">
        <v>9581.2063244500005</v>
      </c>
      <c r="R91" s="415">
        <v>12899.95104684</v>
      </c>
      <c r="S91" s="450">
        <f t="shared" si="43"/>
        <v>34.6</v>
      </c>
      <c r="T91" s="415">
        <v>4.5</v>
      </c>
      <c r="U91" s="415">
        <v>10.6</v>
      </c>
      <c r="V91" s="450">
        <f>IF(T91=0, "    ---- ", IF(ABS(ROUND(100/T91*U91-100,1))&lt;999,ROUND(100/T91*U91-100,1),IF(ROUND(100/T91*U91-100,1)&gt;999,999,-999)))</f>
        <v>135.6</v>
      </c>
      <c r="W91" s="415">
        <v>550.4</v>
      </c>
      <c r="X91" s="415">
        <v>1214.24</v>
      </c>
      <c r="Y91" s="450">
        <f t="shared" si="18"/>
        <v>120.6</v>
      </c>
      <c r="Z91" s="415">
        <v>201</v>
      </c>
      <c r="AA91" s="415">
        <v>431</v>
      </c>
      <c r="AB91" s="450">
        <f>IF(Z91=0, "    ---- ", IF(ABS(ROUND(100/Z91*AA91-100,1))&lt;999,ROUND(100/Z91*AA91-100,1),IF(ROUND(100/Z91*AA91-100,1)&gt;999,999,-999)))</f>
        <v>114.4</v>
      </c>
      <c r="AC91" s="415">
        <v>1</v>
      </c>
      <c r="AD91" s="415">
        <v>3</v>
      </c>
      <c r="AE91" s="450">
        <f>IF(AC91=0, "    ---- ", IF(ABS(ROUND(100/AC91*AD91-100,1))&lt;999,ROUND(100/AC91*AD91-100,1),IF(ROUND(100/AC91*AD91-100,1)&gt;999,999,-999)))</f>
        <v>200</v>
      </c>
      <c r="AF91" s="415">
        <v>10.29773226</v>
      </c>
      <c r="AG91" s="415">
        <v>35.331204290000002</v>
      </c>
      <c r="AH91" s="450">
        <f>IF(AF91=0, "    ---- ", IF(ABS(ROUND(100/AF91*AG91-100,1))&lt;999,ROUND(100/AF91*AG91-100,1),IF(ROUND(100/AF91*AG91-100,1)&gt;999,999,-999)))</f>
        <v>243.1</v>
      </c>
      <c r="AI91" s="415">
        <v>235.03899999999999</v>
      </c>
      <c r="AJ91" s="415">
        <v>325.69499999999999</v>
      </c>
      <c r="AK91" s="450">
        <f t="shared" si="20"/>
        <v>38.6</v>
      </c>
      <c r="AL91" s="415">
        <v>4523.1000000000004</v>
      </c>
      <c r="AM91" s="415">
        <v>7699</v>
      </c>
      <c r="AN91" s="450">
        <f t="shared" si="25"/>
        <v>70.2</v>
      </c>
      <c r="AO91" s="449">
        <f t="shared" si="44"/>
        <v>23136.430056710007</v>
      </c>
      <c r="AP91" s="449">
        <f t="shared" si="44"/>
        <v>22671.92425113</v>
      </c>
      <c r="AQ91" s="450">
        <f t="shared" si="22"/>
        <v>-2</v>
      </c>
      <c r="AR91" s="449">
        <f t="shared" si="23"/>
        <v>23153.430056710007</v>
      </c>
      <c r="AS91" s="449">
        <f t="shared" si="23"/>
        <v>22677.92425113</v>
      </c>
      <c r="AT91" s="460">
        <f t="shared" si="24"/>
        <v>-2.1</v>
      </c>
      <c r="AU91" s="413"/>
      <c r="AV91" s="413"/>
      <c r="AW91" s="461"/>
    </row>
    <row r="92" spans="1:49" s="405" customFormat="1" ht="20.100000000000001" customHeight="1" x14ac:dyDescent="0.3">
      <c r="A92" s="408" t="s">
        <v>296</v>
      </c>
      <c r="B92" s="415">
        <v>15.22</v>
      </c>
      <c r="C92" s="415">
        <v>17.314</v>
      </c>
      <c r="D92" s="415">
        <f>IF(B92=0, "    ---- ", IF(ABS(ROUND(100/B92*C92-100,1))&lt;999,ROUND(100/B92*C92-100,1),IF(ROUND(100/B92*C92-100,1)&gt;999,999,-999)))</f>
        <v>13.8</v>
      </c>
      <c r="E92" s="415">
        <v>271.96499999999997</v>
      </c>
      <c r="F92" s="415">
        <v>257.10000000000002</v>
      </c>
      <c r="G92" s="415">
        <f t="shared" si="17"/>
        <v>-5.5</v>
      </c>
      <c r="H92" s="415">
        <v>24.122</v>
      </c>
      <c r="I92" s="415">
        <v>15.66</v>
      </c>
      <c r="J92" s="415">
        <f>IF(H92=0, "    ---- ", IF(ABS(ROUND(100/H92*I92-100,1))&lt;999,ROUND(100/H92*I92-100,1),IF(ROUND(100/H92*I92-100,1)&gt;999,999,-999)))</f>
        <v>-35.1</v>
      </c>
      <c r="K92" s="415">
        <v>9.6620000000000008</v>
      </c>
      <c r="L92" s="415">
        <v>16.347999999999999</v>
      </c>
      <c r="M92" s="450">
        <f>IF(K92=0, "    ---- ", IF(ABS(ROUND(100/K92*L92-100,1))&lt;999,ROUND(100/K92*L92-100,1),IF(ROUND(100/K92*L92-100,1)&gt;999,999,-999)))</f>
        <v>69.2</v>
      </c>
      <c r="N92" s="415">
        <v>1</v>
      </c>
      <c r="O92" s="415">
        <v>1</v>
      </c>
      <c r="P92" s="450">
        <f>IF(N92=0, "    ---- ", IF(ABS(ROUND(100/N92*O92-100,1))&lt;999,ROUND(100/N92*O92-100,1),IF(ROUND(100/N92*O92-100,1)&gt;999,999,-999)))</f>
        <v>0</v>
      </c>
      <c r="Q92" s="415">
        <v>57.923328409999996</v>
      </c>
      <c r="R92" s="415">
        <v>55.364834729999998</v>
      </c>
      <c r="S92" s="450">
        <f t="shared" si="43"/>
        <v>-4.4000000000000004</v>
      </c>
      <c r="T92" s="415">
        <v>3.9</v>
      </c>
      <c r="U92" s="415">
        <v>4.0999999999999996</v>
      </c>
      <c r="V92" s="450">
        <f>IF(T92=0, "    ---- ", IF(ABS(ROUND(100/T92*U92-100,1))&lt;999,ROUND(100/T92*U92-100,1),IF(ROUND(100/T92*U92-100,1)&gt;999,999,-999)))</f>
        <v>5.0999999999999996</v>
      </c>
      <c r="W92" s="415">
        <v>80.400000000000006</v>
      </c>
      <c r="X92" s="415">
        <v>57.67</v>
      </c>
      <c r="Y92" s="450">
        <f t="shared" si="18"/>
        <v>-28.3</v>
      </c>
      <c r="Z92" s="415">
        <v>114</v>
      </c>
      <c r="AA92" s="415">
        <v>52</v>
      </c>
      <c r="AB92" s="450">
        <f>IF(Z92=0, "    ---- ", IF(ABS(ROUND(100/Z92*AA92-100,1))&lt;999,ROUND(100/Z92*AA92-100,1),IF(ROUND(100/Z92*AA92-100,1)&gt;999,999,-999)))</f>
        <v>-54.4</v>
      </c>
      <c r="AC92" s="415"/>
      <c r="AD92" s="415"/>
      <c r="AE92" s="450"/>
      <c r="AF92" s="415">
        <v>5.2075174299999993</v>
      </c>
      <c r="AG92" s="415">
        <v>4.8757124000000003</v>
      </c>
      <c r="AH92" s="450">
        <f>IF(AF92=0, "    ---- ", IF(ABS(ROUND(100/AF92*AG92-100,1))&lt;999,ROUND(100/AF92*AG92-100,1),IF(ROUND(100/AF92*AG92-100,1)&gt;999,999,-999)))</f>
        <v>-6.4</v>
      </c>
      <c r="AI92" s="415">
        <v>125.99299999999999</v>
      </c>
      <c r="AJ92" s="415">
        <v>127.845</v>
      </c>
      <c r="AK92" s="450">
        <f t="shared" si="20"/>
        <v>1.5</v>
      </c>
      <c r="AL92" s="415">
        <v>145.80000000000001</v>
      </c>
      <c r="AM92" s="415">
        <v>245</v>
      </c>
      <c r="AN92" s="450">
        <f t="shared" si="25"/>
        <v>68</v>
      </c>
      <c r="AO92" s="449">
        <f t="shared" si="44"/>
        <v>854.19284584000002</v>
      </c>
      <c r="AP92" s="449">
        <f t="shared" si="44"/>
        <v>853.27754713000013</v>
      </c>
      <c r="AQ92" s="450">
        <f t="shared" si="22"/>
        <v>-0.1</v>
      </c>
      <c r="AR92" s="449">
        <f t="shared" si="23"/>
        <v>855.19284584000002</v>
      </c>
      <c r="AS92" s="449">
        <f t="shared" si="23"/>
        <v>854.27754713000013</v>
      </c>
      <c r="AT92" s="460">
        <f t="shared" si="24"/>
        <v>-0.1</v>
      </c>
      <c r="AU92" s="413"/>
      <c r="AV92" s="413"/>
      <c r="AW92" s="461"/>
    </row>
    <row r="93" spans="1:49" s="405" customFormat="1" ht="20.100000000000001" customHeight="1" x14ac:dyDescent="0.3">
      <c r="A93" s="408"/>
      <c r="B93" s="415"/>
      <c r="C93" s="415"/>
      <c r="D93" s="450"/>
      <c r="E93" s="415"/>
      <c r="F93" s="415"/>
      <c r="G93" s="450"/>
      <c r="H93" s="415"/>
      <c r="I93" s="415"/>
      <c r="J93" s="450"/>
      <c r="K93" s="415"/>
      <c r="L93" s="415"/>
      <c r="M93" s="450"/>
      <c r="N93" s="415"/>
      <c r="O93" s="415"/>
      <c r="P93" s="450"/>
      <c r="Q93" s="415"/>
      <c r="R93" s="415"/>
      <c r="S93" s="450"/>
      <c r="T93" s="415"/>
      <c r="U93" s="415"/>
      <c r="V93" s="450"/>
      <c r="W93" s="415"/>
      <c r="X93" s="415"/>
      <c r="Y93" s="450"/>
      <c r="Z93" s="415"/>
      <c r="AA93" s="415"/>
      <c r="AB93" s="450"/>
      <c r="AC93" s="415"/>
      <c r="AD93" s="415"/>
      <c r="AE93" s="450"/>
      <c r="AF93" s="415"/>
      <c r="AG93" s="415"/>
      <c r="AH93" s="450"/>
      <c r="AI93" s="415"/>
      <c r="AJ93" s="415"/>
      <c r="AK93" s="450"/>
      <c r="AL93" s="415"/>
      <c r="AM93" s="415"/>
      <c r="AN93" s="450"/>
      <c r="AO93" s="449"/>
      <c r="AP93" s="449"/>
      <c r="AQ93" s="450"/>
      <c r="AR93" s="449"/>
      <c r="AS93" s="449"/>
      <c r="AT93" s="460"/>
      <c r="AU93" s="413"/>
      <c r="AV93" s="413"/>
      <c r="AW93" s="461"/>
    </row>
    <row r="94" spans="1:49" s="409" customFormat="1" ht="20.100000000000001" customHeight="1" x14ac:dyDescent="0.3">
      <c r="A94" s="468" t="s">
        <v>297</v>
      </c>
      <c r="B94" s="417">
        <v>12712.794</v>
      </c>
      <c r="C94" s="417">
        <v>14489.368999999999</v>
      </c>
      <c r="D94" s="469">
        <f>IF(B94=0, "    ---- ", IF(ABS(ROUND(100/B94*C94-100,1))&lt;999,ROUND(100/B94*C94-100,1),IF(ROUND(100/B94*C94-100,1)&gt;999,999,-999)))</f>
        <v>14</v>
      </c>
      <c r="E94" s="417">
        <v>287448.93</v>
      </c>
      <c r="F94" s="417">
        <v>295480.09999999998</v>
      </c>
      <c r="G94" s="469">
        <f t="shared" si="17"/>
        <v>2.8</v>
      </c>
      <c r="H94" s="417">
        <v>3204.0529999999999</v>
      </c>
      <c r="I94" s="417">
        <v>3707.4690000000001</v>
      </c>
      <c r="J94" s="469">
        <f>IF(H94=0, "    ---- ", IF(ABS(ROUND(100/H94*I94-100,1))&lt;999,ROUND(100/H94*I94-100,1),IF(ROUND(100/H94*I94-100,1)&gt;999,999,-999)))</f>
        <v>15.7</v>
      </c>
      <c r="K94" s="417">
        <v>19686.773000000005</v>
      </c>
      <c r="L94" s="417">
        <v>23220.51946</v>
      </c>
      <c r="M94" s="469">
        <f>IF(K94=0, "    ---- ", IF(ABS(ROUND(100/K94*L94-100,1))&lt;999,ROUND(100/K94*L94-100,1),IF(ROUND(100/K94*L94-100,1)&gt;999,999,-999)))</f>
        <v>17.899999999999999</v>
      </c>
      <c r="N94" s="417">
        <v>153</v>
      </c>
      <c r="O94" s="417">
        <v>138</v>
      </c>
      <c r="P94" s="469">
        <f>IF(N94=0, "    ---- ", IF(ABS(ROUND(100/N94*O94-100,1))&lt;999,ROUND(100/N94*O94-100,1),IF(ROUND(100/N94*O94-100,1)&gt;999,999,-999)))</f>
        <v>-9.8000000000000007</v>
      </c>
      <c r="Q94" s="417">
        <v>446600.39637973008</v>
      </c>
      <c r="R94" s="417">
        <v>493243.14416784991</v>
      </c>
      <c r="S94" s="469">
        <f t="shared" si="43"/>
        <v>10.4</v>
      </c>
      <c r="T94" s="417">
        <v>2618.8999999999996</v>
      </c>
      <c r="U94" s="417">
        <v>3374.1</v>
      </c>
      <c r="V94" s="469">
        <f>IF(T94=0, "    ---- ", IF(ABS(ROUND(100/T94*U94-100,1))&lt;999,ROUND(100/T94*U94-100,1),IF(ROUND(100/T94*U94-100,1)&gt;999,999,-999)))</f>
        <v>28.8</v>
      </c>
      <c r="W94" s="417">
        <v>92377.499999999985</v>
      </c>
      <c r="X94" s="417">
        <v>102972.59000000003</v>
      </c>
      <c r="Y94" s="469">
        <f t="shared" si="18"/>
        <v>11.5</v>
      </c>
      <c r="Z94" s="417">
        <v>76841</v>
      </c>
      <c r="AA94" s="417">
        <v>82595</v>
      </c>
      <c r="AB94" s="469">
        <f>IF(Z94=0, "    ---- ", IF(ABS(ROUND(100/Z94*AA94-100,1))&lt;999,ROUND(100/Z94*AA94-100,1),IF(ROUND(100/Z94*AA94-100,1)&gt;999,999,-999)))</f>
        <v>7.5</v>
      </c>
      <c r="AC94" s="417">
        <v>1510</v>
      </c>
      <c r="AD94" s="417">
        <v>1642</v>
      </c>
      <c r="AE94" s="469">
        <f>IF(AC94=0, "    ---- ", IF(ABS(ROUND(100/AC94*AD94-100,1))&lt;999,ROUND(100/AC94*AD94-100,1),IF(ROUND(100/AC94*AD94-100,1)&gt;999,999,-999)))</f>
        <v>8.6999999999999993</v>
      </c>
      <c r="AF94" s="417">
        <v>9448.4765948400018</v>
      </c>
      <c r="AG94" s="417">
        <v>9563.0486091900002</v>
      </c>
      <c r="AH94" s="469">
        <f>IF(AF94=0, "    ---- ", IF(ABS(ROUND(100/AF94*AG94-100,1))&lt;999,ROUND(100/AF94*AG94-100,1),IF(ROUND(100/AF94*AG94-100,1)&gt;999,999,-999)))</f>
        <v>1.2</v>
      </c>
      <c r="AI94" s="417">
        <v>39267.600832189986</v>
      </c>
      <c r="AJ94" s="417">
        <v>44265.812226000002</v>
      </c>
      <c r="AK94" s="469">
        <f t="shared" si="20"/>
        <v>12.7</v>
      </c>
      <c r="AL94" s="417">
        <v>263380.19999999995</v>
      </c>
      <c r="AM94" s="417">
        <v>283025.7</v>
      </c>
      <c r="AN94" s="469">
        <f t="shared" si="25"/>
        <v>7.5</v>
      </c>
      <c r="AO94" s="470">
        <f>B94+E94+H94+K94+Q94+T94+W94+Z94+AF94+AI94+AL94</f>
        <v>1253586.6238067602</v>
      </c>
      <c r="AP94" s="470">
        <f>C94+F94+I94+L94+R94+U94+X94+AA94+AG94+AJ94+AM94</f>
        <v>1355936.8524630398</v>
      </c>
      <c r="AQ94" s="469">
        <f t="shared" si="22"/>
        <v>8.1999999999999993</v>
      </c>
      <c r="AR94" s="471">
        <f t="shared" si="23"/>
        <v>1255249.6238067602</v>
      </c>
      <c r="AS94" s="470">
        <f t="shared" si="23"/>
        <v>1357716.8524630398</v>
      </c>
      <c r="AT94" s="472">
        <f t="shared" si="24"/>
        <v>8.1999999999999993</v>
      </c>
      <c r="AU94" s="423"/>
      <c r="AV94" s="413"/>
      <c r="AW94" s="461"/>
    </row>
    <row r="95" spans="1:49" ht="18.75" customHeight="1" x14ac:dyDescent="0.3">
      <c r="A95" s="400" t="s">
        <v>298</v>
      </c>
      <c r="B95" s="400"/>
      <c r="Q95" s="400"/>
      <c r="X95" s="410"/>
      <c r="Y95" s="410"/>
      <c r="Z95" s="410"/>
      <c r="AA95" s="410"/>
      <c r="AB95" s="410"/>
      <c r="AC95" s="410"/>
      <c r="AD95" s="410"/>
      <c r="AE95" s="410"/>
      <c r="AF95" s="410"/>
      <c r="AG95" s="410"/>
      <c r="AH95" s="410"/>
      <c r="AI95" s="400"/>
      <c r="AL95" s="400"/>
    </row>
    <row r="96" spans="1:49" ht="18.75" customHeight="1" x14ac:dyDescent="0.3">
      <c r="A96" s="400" t="s">
        <v>299</v>
      </c>
      <c r="Q96" s="400"/>
      <c r="X96" s="410"/>
      <c r="Y96" s="410"/>
      <c r="Z96" s="410"/>
      <c r="AA96" s="410"/>
      <c r="AB96" s="410"/>
      <c r="AC96" s="410"/>
      <c r="AD96" s="410"/>
      <c r="AE96" s="410"/>
      <c r="AF96" s="410"/>
      <c r="AG96" s="410"/>
      <c r="AH96" s="410"/>
      <c r="AI96" s="400"/>
      <c r="AL96" s="400"/>
    </row>
    <row r="97" spans="1:74" s="473" customFormat="1" ht="18.75" customHeight="1" x14ac:dyDescent="0.3">
      <c r="A97" s="400" t="s">
        <v>300</v>
      </c>
      <c r="Y97" s="474"/>
      <c r="Z97" s="474"/>
      <c r="AA97" s="474"/>
      <c r="AB97" s="474"/>
      <c r="AC97" s="474"/>
      <c r="AD97" s="474"/>
      <c r="AE97" s="474"/>
      <c r="AF97" s="474"/>
      <c r="AG97" s="474"/>
      <c r="AH97" s="474"/>
      <c r="AU97" s="475"/>
      <c r="AV97" s="475"/>
    </row>
    <row r="98" spans="1:74" s="473" customFormat="1" ht="18.75" x14ac:dyDescent="0.3">
      <c r="AU98" s="475"/>
      <c r="AV98" s="475"/>
    </row>
    <row r="99" spans="1:74" s="473" customFormat="1" ht="18.75" x14ac:dyDescent="0.3">
      <c r="A99" s="476"/>
      <c r="B99" s="477" t="str">
        <f>IF(B35=B36+B38,"","35≠36+38")</f>
        <v/>
      </c>
      <c r="C99" s="477" t="str">
        <f>IF(C35=C36+C38,"","35≠36+38")</f>
        <v/>
      </c>
      <c r="D99" s="476"/>
      <c r="E99" s="477" t="str">
        <f>IF(E35=E36+E38,"","35≠36+38")</f>
        <v/>
      </c>
      <c r="F99" s="477" t="str">
        <f>IF(F35=F36+F38,"","35≠36+38")</f>
        <v/>
      </c>
      <c r="G99" s="476"/>
      <c r="H99" s="477" t="str">
        <f>IF(H35=H36+H38,"","35≠36+38")</f>
        <v/>
      </c>
      <c r="I99" s="477" t="str">
        <f>IF(I35=I36+I38,"","35≠36+38")</f>
        <v/>
      </c>
      <c r="J99" s="476"/>
      <c r="K99" s="477" t="str">
        <f>IF(K35=K36+K38,"","35≠36+38")</f>
        <v/>
      </c>
      <c r="L99" s="477" t="str">
        <f>IF(L35=L36+L38,"","35≠36+38")</f>
        <v/>
      </c>
      <c r="M99" s="476"/>
      <c r="N99" s="477" t="str">
        <f>IF(N35=N36+N38,"","35≠36+38")</f>
        <v/>
      </c>
      <c r="O99" s="477" t="str">
        <f>IF(O35=O36+O38,"","35≠36+38")</f>
        <v/>
      </c>
      <c r="P99" s="476"/>
      <c r="Q99" s="477" t="str">
        <f>IF(Q35=Q36+Q38,"","35≠36+38")</f>
        <v/>
      </c>
      <c r="R99" s="477" t="str">
        <f>IF(R35=R36+R38,"","35≠36+38")</f>
        <v/>
      </c>
      <c r="S99" s="476"/>
      <c r="T99" s="477" t="str">
        <f>IF(T35=T36+T38,"","35≠36+38")</f>
        <v/>
      </c>
      <c r="U99" s="477" t="str">
        <f>IF(U35=U36+U38,"","35≠36+38")</f>
        <v/>
      </c>
      <c r="V99" s="476"/>
      <c r="W99" s="477" t="str">
        <f>IF(W35=W36+W38,"","35≠36+38")</f>
        <v/>
      </c>
      <c r="X99" s="477" t="str">
        <f>IF(X35=X36+X38,"","35≠36+38")</f>
        <v/>
      </c>
      <c r="Y99" s="476"/>
      <c r="Z99" s="477" t="str">
        <f>IF(Z35=Z36+Z38,"","35≠36+38")</f>
        <v/>
      </c>
      <c r="AA99" s="477" t="str">
        <f>IF(AA35=AA36+AA38,"","35≠36+38")</f>
        <v/>
      </c>
      <c r="AB99" s="476"/>
      <c r="AC99" s="477" t="str">
        <f>IF(AC35=AC36+AC38,"","35≠36+38")</f>
        <v/>
      </c>
      <c r="AD99" s="477" t="str">
        <f>IF(AD35=AD36+AD38,"","35≠36+38")</f>
        <v/>
      </c>
      <c r="AE99" s="476"/>
      <c r="AF99" s="477" t="str">
        <f>IF(AF35=AF36+AF38,"","35≠36+38")</f>
        <v/>
      </c>
      <c r="AG99" s="477" t="str">
        <f>IF(AG35=AG36+AG38,"","35≠36+38")</f>
        <v/>
      </c>
      <c r="AH99" s="476"/>
      <c r="AI99" s="477" t="str">
        <f>IF(AI35=AI36+AI38,"","35≠36+38")</f>
        <v/>
      </c>
      <c r="AJ99" s="477" t="str">
        <f>IF(AJ35=AJ36+AJ38,"","35≠36+38")</f>
        <v/>
      </c>
      <c r="AK99" s="476"/>
      <c r="AL99" s="477" t="str">
        <f>IF(AL35=AL36+AL38,"","35≠36+38")</f>
        <v/>
      </c>
      <c r="AM99" s="477" t="str">
        <f>IF(AM35=AM36+AM38,"","35≠36+38")</f>
        <v/>
      </c>
      <c r="AN99" s="476"/>
      <c r="AO99" s="477" t="str">
        <f>IF(AO35=AO36+AO38,"","35≠36+38")</f>
        <v/>
      </c>
      <c r="AP99" s="477" t="str">
        <f>IF(AP35=AP36+AP38,"","35≠36+38")</f>
        <v/>
      </c>
      <c r="AQ99" s="476"/>
      <c r="AR99" s="477" t="str">
        <f>IF(AR35=AR36+AR38,"","35≠36+38")</f>
        <v/>
      </c>
      <c r="AS99" s="477" t="str">
        <f>IF(AS35=AS36+AS38,"","35≠36+38")</f>
        <v/>
      </c>
      <c r="AT99" s="476"/>
      <c r="AV99" s="475"/>
    </row>
    <row r="100" spans="1:74" s="473" customFormat="1" ht="18.75" x14ac:dyDescent="0.3">
      <c r="A100" s="475"/>
      <c r="B100" s="478" t="str">
        <f>IF(B39=B40+B41+B42+B43+B44,"","39≠40+41+42+43+44")</f>
        <v/>
      </c>
      <c r="C100" s="478" t="str">
        <f>IF(C39=C40+C41+C42+C43+C44,"","39≠40+41+42+43+44")</f>
        <v/>
      </c>
      <c r="D100" s="475"/>
      <c r="E100" s="478" t="str">
        <f>IF(E39=E40+E41+E42+E43+E44,"","39≠40+41+42+43+44")</f>
        <v/>
      </c>
      <c r="F100" s="478" t="str">
        <f>IF(F39=F40+F41+F42+F43+F44,"","39≠40+41+42+43+44")</f>
        <v/>
      </c>
      <c r="G100" s="475"/>
      <c r="H100" s="478" t="str">
        <f>IF(H39=H40+H41+H42+H43+H44,"","39≠40+41+42+43+44")</f>
        <v/>
      </c>
      <c r="I100" s="478" t="str">
        <f>IF(I39=I40+I41+I42+I43+I44,"","39≠40+41+42+43+44")</f>
        <v/>
      </c>
      <c r="J100" s="475"/>
      <c r="K100" s="478" t="str">
        <f>IF(K39=K40+K41+K42+K43+K44,"","39≠40+41+42+43+44")</f>
        <v/>
      </c>
      <c r="L100" s="478" t="str">
        <f>IF(L39=L40+L41+L42+L43+L44,"","39≠40+41+42+43+44")</f>
        <v/>
      </c>
      <c r="M100" s="475"/>
      <c r="N100" s="478" t="str">
        <f>IF(N39=N40+N41+N42+N43+N44,"","39≠40+41+42+43+44")</f>
        <v/>
      </c>
      <c r="O100" s="478" t="str">
        <f>IF(O39=O40+O41+O42+O43+O44,"","39≠40+41+42+43+44")</f>
        <v/>
      </c>
      <c r="P100" s="475"/>
      <c r="Q100" s="478" t="str">
        <f>IF(Q39=Q40+Q41+Q42+Q43+Q44,"","39≠40+41+42+43+44")</f>
        <v/>
      </c>
      <c r="R100" s="478" t="str">
        <f>IF(R39=R40+R41+R42+R43+R44,"","39≠40+41+42+43+44")</f>
        <v/>
      </c>
      <c r="S100" s="475"/>
      <c r="T100" s="478" t="str">
        <f>IF(T39=T40+T41+T42+T43+T44,"","39≠40+41+42+43+44")</f>
        <v/>
      </c>
      <c r="U100" s="478" t="str">
        <f>IF(U39=U40+U41+U42+U43+U44,"","39≠40+41+42+43+44")</f>
        <v/>
      </c>
      <c r="V100" s="475"/>
      <c r="W100" s="478" t="str">
        <f>IF(W39=W40+W41+W42+W43+W44,"","39≠40+41+42+43+44")</f>
        <v>39≠40+41+42+43+44</v>
      </c>
      <c r="X100" s="478" t="str">
        <f>IF(X39=X40+X41+X42+X43+X44,"","39≠40+41+42+43+44")</f>
        <v/>
      </c>
      <c r="Y100" s="475"/>
      <c r="Z100" s="478" t="str">
        <f>IF(Z39=Z40+Z41+Z42+Z43+Z44,"","39≠40+41+42+43+44")</f>
        <v/>
      </c>
      <c r="AA100" s="478" t="str">
        <f>IF(AA39=AA40+AA41+AA42+AA43+AA44,"","39≠40+41+42+43+44")</f>
        <v/>
      </c>
      <c r="AB100" s="475"/>
      <c r="AC100" s="478" t="str">
        <f>IF(AC39=AC40+AC41+AC42+AC43+AC44,"","39≠40+41+42+43+44")</f>
        <v/>
      </c>
      <c r="AD100" s="478" t="str">
        <f>IF(AD39=AD40+AD41+AD42+AD43+AD44,"","39≠40+41+42+43+44")</f>
        <v/>
      </c>
      <c r="AE100" s="475"/>
      <c r="AF100" s="478" t="str">
        <f>IF(AF39=AF40+AF41+AF42+AF43+AF44,"","39≠40+41+42+43+44")</f>
        <v/>
      </c>
      <c r="AG100" s="478" t="str">
        <f>IF(AG39=AG40+AG41+AG42+AG43+AG44,"","39≠40+41+42+43+44")</f>
        <v/>
      </c>
      <c r="AH100" s="475"/>
      <c r="AI100" s="478" t="str">
        <f>IF(AI39=AI40+AI41+AI42+AI43+AI44,"","39≠40+41+42+43+44")</f>
        <v/>
      </c>
      <c r="AJ100" s="478" t="str">
        <f>IF(AJ39=AJ40+AJ41+AJ42+AJ43+AJ44,"","39≠40+41+42+43+44")</f>
        <v/>
      </c>
      <c r="AK100" s="475"/>
      <c r="AL100" s="478" t="str">
        <f>IF(AL39=AL40+AL41+AL42+AL43+AL44,"","39≠40+41+42+43+44")</f>
        <v/>
      </c>
      <c r="AM100" s="478" t="str">
        <f>IF(AM39=AM40+AM41+AM42+AM43+AM44,"","39≠40+41+42+43+44")</f>
        <v/>
      </c>
      <c r="AN100" s="475"/>
      <c r="AO100" s="478" t="str">
        <f>IF(AO39=AO40+AO41+AO42+AO43+AO44,"","39≠40+41+42+43+44")</f>
        <v>39≠40+41+42+43+44</v>
      </c>
      <c r="AP100" s="478" t="str">
        <f>IF(AP39=AP40+AP41+AP42+AP43+AP44,"","39≠40+41+42+43+44")</f>
        <v/>
      </c>
      <c r="AQ100" s="475"/>
      <c r="AR100" s="478" t="str">
        <f>IF(AR39=AR40+AR41+AR42+AR43+AR44,"","39≠40+41+42+43+44")</f>
        <v>39≠40+41+42+43+44</v>
      </c>
      <c r="AS100" s="478" t="str">
        <f>IF(AS39=AS40+AS41+AS42+AS43+AS44,"","39≠40+41+42+43+44")</f>
        <v/>
      </c>
      <c r="AT100" s="475"/>
      <c r="AV100" s="475"/>
    </row>
    <row r="101" spans="1:74" s="473" customFormat="1" ht="18.75" x14ac:dyDescent="0.3">
      <c r="A101" s="475"/>
      <c r="B101" s="478" t="str">
        <f>IF(B45=B33+B34+B35+B39,"","45≠33+34+35+39")</f>
        <v/>
      </c>
      <c r="C101" s="478" t="str">
        <f>IF(C45=C33+C34+C35+C39,"","45≠33+34+35+39")</f>
        <v/>
      </c>
      <c r="D101" s="475"/>
      <c r="E101" s="478" t="str">
        <f>IF(E45=E33+E34+E35+E39,"","45≠33+34+35+39")</f>
        <v/>
      </c>
      <c r="F101" s="478" t="str">
        <f>IF(F45=F33+F34+F35+F39,"","45≠33+34+35+39")</f>
        <v/>
      </c>
      <c r="G101" s="475"/>
      <c r="H101" s="478" t="str">
        <f>IF(H45=H33+H34+H35+H39,"","45≠33+34+35+39")</f>
        <v/>
      </c>
      <c r="I101" s="478" t="str">
        <f>IF(I45=I33+I34+I35+I39,"","45≠33+34+35+39")</f>
        <v/>
      </c>
      <c r="J101" s="475"/>
      <c r="K101" s="478" t="str">
        <f>IF(K45=K33+K34+K35+K39,"","45≠33+34+35+39")</f>
        <v/>
      </c>
      <c r="L101" s="478" t="str">
        <f>IF(L45=L33+L34+L35+L39,"","45≠33+34+35+39")</f>
        <v/>
      </c>
      <c r="M101" s="475"/>
      <c r="N101" s="478" t="str">
        <f>IF(N45=N33+N34+N35+N39,"","45≠33+34+35+39")</f>
        <v/>
      </c>
      <c r="O101" s="478" t="str">
        <f>IF(O45=O33+O34+O35+O39,"","45≠33+34+35+39")</f>
        <v/>
      </c>
      <c r="P101" s="475"/>
      <c r="Q101" s="478" t="str">
        <f>IF(Q45=Q33+Q34+Q35+Q39,"","45≠33+34+35+39")</f>
        <v/>
      </c>
      <c r="R101" s="478" t="str">
        <f>IF(R45=R33+R34+R35+R39,"","45≠33+34+35+39")</f>
        <v/>
      </c>
      <c r="S101" s="475"/>
      <c r="T101" s="478" t="str">
        <f>IF(T45=T33+T34+T35+T39,"","45≠33+34+35+39")</f>
        <v/>
      </c>
      <c r="U101" s="478" t="str">
        <f>IF(U45=U33+U34+U35+U39,"","45≠33+34+35+39")</f>
        <v/>
      </c>
      <c r="V101" s="475"/>
      <c r="W101" s="478" t="str">
        <f>IF(W45=W33+W34+W35+W39,"","45≠33+34+35+39")</f>
        <v>45≠33+34+35+39</v>
      </c>
      <c r="X101" s="478" t="str">
        <f>IF(X45=X33+X34+X35+X39,"","45≠33+34+35+39")</f>
        <v/>
      </c>
      <c r="Y101" s="475"/>
      <c r="Z101" s="478" t="str">
        <f>IF(Z45=Z33+Z34+Z35+Z39,"","45≠33+34+35+39")</f>
        <v/>
      </c>
      <c r="AA101" s="478" t="str">
        <f>IF(AA45=AA33+AA34+AA35+AA39,"","45≠33+34+35+39")</f>
        <v/>
      </c>
      <c r="AB101" s="475"/>
      <c r="AC101" s="478" t="str">
        <f>IF(AC45=AC33+AC34+AC35+AC39,"","45≠33+34+35+39")</f>
        <v/>
      </c>
      <c r="AD101" s="478" t="str">
        <f>IF(AD45=AD33+AD34+AD35+AD39,"","45≠33+34+35+39")</f>
        <v/>
      </c>
      <c r="AE101" s="475"/>
      <c r="AF101" s="478" t="str">
        <f>IF(AF45=AF33+AF34+AF35+AF39,"","45≠33+34+35+39")</f>
        <v/>
      </c>
      <c r="AG101" s="478" t="str">
        <f>IF(AG45=AG33+AG34+AG35+AG39,"","45≠33+34+35+39")</f>
        <v/>
      </c>
      <c r="AH101" s="475"/>
      <c r="AI101" s="478" t="str">
        <f>IF(AI45=AI33+AI34+AI35+AI39,"","45≠33+34+35+39")</f>
        <v/>
      </c>
      <c r="AJ101" s="478" t="str">
        <f>IF(AJ45=AJ33+AJ34+AJ35+AJ39,"","45≠33+34+35+39")</f>
        <v/>
      </c>
      <c r="AK101" s="475"/>
      <c r="AL101" s="478" t="str">
        <f>IF(AL45=AL33+AL34+AL35+AL39,"","45≠33+34+35+39")</f>
        <v/>
      </c>
      <c r="AM101" s="478" t="str">
        <f>IF(AM45=AM33+AM34+AM35+AM39,"","45≠33+34+35+39")</f>
        <v/>
      </c>
      <c r="AN101" s="475"/>
      <c r="AO101" s="478" t="str">
        <f>IF(AO45=AO33+AO34+AO35+AO39,"","45≠33+34+35+39")</f>
        <v>45≠33+34+35+39</v>
      </c>
      <c r="AP101" s="478" t="str">
        <f>IF(AP45=AP33+AP34+AP35+AP39,"","45≠33+34+35+39")</f>
        <v/>
      </c>
      <c r="AQ101" s="475"/>
      <c r="AR101" s="478" t="str">
        <f>IF(AR45=AR33+AR34+AR35+AR39,"","45≠33+34+35+39")</f>
        <v>45≠33+34+35+39</v>
      </c>
      <c r="AS101" s="478" t="str">
        <f>IF(AS45=AS33+AS34+AS35+AS39,"","45≠33+34+35+39")</f>
        <v/>
      </c>
      <c r="AT101" s="475"/>
    </row>
    <row r="102" spans="1:74" s="473" customFormat="1" ht="18.75" x14ac:dyDescent="0.3">
      <c r="A102" s="475"/>
      <c r="B102" s="478" t="str">
        <f>IF(B50=B51+B53,"","50≠51+53")</f>
        <v/>
      </c>
      <c r="C102" s="478" t="str">
        <f>IF(C50=C51+C53,"","50≠51+53")</f>
        <v/>
      </c>
      <c r="D102" s="475"/>
      <c r="E102" s="478" t="str">
        <f>IF(E50=E51+E53,"","50≠51+53")</f>
        <v/>
      </c>
      <c r="F102" s="478" t="str">
        <f>IF(F50=F51+F53,"","50≠51+53")</f>
        <v/>
      </c>
      <c r="G102" s="475"/>
      <c r="H102" s="478" t="str">
        <f>IF(H50=H51+H53,"","50≠51+53")</f>
        <v/>
      </c>
      <c r="I102" s="478" t="str">
        <f>IF(I50=I51+I53,"","50≠51+53")</f>
        <v/>
      </c>
      <c r="J102" s="475"/>
      <c r="K102" s="478" t="str">
        <f>IF(K50=K51+K53,"","50≠51+53")</f>
        <v/>
      </c>
      <c r="L102" s="478" t="str">
        <f>IF(L50=L51+L53,"","50≠51+53")</f>
        <v/>
      </c>
      <c r="M102" s="475"/>
      <c r="N102" s="478" t="str">
        <f>IF(N50=N51+N53,"","50≠51+53")</f>
        <v/>
      </c>
      <c r="O102" s="478" t="str">
        <f>IF(O50=O51+O53,"","50≠51+53")</f>
        <v/>
      </c>
      <c r="P102" s="475"/>
      <c r="Q102" s="478" t="str">
        <f>IF(Q50=Q51+Q53,"","50≠51+53")</f>
        <v/>
      </c>
      <c r="R102" s="478" t="str">
        <f>IF(R50=R51+R53,"","50≠51+53")</f>
        <v/>
      </c>
      <c r="S102" s="475"/>
      <c r="T102" s="478" t="str">
        <f>IF(T50=T51+T53,"","50≠51+53")</f>
        <v/>
      </c>
      <c r="U102" s="478" t="str">
        <f>IF(U50=U51+U53,"","50≠51+53")</f>
        <v/>
      </c>
      <c r="V102" s="475"/>
      <c r="W102" s="478" t="str">
        <f>IF(W50=W51+W53,"","50≠51+53")</f>
        <v/>
      </c>
      <c r="X102" s="478" t="str">
        <f>IF(X50=X51+X53,"","50≠51+53")</f>
        <v/>
      </c>
      <c r="Y102" s="475"/>
      <c r="Z102" s="478" t="str">
        <f>IF(Z50=Z51+Z53,"","50≠51+53")</f>
        <v/>
      </c>
      <c r="AA102" s="478" t="str">
        <f>IF(AA50=AA51+AA53,"","50≠51+53")</f>
        <v/>
      </c>
      <c r="AB102" s="475"/>
      <c r="AC102" s="478" t="str">
        <f>IF(AC50=AC51+AC53,"","50≠51+53")</f>
        <v/>
      </c>
      <c r="AD102" s="478" t="str">
        <f>IF(AD50=AD51+AD53,"","50≠51+53")</f>
        <v/>
      </c>
      <c r="AE102" s="475"/>
      <c r="AF102" s="478" t="str">
        <f>IF(AF50=AF51+AF53,"","50≠51+53")</f>
        <v/>
      </c>
      <c r="AG102" s="478" t="str">
        <f>IF(AG50=AG51+AG53,"","50≠51+53")</f>
        <v/>
      </c>
      <c r="AH102" s="475"/>
      <c r="AI102" s="478" t="str">
        <f>IF(AI50=AI51+AI53,"","50≠51+53")</f>
        <v/>
      </c>
      <c r="AJ102" s="478" t="str">
        <f>IF(AJ50=AJ51+AJ53,"","50≠51+53")</f>
        <v/>
      </c>
      <c r="AK102" s="475"/>
      <c r="AL102" s="478" t="str">
        <f>IF(AL50=AL51+AL53,"","50≠51+53")</f>
        <v/>
      </c>
      <c r="AM102" s="478" t="str">
        <f>IF(AM50=AM51+AM53,"","50≠51+53")</f>
        <v/>
      </c>
      <c r="AN102" s="475"/>
      <c r="AO102" s="478" t="str">
        <f>IF(AO50=AO51+AO53,"","50≠51+53")</f>
        <v/>
      </c>
      <c r="AP102" s="478" t="str">
        <f>IF(AP50=AP51+AP53,"","50≠51+53")</f>
        <v/>
      </c>
      <c r="AQ102" s="475"/>
      <c r="AR102" s="478" t="str">
        <f>IF(AR50=AR51+AR53,"","50≠51+53")</f>
        <v/>
      </c>
      <c r="AS102" s="478" t="str">
        <f>IF(AS50=AS51+AS53,"","50≠51+53")</f>
        <v/>
      </c>
      <c r="AT102" s="475"/>
    </row>
    <row r="103" spans="1:74" s="473" customFormat="1" ht="18.75" x14ac:dyDescent="0.3">
      <c r="A103" s="475"/>
      <c r="B103" s="478" t="str">
        <f>IF(B54=B55+B56+B57+B58+B59,"","54≠55+56+57+58+59")</f>
        <v/>
      </c>
      <c r="C103" s="478" t="str">
        <f>IF(C54=C55+C56+C57+C58+C59,"","54≠55+56+57+58+59")</f>
        <v/>
      </c>
      <c r="D103" s="475"/>
      <c r="E103" s="478" t="str">
        <f>IF(E54=E55+E56+E57+E58+E59,"","54≠55+56+57+58+59")</f>
        <v/>
      </c>
      <c r="F103" s="478" t="str">
        <f>IF(F54=F55+F56+F57+F58+F59,"","54≠55+56+57+58+59")</f>
        <v/>
      </c>
      <c r="G103" s="475"/>
      <c r="H103" s="478" t="str">
        <f>IF(H54=H55+H56+H57+H58+H59,"","54≠55+56+57+58+59")</f>
        <v/>
      </c>
      <c r="I103" s="478" t="str">
        <f>IF(I54=I55+I56+I57+I58+I59,"","54≠55+56+57+58+59")</f>
        <v/>
      </c>
      <c r="J103" s="475"/>
      <c r="K103" s="478" t="str">
        <f>IF(K54=K55+K56+K57+K58+K59,"","54≠55+56+57+58+59")</f>
        <v/>
      </c>
      <c r="L103" s="478" t="str">
        <f>IF(L54=L55+L56+L57+L58+L59,"","54≠55+56+57+58+59")</f>
        <v/>
      </c>
      <c r="M103" s="475"/>
      <c r="N103" s="478" t="str">
        <f>IF(N54=N55+N56+N57+N58+N59,"","54≠55+56+57+58+59")</f>
        <v/>
      </c>
      <c r="O103" s="478" t="str">
        <f>IF(O54=O55+O56+O57+O58+O59,"","54≠55+56+57+58+59")</f>
        <v/>
      </c>
      <c r="P103" s="475"/>
      <c r="Q103" s="478" t="str">
        <f>IF(Q54=Q55+Q56+Q57+Q58+Q59,"","54≠55+56+57+58+59")</f>
        <v/>
      </c>
      <c r="R103" s="478" t="str">
        <f>IF(R54=R55+R56+R57+R58+R59,"","54≠55+56+57+58+59")</f>
        <v/>
      </c>
      <c r="S103" s="475"/>
      <c r="T103" s="478" t="str">
        <f>IF(T54=T55+T56+T57+T58+T59,"","54≠55+56+57+58+59")</f>
        <v/>
      </c>
      <c r="U103" s="478" t="str">
        <f>IF(U54=U55+U56+U57+U58+U59,"","54≠55+56+57+58+59")</f>
        <v/>
      </c>
      <c r="V103" s="475"/>
      <c r="W103" s="478" t="str">
        <f>IF(W54=W55+W56+W57+W58+W59,"","54≠55+56+57+58+59")</f>
        <v/>
      </c>
      <c r="X103" s="478" t="str">
        <f>IF(X54=X55+X56+X57+X58+X59,"","54≠55+56+57+58+59")</f>
        <v/>
      </c>
      <c r="Y103" s="475"/>
      <c r="Z103" s="478" t="str">
        <f>IF(Z54=Z55+Z56+Z57+Z58+Z59,"","54≠55+56+57+58+59")</f>
        <v/>
      </c>
      <c r="AA103" s="478" t="str">
        <f>IF(AA54=AA55+AA56+AA57+AA58+AA59,"","54≠55+56+57+58+59")</f>
        <v/>
      </c>
      <c r="AB103" s="475"/>
      <c r="AC103" s="478" t="str">
        <f>IF(AC54=AC55+AC56+AC57+AC58+AC59,"","54≠55+56+57+58+59")</f>
        <v/>
      </c>
      <c r="AD103" s="478" t="str">
        <f>IF(AD54=AD55+AD56+AD57+AD58+AD59,"","54≠55+56+57+58+59")</f>
        <v/>
      </c>
      <c r="AE103" s="475"/>
      <c r="AF103" s="478" t="str">
        <f>IF(AF54=AF55+AF56+AF57+AF58+AF59,"","54≠55+56+57+58+59")</f>
        <v/>
      </c>
      <c r="AG103" s="478" t="str">
        <f>IF(AG54=AG55+AG56+AG57+AG58+AG59,"","54≠55+56+57+58+59")</f>
        <v/>
      </c>
      <c r="AH103" s="475"/>
      <c r="AI103" s="478" t="str">
        <f>IF(AI54=AI55+AI56+AI57+AI58+AI59,"","54≠55+56+57+58+59")</f>
        <v/>
      </c>
      <c r="AJ103" s="478" t="str">
        <f>IF(AJ54=AJ55+AJ56+AJ57+AJ58+AJ59,"","54≠55+56+57+58+59")</f>
        <v/>
      </c>
      <c r="AK103" s="475"/>
      <c r="AL103" s="478" t="str">
        <f>IF(AL54=AL55+AL56+AL57+AL58+AL59,"","54≠55+56+57+58+59")</f>
        <v/>
      </c>
      <c r="AM103" s="478" t="str">
        <f>IF(AM54=AM55+AM56+AM57+AM58+AM59,"","54≠55+56+57+58+59")</f>
        <v/>
      </c>
      <c r="AN103" s="475"/>
      <c r="AO103" s="478" t="str">
        <f>IF(AO54=AO55+AO56+AO57+AO58+AO59,"","54≠55+56+57+58+59")</f>
        <v/>
      </c>
      <c r="AP103" s="478" t="str">
        <f>IF(AP54=AP55+AP56+AP57+AP58+AP59,"","54≠55+56+57+58+59")</f>
        <v/>
      </c>
      <c r="AQ103" s="475"/>
      <c r="AR103" s="478" t="str">
        <f>IF(AR54=AR55+AR56+AR57+AR58+AR59,"","54≠55+56+57+58+59")</f>
        <v/>
      </c>
      <c r="AS103" s="478" t="str">
        <f>IF(AS54=AS55+AS56+AS57+AS58+AS59,"","54≠55+56+57+58+59")</f>
        <v/>
      </c>
      <c r="AT103" s="475"/>
    </row>
    <row r="104" spans="1:74" s="473" customFormat="1" ht="18.75" x14ac:dyDescent="0.3">
      <c r="A104" s="475"/>
      <c r="B104" s="478" t="str">
        <f>IF(B60=B48+B49+B50+B54,"","60≠48+49+50+54")</f>
        <v/>
      </c>
      <c r="C104" s="478" t="str">
        <f>IF(C60=C48+C49+C50+C54,"","60≠48+49+50+54")</f>
        <v/>
      </c>
      <c r="D104" s="475"/>
      <c r="E104" s="478" t="str">
        <f>IF(E60=E48+E49+E50+E54,"","60≠48+49+50+54")</f>
        <v/>
      </c>
      <c r="F104" s="478" t="str">
        <f>IF(F60=F48+F49+F50+F54,"","60≠48+49+50+54")</f>
        <v/>
      </c>
      <c r="G104" s="475"/>
      <c r="H104" s="478" t="str">
        <f>IF(H60=H48+H49+H50+H54,"","60≠48+49+50+54")</f>
        <v/>
      </c>
      <c r="I104" s="478" t="str">
        <f>IF(I60=I48+I49+I50+I54,"","60≠48+49+50+54")</f>
        <v/>
      </c>
      <c r="J104" s="475"/>
      <c r="K104" s="478" t="str">
        <f>IF(K60=K48+K49+K50+K54,"","60≠48+49+50+54")</f>
        <v/>
      </c>
      <c r="L104" s="478" t="str">
        <f>IF(L60=L48+L49+L50+L54,"","60≠48+49+50+54")</f>
        <v/>
      </c>
      <c r="M104" s="475"/>
      <c r="N104" s="478" t="str">
        <f>IF(N60=N48+N49+N50+N54,"","60≠48+49+50+54")</f>
        <v/>
      </c>
      <c r="O104" s="478" t="str">
        <f>IF(O60=O48+O49+O50+O54,"","60≠48+49+50+54")</f>
        <v/>
      </c>
      <c r="P104" s="475"/>
      <c r="Q104" s="478" t="str">
        <f>IF(Q60=Q48+Q49+Q50+Q54,"","60≠48+49+50+54")</f>
        <v/>
      </c>
      <c r="R104" s="478" t="str">
        <f>IF(R60=R48+R49+R50+R54,"","60≠48+49+50+54")</f>
        <v/>
      </c>
      <c r="S104" s="475"/>
      <c r="T104" s="478" t="str">
        <f>IF(T60=T48+T49+T50+T54,"","60≠48+49+50+54")</f>
        <v/>
      </c>
      <c r="U104" s="478" t="str">
        <f>IF(U60=U48+U49+U50+U54,"","60≠48+49+50+54")</f>
        <v/>
      </c>
      <c r="V104" s="475"/>
      <c r="W104" s="478" t="str">
        <f>IF(W60=W48+W49+W50+W54,"","60≠48+49+50+54")</f>
        <v/>
      </c>
      <c r="X104" s="478" t="str">
        <f>IF(X60=X48+X49+X50+X54,"","60≠48+49+50+54")</f>
        <v/>
      </c>
      <c r="Y104" s="475"/>
      <c r="Z104" s="478" t="str">
        <f>IF(Z60=Z48+Z49+Z50+Z54,"","60≠48+49+50+54")</f>
        <v/>
      </c>
      <c r="AA104" s="478" t="str">
        <f>IF(AA60=AA48+AA49+AA50+AA54,"","60≠48+49+50+54")</f>
        <v/>
      </c>
      <c r="AB104" s="475"/>
      <c r="AC104" s="478" t="str">
        <f>IF(AC60=AC48+AC49+AC50+AC54,"","60≠48+49+50+54")</f>
        <v/>
      </c>
      <c r="AD104" s="478" t="str">
        <f>IF(AD60=AD48+AD49+AD50+AD54,"","60≠48+49+50+54")</f>
        <v/>
      </c>
      <c r="AE104" s="475"/>
      <c r="AF104" s="478" t="str">
        <f>IF(AF60=AF48+AF49+AF50+AF54,"","60≠48+49+50+54")</f>
        <v/>
      </c>
      <c r="AG104" s="478" t="str">
        <f>IF(AG60=AG48+AG49+AG50+AG54,"","60≠48+49+50+54")</f>
        <v/>
      </c>
      <c r="AH104" s="475"/>
      <c r="AI104" s="478" t="str">
        <f>IF(AI60=AI48+AI49+AI50+AI54,"","60≠48+49+50+54")</f>
        <v/>
      </c>
      <c r="AJ104" s="478" t="str">
        <f>IF(AJ60=AJ48+AJ49+AJ50+AJ54,"","60≠48+49+50+54")</f>
        <v/>
      </c>
      <c r="AK104" s="475"/>
      <c r="AL104" s="478" t="str">
        <f>IF(AL60=AL48+AL49+AL50+AL54,"","60≠48+49+50+54")</f>
        <v/>
      </c>
      <c r="AM104" s="478" t="str">
        <f>IF(AM60=AM48+AM49+AM50+AM54,"","60≠48+49+50+54")</f>
        <v/>
      </c>
      <c r="AN104" s="475"/>
      <c r="AO104" s="478" t="str">
        <f>IF(AO60=AO48+AO49+AO50+AO54,"","60≠48+49+50+54")</f>
        <v/>
      </c>
      <c r="AP104" s="478" t="str">
        <f>IF(AP60=AP48+AP49+AP50+AP54,"","60≠48+49+50+54")</f>
        <v/>
      </c>
      <c r="AQ104" s="475"/>
      <c r="AR104" s="478" t="str">
        <f>IF(AR60=AR48+AR49+AR50+AR54,"","60≠48+49+50+54")</f>
        <v/>
      </c>
      <c r="AS104" s="478" t="str">
        <f>IF(AS60=AS48+AS49+AS50+AS54,"","60≠48+49+50+54")</f>
        <v/>
      </c>
      <c r="AT104" s="475"/>
    </row>
    <row r="105" spans="1:74" s="473" customFormat="1" ht="18.75" x14ac:dyDescent="0.3">
      <c r="A105" s="475"/>
      <c r="B105" s="478" t="str">
        <f>IF(B62=B45+B46+B60+B61,"","62≠45+46+60+61")</f>
        <v/>
      </c>
      <c r="C105" s="478" t="str">
        <f>IF(C62=C45+C46+C60+C61,"","62≠45+46+60+61")</f>
        <v/>
      </c>
      <c r="D105" s="475"/>
      <c r="E105" s="478" t="str">
        <f>IF(E62=E45+E46+E60+E61,"","62≠45+46+60+61")</f>
        <v/>
      </c>
      <c r="F105" s="478" t="str">
        <f>IF(F62=F45+F46+F60+F61,"","62≠45+46+60+61")</f>
        <v/>
      </c>
      <c r="G105" s="475"/>
      <c r="H105" s="478" t="str">
        <f>IF(H62=H45+H46+H60+H61,"","62≠45+46+60+61")</f>
        <v/>
      </c>
      <c r="I105" s="478" t="str">
        <f>IF(I62=I45+I46+I60+I61,"","62≠45+46+60+61")</f>
        <v/>
      </c>
      <c r="J105" s="475"/>
      <c r="K105" s="478" t="str">
        <f>IF(K62=K45+K46+K60+K61,"","62≠45+46+60+61")</f>
        <v/>
      </c>
      <c r="L105" s="478" t="str">
        <f>IF(L62=L45+L46+L60+L61,"","62≠45+46+60+61")</f>
        <v/>
      </c>
      <c r="M105" s="475"/>
      <c r="N105" s="478" t="str">
        <f>IF(N62=N45+N46+N60+N61,"","62≠45+46+60+61")</f>
        <v/>
      </c>
      <c r="O105" s="478" t="str">
        <f>IF(O62=O45+O46+O60+O61,"","62≠45+46+60+61")</f>
        <v/>
      </c>
      <c r="P105" s="475"/>
      <c r="Q105" s="478" t="str">
        <f>IF(Q62=Q45+Q46+Q60+Q61,"","62≠45+46+60+61")</f>
        <v/>
      </c>
      <c r="R105" s="478" t="str">
        <f>IF(R62=R45+R46+R60+R61,"","62≠45+46+60+61")</f>
        <v/>
      </c>
      <c r="S105" s="475"/>
      <c r="T105" s="478" t="str">
        <f>IF(T62=T45+T46+T60+T61,"","62≠45+46+60+61")</f>
        <v/>
      </c>
      <c r="U105" s="478" t="str">
        <f>IF(U62=U45+U46+U60+U61,"","62≠45+46+60+61")</f>
        <v/>
      </c>
      <c r="V105" s="475"/>
      <c r="W105" s="478" t="str">
        <f>IF(W62=W45+W46+W60+W61,"","62≠45+46+60+61")</f>
        <v/>
      </c>
      <c r="X105" s="478" t="str">
        <f>IF(X62=X45+X46+X60+X61,"","62≠45+46+60+61")</f>
        <v/>
      </c>
      <c r="Y105" s="475"/>
      <c r="Z105" s="478" t="str">
        <f>IF(Z62=Z45+Z46+Z60+Z61,"","62≠45+46+60+61")</f>
        <v/>
      </c>
      <c r="AA105" s="478" t="str">
        <f>IF(AA62=AA45+AA46+AA60+AA61,"","62≠45+46+60+61")</f>
        <v/>
      </c>
      <c r="AB105" s="475"/>
      <c r="AC105" s="478" t="str">
        <f>IF(AC62=AC45+AC46+AC60+AC61,"","62≠45+46+60+61")</f>
        <v/>
      </c>
      <c r="AD105" s="478" t="str">
        <f>IF(AD62=AD45+AD46+AD60+AD61,"","62≠45+46+60+61")</f>
        <v/>
      </c>
      <c r="AE105" s="475"/>
      <c r="AF105" s="478" t="str">
        <f>IF(AF62=AF45+AF46+AF60+AF61,"","62≠45+46+60+61")</f>
        <v/>
      </c>
      <c r="AG105" s="478" t="str">
        <f>IF(AG62=AG45+AG46+AG60+AG61,"","62≠45+46+60+61")</f>
        <v/>
      </c>
      <c r="AH105" s="475"/>
      <c r="AI105" s="478" t="str">
        <f>IF(AI62=AI45+AI46+AI60+AI61,"","62≠45+46+60+61")</f>
        <v/>
      </c>
      <c r="AJ105" s="478" t="str">
        <f>IF(AJ62=AJ45+AJ46+AJ60+AJ61,"","62≠45+46+60+61")</f>
        <v/>
      </c>
      <c r="AK105" s="475"/>
      <c r="AL105" s="478" t="str">
        <f>IF(AL62=AL45+AL46+AL60+AL61,"","62≠45+46+60+61")</f>
        <v/>
      </c>
      <c r="AM105" s="478" t="str">
        <f>IF(AM62=AM45+AM46+AM60+AM61,"","62≠45+46+60+61")</f>
        <v/>
      </c>
      <c r="AN105" s="475"/>
      <c r="AO105" s="478" t="str">
        <f>IF(AO62=AO45+AO46+AO60+AO61,"","62≠45+46+60+61")</f>
        <v/>
      </c>
      <c r="AP105" s="478" t="str">
        <f>IF(AP62=AP45+AP46+AP60+AP61,"","62≠45+46+60+61")</f>
        <v/>
      </c>
      <c r="AQ105" s="475"/>
      <c r="AR105" s="478" t="str">
        <f>IF(AR62=AR45+AR46+AR60+AR61,"","62≠45+46+60+61")</f>
        <v/>
      </c>
      <c r="AS105" s="478" t="str">
        <f>IF(AS62=AS45+AS46+AS60+AS61,"","62≠45+46+60+61")</f>
        <v/>
      </c>
      <c r="AT105" s="475"/>
    </row>
    <row r="106" spans="1:74" s="473" customFormat="1" ht="18.75" x14ac:dyDescent="0.3">
      <c r="A106" s="475"/>
      <c r="B106" s="478" t="str">
        <f>IF(B64=B29+B62,"","64≠29+62")</f>
        <v/>
      </c>
      <c r="C106" s="478" t="str">
        <f>IF(C64=C29+C62,"","64≠29+62")</f>
        <v/>
      </c>
      <c r="D106" s="475"/>
      <c r="E106" s="478" t="str">
        <f>IF(E64=E29+E62,"","64≠29+62")</f>
        <v/>
      </c>
      <c r="F106" s="478" t="str">
        <f>IF(F64=F29+F62,"","64≠29+62")</f>
        <v/>
      </c>
      <c r="G106" s="475"/>
      <c r="H106" s="478" t="str">
        <f>IF(H64=H29+H62,"","64≠29+62")</f>
        <v/>
      </c>
      <c r="I106" s="478" t="str">
        <f>IF(I64=I29+I62,"","64≠29+62")</f>
        <v/>
      </c>
      <c r="J106" s="475"/>
      <c r="K106" s="478" t="str">
        <f>IF(K64=K29+K62,"","64≠29+62")</f>
        <v/>
      </c>
      <c r="L106" s="478" t="str">
        <f>IF(L64=L29+L62,"","64≠29+62")</f>
        <v/>
      </c>
      <c r="M106" s="475"/>
      <c r="N106" s="478" t="str">
        <f>IF(N64=N29+N62,"","64≠29+62")</f>
        <v/>
      </c>
      <c r="O106" s="478" t="str">
        <f>IF(O64=O29+O62,"","64≠29+62")</f>
        <v/>
      </c>
      <c r="P106" s="475"/>
      <c r="Q106" s="478" t="str">
        <f>IF(Q64=Q29+Q62,"","64≠29+62")</f>
        <v/>
      </c>
      <c r="R106" s="478" t="str">
        <f>IF(R64=R29+R62,"","64≠29+62")</f>
        <v/>
      </c>
      <c r="S106" s="475"/>
      <c r="T106" s="478" t="str">
        <f>IF(T64=T29+T62,"","64≠29+62")</f>
        <v/>
      </c>
      <c r="U106" s="478" t="str">
        <f>IF(U64=U29+U62,"","64≠29+62")</f>
        <v/>
      </c>
      <c r="V106" s="475"/>
      <c r="W106" s="478" t="str">
        <f>IF(W64=W29+W62,"","64≠29+62")</f>
        <v/>
      </c>
      <c r="X106" s="478" t="str">
        <f>IF(X64=X29+X62,"","64≠29+62")</f>
        <v/>
      </c>
      <c r="Y106" s="475"/>
      <c r="Z106" s="478" t="str">
        <f>IF(Z64=Z29+Z62,"","64≠29+62")</f>
        <v/>
      </c>
      <c r="AA106" s="478" t="str">
        <f>IF(AA64=AA29+AA62,"","64≠29+62")</f>
        <v/>
      </c>
      <c r="AB106" s="475"/>
      <c r="AC106" s="478" t="str">
        <f>IF(AC64=AC29+AC62,"","64≠29+62")</f>
        <v/>
      </c>
      <c r="AD106" s="478" t="str">
        <f>IF(AD64=AD29+AD62,"","64≠29+62")</f>
        <v/>
      </c>
      <c r="AE106" s="475"/>
      <c r="AF106" s="478" t="str">
        <f>IF(AF64=AF29+AF62,"","64≠29+62")</f>
        <v/>
      </c>
      <c r="AG106" s="478" t="str">
        <f>IF(AG64=AG29+AG62,"","64≠29+62")</f>
        <v/>
      </c>
      <c r="AH106" s="475"/>
      <c r="AI106" s="478" t="str">
        <f>IF(AI64=AI29+AI62,"","64≠29+62")</f>
        <v/>
      </c>
      <c r="AJ106" s="478" t="str">
        <f>IF(AJ64=AJ29+AJ62,"","64≠29+62")</f>
        <v/>
      </c>
      <c r="AK106" s="475"/>
      <c r="AL106" s="478" t="str">
        <f>IF(AL64=AL29+AL62,"","64≠29+62")</f>
        <v/>
      </c>
      <c r="AM106" s="478" t="str">
        <f>IF(AM64=AM29+AM62,"","64≠29+62")</f>
        <v/>
      </c>
      <c r="AN106" s="475"/>
      <c r="AO106" s="478" t="str">
        <f>IF(AO64=AO29+AO62,"","64≠29+62")</f>
        <v/>
      </c>
      <c r="AP106" s="478" t="str">
        <f>IF(AP64=AP29+AP62,"","64≠29+62")</f>
        <v/>
      </c>
      <c r="AQ106" s="475"/>
      <c r="AR106" s="478" t="str">
        <f>IF(AR64=AR29+AR62,"","64≠29+62")</f>
        <v/>
      </c>
      <c r="AS106" s="478" t="str">
        <f>IF(AS64=AS29+AS62,"","64≠29+62")</f>
        <v/>
      </c>
      <c r="AT106" s="475"/>
    </row>
    <row r="107" spans="1:74" s="473" customFormat="1" ht="18.75" x14ac:dyDescent="0.3">
      <c r="A107" s="475"/>
      <c r="B107" s="478" t="str">
        <f>IF(B80=B73+B74+B75+B76+B77+B78+B79,"","80≠73+74+75+76+77+78+79")</f>
        <v/>
      </c>
      <c r="C107" s="478" t="str">
        <f>IF(C80=C73+C74+C75+C76+C77+C78+C79,"","80≠73+74+75+76+77+78+79")</f>
        <v/>
      </c>
      <c r="D107" s="475"/>
      <c r="E107" s="478" t="str">
        <f>IF(E80=E73+E74+E75+E76+E77+E78+E79,"","80≠73+74+75+76+77+78+79")</f>
        <v/>
      </c>
      <c r="F107" s="478" t="str">
        <f>IF(F80=F73+F74+F75+F76+F77+F78+F79,"","80≠73+74+75+76+77+78+79")</f>
        <v/>
      </c>
      <c r="G107" s="475"/>
      <c r="H107" s="478" t="str">
        <f>IF(H80=H73+H74+H75+H76+H77+H78+H79,"","80≠73+74+75+76+77+78+79")</f>
        <v/>
      </c>
      <c r="I107" s="478" t="str">
        <f>IF(I80=I73+I74+I75+I76+I77+I78+I79,"","80≠73+74+75+76+77+78+79")</f>
        <v/>
      </c>
      <c r="J107" s="475"/>
      <c r="K107" s="478" t="str">
        <f>IF(K80=K73+K74+K75+K76+K77+K78+K79,"","80≠73+74+75+76+77+78+79")</f>
        <v/>
      </c>
      <c r="L107" s="478" t="str">
        <f>IF(L80=L73+L74+L75+L76+L77+L78+L79,"","80≠73+74+75+76+77+78+79")</f>
        <v/>
      </c>
      <c r="M107" s="475"/>
      <c r="N107" s="478" t="str">
        <f>IF(N80=N73+N74+N75+N76+N77+N78+N79,"","80≠73+74+75+76+77+78+79")</f>
        <v/>
      </c>
      <c r="O107" s="478" t="str">
        <f>IF(O80=O73+O74+O75+O76+O77+O78+O79,"","80≠73+74+75+76+77+78+79")</f>
        <v/>
      </c>
      <c r="P107" s="475"/>
      <c r="Q107" s="478" t="str">
        <f>IF(Q80=Q73+Q74+Q75+Q76+Q77+Q78+Q79,"","80≠73+74+75+76+77+78+79")</f>
        <v/>
      </c>
      <c r="R107" s="478" t="str">
        <f>IF(R80=R73+R74+R75+R76+R77+R78+R79,"","80≠73+74+75+76+77+78+79")</f>
        <v/>
      </c>
      <c r="S107" s="475"/>
      <c r="T107" s="478" t="str">
        <f>IF(T80=T73+T74+T75+T76+T77+T78+T79,"","80≠73+74+75+76+77+78+79")</f>
        <v/>
      </c>
      <c r="U107" s="478" t="str">
        <f>IF(U80=U73+U74+U75+U76+U77+U78+U79,"","80≠73+74+75+76+77+78+79")</f>
        <v/>
      </c>
      <c r="V107" s="475"/>
      <c r="W107" s="478" t="str">
        <f>IF(W80=W73+W74+W75+W76+W77+W78+W79,"","80≠73+74+75+76+77+78+79")</f>
        <v/>
      </c>
      <c r="X107" s="478" t="str">
        <f>IF(X80=X73+X74+X75+X76+X77+X78+X79,"","80≠73+74+75+76+77+78+79")</f>
        <v/>
      </c>
      <c r="Y107" s="475"/>
      <c r="Z107" s="478" t="str">
        <f>IF(Z80=Z73+Z74+Z75+Z76+Z77+Z78+Z79,"","80≠73+74+75+76+77+78+79")</f>
        <v/>
      </c>
      <c r="AA107" s="478" t="str">
        <f>IF(AA80=AA73+AA74+AA75+AA76+AA77+AA78+AA79,"","80≠73+74+75+76+77+78+79")</f>
        <v/>
      </c>
      <c r="AB107" s="475"/>
      <c r="AC107" s="478" t="str">
        <f>IF(AC80=AC73+AC74+AC75+AC76+AC77+AC78+AC79,"","80≠73+74+75+76+77+78+79")</f>
        <v/>
      </c>
      <c r="AD107" s="478" t="str">
        <f>IF(AD80=AD73+AD74+AD75+AD76+AD77+AD78+AD79,"","80≠73+74+75+76+77+78+79")</f>
        <v/>
      </c>
      <c r="AE107" s="475"/>
      <c r="AF107" s="478" t="str">
        <f>IF(AF80=AF73+AF74+AF75+AF76+AF77+AF78+AF79,"","80≠73+74+75+76+77+78+79")</f>
        <v/>
      </c>
      <c r="AG107" s="478" t="str">
        <f>IF(AG80=AG73+AG74+AG75+AG76+AG77+AG78+AG79,"","80≠73+74+75+76+77+78+79")</f>
        <v/>
      </c>
      <c r="AH107" s="475"/>
      <c r="AI107" s="478" t="str">
        <f>IF(AI80=AI73+AI74+AI75+AI76+AI77+AI78+AI79,"","80≠73+74+75+76+77+78+79")</f>
        <v/>
      </c>
      <c r="AJ107" s="478" t="str">
        <f>IF(AJ80=AJ73+AJ74+AJ75+AJ76+AJ77+AJ78+AJ79,"","80≠73+74+75+76+77+78+79")</f>
        <v/>
      </c>
      <c r="AK107" s="475"/>
      <c r="AL107" s="478" t="str">
        <f>IF(AL80=AL73+AL74+AL75+AL76+AL77+AL78+AL79,"","80≠73+74+75+76+77+78+79")</f>
        <v/>
      </c>
      <c r="AM107" s="478" t="str">
        <f>IF(AM80=AM73+AM74+AM75+AM76+AM77+AM78+AM79,"","80≠73+74+75+76+77+78+79")</f>
        <v/>
      </c>
      <c r="AN107" s="475"/>
      <c r="AO107" s="478" t="str">
        <f>IF(AO80=AO73+AO74+AO75+AO76+AO77+AO78+AO79,"","80≠73+74+75+76+77+78+79")</f>
        <v/>
      </c>
      <c r="AP107" s="478" t="str">
        <f>IF(AP80=AP73+AP74+AP75+AP76+AP77+AP78+AP79,"","80≠73+74+75+76+77+78+79")</f>
        <v/>
      </c>
      <c r="AQ107" s="475"/>
      <c r="AR107" s="478" t="str">
        <f>IF(AR80=AR73+AR74+AR75+AR76+AR77+AR78+AR79,"","80≠73+74+75+76+77+78+79")</f>
        <v/>
      </c>
      <c r="AS107" s="478" t="str">
        <f>IF(AS80=AS73+AS74+AS75+AS76+AS77+AS78+AS79,"","80≠73+74+75+76+77+78+79")</f>
        <v/>
      </c>
      <c r="AT107" s="475"/>
      <c r="AU107" s="475"/>
      <c r="AV107" s="475"/>
      <c r="AW107" s="475"/>
      <c r="AX107" s="475"/>
      <c r="AY107" s="475"/>
      <c r="AZ107" s="475"/>
      <c r="BA107" s="475"/>
      <c r="BB107" s="475"/>
      <c r="BC107" s="475"/>
      <c r="BD107" s="475"/>
      <c r="BE107" s="475"/>
      <c r="BF107" s="475"/>
      <c r="BG107" s="475"/>
      <c r="BH107" s="475"/>
      <c r="BI107" s="475"/>
      <c r="BJ107" s="475"/>
      <c r="BK107" s="475"/>
      <c r="BL107" s="475"/>
      <c r="BM107" s="475"/>
      <c r="BN107" s="475"/>
      <c r="BO107" s="475"/>
      <c r="BP107" s="475"/>
      <c r="BQ107" s="475"/>
      <c r="BR107" s="475"/>
      <c r="BS107" s="475"/>
      <c r="BT107" s="475"/>
      <c r="BU107" s="475"/>
      <c r="BV107" s="475"/>
    </row>
    <row r="108" spans="1:74" s="475" customFormat="1" ht="18.75" x14ac:dyDescent="0.3">
      <c r="B108" s="478" t="str">
        <f>IF(B88=B82+B83+B84+B85+B86+B87,"","88≠82+83+84+85+86+87")</f>
        <v/>
      </c>
      <c r="C108" s="478" t="str">
        <f>IF(C88=C82+C83+C84+C85+C86+C87,"","88≠82+83+84+85+86+87")</f>
        <v/>
      </c>
      <c r="E108" s="478" t="str">
        <f>IF(E88=E82+E83+E84+E85+E86+E87,"","88≠82+83+84+85+86+87")</f>
        <v/>
      </c>
      <c r="F108" s="478" t="str">
        <f>IF(F88=F82+F83+F84+F85+F86+F87,"","88≠82+83+84+85+86+87")</f>
        <v/>
      </c>
      <c r="H108" s="478" t="str">
        <f>IF(H88=H82+H83+H84+H85+H86+H87,"","88≠82+83+84+85+86+87")</f>
        <v/>
      </c>
      <c r="I108" s="478" t="str">
        <f>IF(I88=I82+I83+I84+I85+I86+I87,"","88≠82+83+84+85+86+87")</f>
        <v/>
      </c>
      <c r="K108" s="478" t="str">
        <f>IF(K88=K82+K83+K84+K85+K86+K87,"","88≠82+83+84+85+86+87")</f>
        <v/>
      </c>
      <c r="L108" s="478" t="str">
        <f>IF(L88=L82+L83+L84+L85+L86+L87,"","88≠82+83+84+85+86+87")</f>
        <v/>
      </c>
      <c r="N108" s="478" t="str">
        <f>IF(N88=N82+N83+N84+N85+N86+N87,"","88≠82+83+84+85+86+87")</f>
        <v/>
      </c>
      <c r="O108" s="478" t="str">
        <f>IF(O88=O82+O83+O84+O85+O86+O87,"","88≠82+83+84+85+86+87")</f>
        <v/>
      </c>
      <c r="Q108" s="478" t="str">
        <f>IF(Q88=Q82+Q83+Q84+Q85+Q86+Q87,"","88≠82+83+84+85+86+87")</f>
        <v/>
      </c>
      <c r="R108" s="478" t="str">
        <f>IF(R88=R82+R83+R84+R85+R86+R87,"","88≠82+83+84+85+86+87")</f>
        <v/>
      </c>
      <c r="T108" s="478" t="str">
        <f>IF(T88=T82+T83+T84+T85+T86+T87,"","88≠82+83+84+85+86+87")</f>
        <v/>
      </c>
      <c r="U108" s="478" t="str">
        <f>IF(U88=U82+U83+U84+U85+U86+U87,"","88≠82+83+84+85+86+87")</f>
        <v/>
      </c>
      <c r="W108" s="478" t="str">
        <f>IF(W88=W82+W83+W84+W85+W86+W87,"","88≠82+83+84+85+86+87")</f>
        <v/>
      </c>
      <c r="X108" s="478" t="str">
        <f>IF(X88=X82+X83+X84+X85+X86+X87,"","88≠82+83+84+85+86+87")</f>
        <v/>
      </c>
      <c r="Z108" s="478" t="str">
        <f>IF(Z88=Z82+Z83+Z84+Z85+Z86+Z87,"","88≠82+83+84+85+86+87")</f>
        <v/>
      </c>
      <c r="AA108" s="478" t="str">
        <f>IF(AA88=AA82+AA83+AA84+AA85+AA86+AA87,"","88≠82+83+84+85+86+87")</f>
        <v/>
      </c>
      <c r="AC108" s="478" t="str">
        <f>IF(AC88=AC82+AC83+AC84+AC85+AC86+AC87,"","88≠82+83+84+85+86+87")</f>
        <v/>
      </c>
      <c r="AD108" s="478" t="str">
        <f>IF(AD88=AD82+AD83+AD84+AD85+AD86+AD87,"","88≠82+83+84+85+86+87")</f>
        <v/>
      </c>
      <c r="AF108" s="478" t="str">
        <f>IF(AF88=AF82+AF83+AF84+AF85+AF86+AF87,"","88≠82+83+84+85+86+87")</f>
        <v/>
      </c>
      <c r="AG108" s="478" t="str">
        <f>IF(AG88=AG82+AG83+AG84+AG85+AG86+AG87,"","88≠82+83+84+85+86+87")</f>
        <v/>
      </c>
      <c r="AI108" s="478" t="str">
        <f>IF(AI88=AI82+AI83+AI84+AI85+AI86+AI87,"","88≠82+83+84+85+86+87")</f>
        <v/>
      </c>
      <c r="AJ108" s="478" t="str">
        <f>IF(AJ88=AJ82+AJ83+AJ84+AJ85+AJ86+AJ87,"","88≠82+83+84+85+86+87")</f>
        <v/>
      </c>
      <c r="AL108" s="478" t="str">
        <f>IF(AL88=AL82+AL83+AL84+AL85+AL86+AL87,"","88≠82+83+84+85+86+87")</f>
        <v/>
      </c>
      <c r="AM108" s="478" t="str">
        <f>IF(AM88=AM82+AM83+AM84+AM85+AM86+AM87,"","88≠82+83+84+85+86+87")</f>
        <v/>
      </c>
      <c r="AO108" s="478" t="str">
        <f>IF(AO88=AO82+AO83+AO84+AO85+AO86+AO87,"","88≠82+83+84+85+86+87")</f>
        <v/>
      </c>
      <c r="AP108" s="478" t="str">
        <f>IF(AP88=AP82+AP83+AP84+AP85+AP86+AP87,"","88≠82+83+84+85+86+87")</f>
        <v/>
      </c>
      <c r="AR108" s="478" t="str">
        <f>IF(AR88=AR82+AR83+AR84+AR85+AR86+AR87,"","88≠82+83+84+85+86+87")</f>
        <v/>
      </c>
      <c r="AS108" s="478" t="str">
        <f>IF(AS88=AS82+AS83+AS84+AS85+AS86+AS87,"","88≠82+83+84+85+86+87")</f>
        <v/>
      </c>
    </row>
    <row r="109" spans="1:74" s="475" customFormat="1" ht="18.75" x14ac:dyDescent="0.3">
      <c r="B109" s="478" t="str">
        <f>IF(B94=B68+B69+B71+B80+B88+B89+B90+B91+B92,"","94≠68+69+71+80+88+89+90+91+92")</f>
        <v/>
      </c>
      <c r="C109" s="478" t="str">
        <f>IF(C94=C68+C69+C71+C80+C88+C89+C90+C91+C92,"","94≠68+69+71+80+88+89+90+91+92")</f>
        <v/>
      </c>
      <c r="E109" s="478" t="str">
        <f>IF(E94=E68+E69+E71+E80+E88+E89+E90+E91+E92,"","94≠68+69+71+80+88+89+90+91+92")</f>
        <v/>
      </c>
      <c r="F109" s="478" t="str">
        <f>IF(F94=F68+F69+F71+F80+F88+F89+F90+F91+F92,"","94≠68+69+71+80+88+89+90+91+92")</f>
        <v/>
      </c>
      <c r="H109" s="478" t="str">
        <f>IF(H94=H68+H69+H71+H80+H88+H89+H90+H91+H92,"","94≠68+69+71+80+88+89+90+91+92")</f>
        <v/>
      </c>
      <c r="I109" s="478" t="str">
        <f>IF(I94=I68+I69+I71+I80+I88+I89+I90+I91+I92,"","94≠68+69+71+80+88+89+90+91+92")</f>
        <v/>
      </c>
      <c r="K109" s="478" t="str">
        <f>IF(K94=K68+K69+K71+K80+K88+K89+K90+K91+K92,"","94≠68+69+71+80+88+89+90+91+92")</f>
        <v/>
      </c>
      <c r="L109" s="478" t="str">
        <f>IF(L94=L68+L69+L71+L80+L88+L89+L90+L91+L92,"","94≠68+69+71+80+88+89+90+91+92")</f>
        <v/>
      </c>
      <c r="N109" s="478" t="str">
        <f>IF(N94=N68+N69+N71+N80+N88+N89+N90+N91+N92,"","94≠68+69+71+80+88+89+90+91+92")</f>
        <v/>
      </c>
      <c r="O109" s="478" t="str">
        <f>IF(O94=O68+O69+O71+O80+O88+O89+O90+O91+O92,"","94≠68+69+71+80+88+89+90+91+92")</f>
        <v/>
      </c>
      <c r="Q109" s="478" t="str">
        <f>IF(Q94=Q68+Q69+Q71+Q80+Q88+Q89+Q90+Q91+Q92,"","94≠68+69+71+80+88+89+90+91+92")</f>
        <v>94≠68+69+71+80+88+89+90+91+92</v>
      </c>
      <c r="R109" s="478" t="str">
        <f>IF(R94=R68+R69+R71+R80+R88+R89+R90+R91+R92,"","94≠68+69+71+80+88+89+90+91+92")</f>
        <v/>
      </c>
      <c r="T109" s="478" t="str">
        <f>IF(T94=T68+T69+T71+T80+T88+T89+T90+T91+T92,"","94≠68+69+71+80+88+89+90+91+92")</f>
        <v/>
      </c>
      <c r="U109" s="478" t="str">
        <f>IF(U94=U68+U69+U71+U80+U88+U89+U90+U91+U92,"","94≠68+69+71+80+88+89+90+91+92")</f>
        <v/>
      </c>
      <c r="W109" s="478" t="str">
        <f>IF(W94=W68+W69+W71+W80+W88+W89+W90+W91+W92,"","94≠68+69+71+80+88+89+90+91+92")</f>
        <v/>
      </c>
      <c r="X109" s="478" t="str">
        <f>IF(X94=X68+X69+X71+X80+X88+X89+X90+X91+X92,"","94≠68+69+71+80+88+89+90+91+92")</f>
        <v/>
      </c>
      <c r="Z109" s="478" t="str">
        <f>IF(Z94=Z68+Z69+Z71+Z80+Z88+Z89+Z90+Z91+Z92,"","94≠68+69+71+80+88+89+90+91+92")</f>
        <v/>
      </c>
      <c r="AA109" s="478" t="str">
        <f>IF(AA94=AA68+AA69+AA71+AA80+AA88+AA89+AA90+AA91+AA92,"","94≠68+69+71+80+88+89+90+91+92")</f>
        <v/>
      </c>
      <c r="AC109" s="478" t="str">
        <f>IF(AC94=AC68+AC69+AC71+AC80+AC88+AC89+AC90+AC91+AC92,"","94≠68+69+71+80+88+89+90+91+92")</f>
        <v/>
      </c>
      <c r="AD109" s="478" t="str">
        <f>IF(AD94=AD68+AD69+AD71+AD80+AD88+AD89+AD90+AD91+AD92,"","94≠68+69+71+80+88+89+90+91+92")</f>
        <v/>
      </c>
      <c r="AF109" s="478" t="str">
        <f>IF(AF94=AF68+AF69+AF71+AF80+AF88+AF89+AF90+AF91+AF92,"","94≠68+69+71+80+88+89+90+91+92")</f>
        <v/>
      </c>
      <c r="AG109" s="478" t="str">
        <f>IF(AG94=AG68+AG69+AG71+AG80+AG88+AG89+AG90+AG91+AG92,"","94≠68+69+71+80+88+89+90+91+92")</f>
        <v/>
      </c>
      <c r="AI109" s="478" t="str">
        <f>IF(AI94=AI68+AI69+AI71+AI80+AI88+AI89+AI90+AI91+AI92,"","94≠68+69+71+80+88+89+90+91+92")</f>
        <v/>
      </c>
      <c r="AJ109" s="478" t="str">
        <f>IF(AJ94=AJ68+AJ69+AJ71+AJ80+AJ88+AJ89+AJ90+AJ91+AJ92,"","94≠68+69+71+80+88+89+90+91+92")</f>
        <v/>
      </c>
      <c r="AL109" s="478" t="str">
        <f>IF(AL94=AL68+AL69+AL71+AL80+AL88+AL89+AL90+AL91+AL92,"","94≠68+69+71+80+88+89+90+91+92")</f>
        <v/>
      </c>
      <c r="AM109" s="478" t="str">
        <f>IF(AM94=AM68+AM69+AM71+AM80+AM88+AM89+AM90+AM91+AM92,"","94≠68+69+71+80+88+89+90+91+92")</f>
        <v/>
      </c>
      <c r="AO109" s="478" t="str">
        <f>IF(AO94=AO68+AO69+AO71+AO80+AO88+AO89+AO90+AO91+AO92,"","94≠68+69+71+80+88+89+90+91+92")</f>
        <v>94≠68+69+71+80+88+89+90+91+92</v>
      </c>
      <c r="AP109" s="478" t="str">
        <f>IF(AP94=AP68+AP69+AP71+AP80+AP88+AP89+AP90+AP91+AP92,"","94≠68+69+71+80+88+89+90+91+92")</f>
        <v/>
      </c>
      <c r="AR109" s="478" t="str">
        <f>IF(AR94=AR68+AR69+AR71+AR80+AR88+AR89+AR90+AR91+AR92,"","94≠68+69+71+80+88+89+90+91+92")</f>
        <v>94≠68+69+71+80+88+89+90+91+92</v>
      </c>
      <c r="AS109" s="478" t="str">
        <f>IF(AS94=AS68+AS69+AS71+AS80+AS88+AS89+AS90+AS91+AS92,"","94≠68+69+71+80+88+89+90+91+92")</f>
        <v/>
      </c>
    </row>
    <row r="110" spans="1:74" s="473" customFormat="1" ht="18.75" x14ac:dyDescent="0.3">
      <c r="A110" s="479"/>
      <c r="B110" s="480" t="str">
        <f>IF(B64=B94,"","64≠94")</f>
        <v/>
      </c>
      <c r="C110" s="480" t="str">
        <f>IF(C64=C94,"","64≠94")</f>
        <v/>
      </c>
      <c r="D110" s="479"/>
      <c r="E110" s="480" t="str">
        <f>IF(E64=E94,"","64≠94")</f>
        <v/>
      </c>
      <c r="F110" s="480" t="str">
        <f>IF(F64=F94,"","64≠94")</f>
        <v>64≠94</v>
      </c>
      <c r="G110" s="479"/>
      <c r="H110" s="480" t="str">
        <f>IF(H64=H94,"","64≠94")</f>
        <v>64≠94</v>
      </c>
      <c r="I110" s="480" t="str">
        <f>IF(I64=I94,"","64≠94")</f>
        <v/>
      </c>
      <c r="J110" s="479"/>
      <c r="K110" s="480" t="str">
        <f>IF(K64=K94,"","64≠94")</f>
        <v>64≠94</v>
      </c>
      <c r="L110" s="480" t="str">
        <f>IF(L64=L94,"","64≠94")</f>
        <v>64≠94</v>
      </c>
      <c r="M110" s="479"/>
      <c r="N110" s="480" t="str">
        <f>IF(N64=N94,"","64≠94")</f>
        <v/>
      </c>
      <c r="O110" s="480" t="str">
        <f>IF(O64=O94,"","64≠94")</f>
        <v/>
      </c>
      <c r="P110" s="479"/>
      <c r="Q110" s="480" t="str">
        <f>IF(Q64=Q94,"","64≠94")</f>
        <v>64≠94</v>
      </c>
      <c r="R110" s="480" t="str">
        <f>IF(R64=R94,"","64≠94")</f>
        <v>64≠94</v>
      </c>
      <c r="S110" s="479"/>
      <c r="T110" s="480" t="str">
        <f>IF(T64=T94,"","64≠94")</f>
        <v/>
      </c>
      <c r="U110" s="480" t="str">
        <f>IF(U64=U94,"","64≠94")</f>
        <v/>
      </c>
      <c r="V110" s="479"/>
      <c r="W110" s="480" t="str">
        <f>IF(W64=W94,"","64≠94")</f>
        <v>64≠94</v>
      </c>
      <c r="X110" s="480" t="str">
        <f>IF(X64=X94,"","64≠94")</f>
        <v>64≠94</v>
      </c>
      <c r="Y110" s="479"/>
      <c r="Z110" s="480" t="str">
        <f>IF(Z64=Z94,"","64≠94")</f>
        <v/>
      </c>
      <c r="AA110" s="480" t="str">
        <f>IF(AA64=AA94,"","64≠94")</f>
        <v/>
      </c>
      <c r="AB110" s="479"/>
      <c r="AC110" s="480" t="str">
        <f>IF(AC64=AC94,"","64≠94")</f>
        <v/>
      </c>
      <c r="AD110" s="480" t="str">
        <f>IF(AD64=AD94,"","64≠94")</f>
        <v/>
      </c>
      <c r="AE110" s="479"/>
      <c r="AF110" s="480" t="str">
        <f>IF(AF64=AF94,"","64≠94")</f>
        <v/>
      </c>
      <c r="AG110" s="480" t="str">
        <f>IF(AG64=AG94,"","64≠94")</f>
        <v/>
      </c>
      <c r="AH110" s="479"/>
      <c r="AI110" s="480" t="str">
        <f>IF(AI64=AI94,"","64≠94")</f>
        <v>64≠94</v>
      </c>
      <c r="AJ110" s="480" t="str">
        <f>IF(AJ64=AJ94,"","64≠94")</f>
        <v>64≠94</v>
      </c>
      <c r="AK110" s="479"/>
      <c r="AL110" s="480" t="str">
        <f>IF(AL64=AL94,"","64≠94")</f>
        <v/>
      </c>
      <c r="AM110" s="480" t="str">
        <f>IF(AM64=AM94,"","64≠94")</f>
        <v/>
      </c>
      <c r="AN110" s="479"/>
      <c r="AO110" s="480" t="str">
        <f>IF(AO64=AO94,"","64≠94")</f>
        <v>64≠94</v>
      </c>
      <c r="AP110" s="480" t="str">
        <f>IF(AP64=AP94,"","64≠94")</f>
        <v>64≠94</v>
      </c>
      <c r="AQ110" s="479"/>
      <c r="AR110" s="480" t="str">
        <f>IF(AR64=AR94,"","64≠94")</f>
        <v>64≠94</v>
      </c>
      <c r="AS110" s="480" t="str">
        <f>IF(AS64=AS94,"","64≠94")</f>
        <v>64≠94</v>
      </c>
      <c r="AT110" s="479"/>
    </row>
    <row r="111" spans="1:74" s="473" customFormat="1" ht="18.75" x14ac:dyDescent="0.3"/>
    <row r="112" spans="1:74" s="473" customFormat="1" ht="18.75" x14ac:dyDescent="0.3"/>
    <row r="113" s="473" customFormat="1" ht="18.75" x14ac:dyDescent="0.3"/>
    <row r="114" s="473" customFormat="1" ht="18.75" x14ac:dyDescent="0.3"/>
    <row r="115" s="473" customFormat="1" ht="18.75" x14ac:dyDescent="0.3"/>
    <row r="116" s="473" customFormat="1" ht="18.75" x14ac:dyDescent="0.3"/>
    <row r="117" s="473" customFormat="1" ht="18.75" x14ac:dyDescent="0.3"/>
    <row r="118" s="473" customFormat="1" ht="18.75" x14ac:dyDescent="0.3"/>
    <row r="119" s="473" customFormat="1" ht="18.75" x14ac:dyDescent="0.3"/>
    <row r="120" s="473" customFormat="1" ht="18.75" x14ac:dyDescent="0.3"/>
    <row r="121" s="473" customFormat="1" ht="18.75" x14ac:dyDescent="0.3"/>
    <row r="122" s="473" customFormat="1" ht="18.75" x14ac:dyDescent="0.3"/>
    <row r="123" s="473" customFormat="1" ht="18.75" x14ac:dyDescent="0.3"/>
    <row r="124" s="473" customFormat="1" ht="18.75" x14ac:dyDescent="0.3"/>
    <row r="125" s="473" customFormat="1" ht="18.75" x14ac:dyDescent="0.3"/>
    <row r="126" s="473" customFormat="1" ht="18.75" x14ac:dyDescent="0.3"/>
    <row r="127" s="473" customFormat="1" ht="18.75" x14ac:dyDescent="0.3"/>
    <row r="128" s="481" customFormat="1" ht="15.75" x14ac:dyDescent="0.25"/>
    <row r="129" s="481" customFormat="1" ht="15.75" x14ac:dyDescent="0.25"/>
  </sheetData>
  <mergeCells count="37">
    <mergeCell ref="BI6:BK6"/>
    <mergeCell ref="AI6:AK6"/>
    <mergeCell ref="AL6:AN6"/>
    <mergeCell ref="AO6:AQ6"/>
    <mergeCell ref="AR6:AT6"/>
    <mergeCell ref="AW6:AY6"/>
    <mergeCell ref="AZ6:BB6"/>
    <mergeCell ref="B5:D5"/>
    <mergeCell ref="E5:G5"/>
    <mergeCell ref="BC5:BE5"/>
    <mergeCell ref="BF5:BH5"/>
    <mergeCell ref="Q6:S6"/>
    <mergeCell ref="T6:V6"/>
    <mergeCell ref="W6:Y6"/>
    <mergeCell ref="Z6:AB6"/>
    <mergeCell ref="AC6:AE6"/>
    <mergeCell ref="BC6:BE6"/>
    <mergeCell ref="BF6:BH6"/>
    <mergeCell ref="AF6:AH6"/>
    <mergeCell ref="AW5:AY5"/>
    <mergeCell ref="AZ5:BB5"/>
    <mergeCell ref="B6:D6"/>
    <mergeCell ref="E6:G6"/>
    <mergeCell ref="H6:J6"/>
    <mergeCell ref="K6:M6"/>
    <mergeCell ref="N6:P6"/>
    <mergeCell ref="H5:J5"/>
    <mergeCell ref="K5:M5"/>
    <mergeCell ref="N5:P5"/>
    <mergeCell ref="T5:V5"/>
    <mergeCell ref="BI5:BK5"/>
    <mergeCell ref="Z5:AB5"/>
    <mergeCell ref="AF5:AH5"/>
    <mergeCell ref="AI5:AK5"/>
    <mergeCell ref="AL5:AN5"/>
    <mergeCell ref="AO5:AQ5"/>
    <mergeCell ref="AR5:AT5"/>
  </mergeCells>
  <hyperlinks>
    <hyperlink ref="B1" location="Innhold!A1" display="Tilbak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
  <sheetViews>
    <sheetView showGridLines="0" zoomScale="60" zoomScaleNormal="60" workbookViewId="0">
      <pane xSplit="1" ySplit="8" topLeftCell="B9" activePane="bottomRight" state="frozen"/>
      <selection activeCell="R52" sqref="R52"/>
      <selection pane="topRight" activeCell="R52" sqref="R52"/>
      <selection pane="bottomLeft" activeCell="R52" sqref="R52"/>
      <selection pane="bottomRight" activeCell="A4" sqref="A4"/>
    </sheetView>
  </sheetViews>
  <sheetFormatPr baseColWidth="10" defaultRowHeight="12.75" x14ac:dyDescent="0.2"/>
  <cols>
    <col min="1" max="1" width="62" style="550" customWidth="1"/>
    <col min="2" max="37" width="11.7109375" style="550" customWidth="1"/>
    <col min="38" max="256" width="11.42578125" style="550"/>
    <col min="257" max="257" width="62" style="550" customWidth="1"/>
    <col min="258" max="293" width="11.7109375" style="550" customWidth="1"/>
    <col min="294" max="512" width="11.42578125" style="550"/>
    <col min="513" max="513" width="62" style="550" customWidth="1"/>
    <col min="514" max="549" width="11.7109375" style="550" customWidth="1"/>
    <col min="550" max="768" width="11.42578125" style="550"/>
    <col min="769" max="769" width="62" style="550" customWidth="1"/>
    <col min="770" max="805" width="11.7109375" style="550" customWidth="1"/>
    <col min="806" max="1024" width="11.42578125" style="550"/>
    <col min="1025" max="1025" width="62" style="550" customWidth="1"/>
    <col min="1026" max="1061" width="11.7109375" style="550" customWidth="1"/>
    <col min="1062" max="1280" width="11.42578125" style="550"/>
    <col min="1281" max="1281" width="62" style="550" customWidth="1"/>
    <col min="1282" max="1317" width="11.7109375" style="550" customWidth="1"/>
    <col min="1318" max="1536" width="11.42578125" style="550"/>
    <col min="1537" max="1537" width="62" style="550" customWidth="1"/>
    <col min="1538" max="1573" width="11.7109375" style="550" customWidth="1"/>
    <col min="1574" max="1792" width="11.42578125" style="550"/>
    <col min="1793" max="1793" width="62" style="550" customWidth="1"/>
    <col min="1794" max="1829" width="11.7109375" style="550" customWidth="1"/>
    <col min="1830" max="2048" width="11.42578125" style="550"/>
    <col min="2049" max="2049" width="62" style="550" customWidth="1"/>
    <col min="2050" max="2085" width="11.7109375" style="550" customWidth="1"/>
    <col min="2086" max="2304" width="11.42578125" style="550"/>
    <col min="2305" max="2305" width="62" style="550" customWidth="1"/>
    <col min="2306" max="2341" width="11.7109375" style="550" customWidth="1"/>
    <col min="2342" max="2560" width="11.42578125" style="550"/>
    <col min="2561" max="2561" width="62" style="550" customWidth="1"/>
    <col min="2562" max="2597" width="11.7109375" style="550" customWidth="1"/>
    <col min="2598" max="2816" width="11.42578125" style="550"/>
    <col min="2817" max="2817" width="62" style="550" customWidth="1"/>
    <col min="2818" max="2853" width="11.7109375" style="550" customWidth="1"/>
    <col min="2854" max="3072" width="11.42578125" style="550"/>
    <col min="3073" max="3073" width="62" style="550" customWidth="1"/>
    <col min="3074" max="3109" width="11.7109375" style="550" customWidth="1"/>
    <col min="3110" max="3328" width="11.42578125" style="550"/>
    <col min="3329" max="3329" width="62" style="550" customWidth="1"/>
    <col min="3330" max="3365" width="11.7109375" style="550" customWidth="1"/>
    <col min="3366" max="3584" width="11.42578125" style="550"/>
    <col min="3585" max="3585" width="62" style="550" customWidth="1"/>
    <col min="3586" max="3621" width="11.7109375" style="550" customWidth="1"/>
    <col min="3622" max="3840" width="11.42578125" style="550"/>
    <col min="3841" max="3841" width="62" style="550" customWidth="1"/>
    <col min="3842" max="3877" width="11.7109375" style="550" customWidth="1"/>
    <col min="3878" max="4096" width="11.42578125" style="550"/>
    <col min="4097" max="4097" width="62" style="550" customWidth="1"/>
    <col min="4098" max="4133" width="11.7109375" style="550" customWidth="1"/>
    <col min="4134" max="4352" width="11.42578125" style="550"/>
    <col min="4353" max="4353" width="62" style="550" customWidth="1"/>
    <col min="4354" max="4389" width="11.7109375" style="550" customWidth="1"/>
    <col min="4390" max="4608" width="11.42578125" style="550"/>
    <col min="4609" max="4609" width="62" style="550" customWidth="1"/>
    <col min="4610" max="4645" width="11.7109375" style="550" customWidth="1"/>
    <col min="4646" max="4864" width="11.42578125" style="550"/>
    <col min="4865" max="4865" width="62" style="550" customWidth="1"/>
    <col min="4866" max="4901" width="11.7109375" style="550" customWidth="1"/>
    <col min="4902" max="5120" width="11.42578125" style="550"/>
    <col min="5121" max="5121" width="62" style="550" customWidth="1"/>
    <col min="5122" max="5157" width="11.7109375" style="550" customWidth="1"/>
    <col min="5158" max="5376" width="11.42578125" style="550"/>
    <col min="5377" max="5377" width="62" style="550" customWidth="1"/>
    <col min="5378" max="5413" width="11.7109375" style="550" customWidth="1"/>
    <col min="5414" max="5632" width="11.42578125" style="550"/>
    <col min="5633" max="5633" width="62" style="550" customWidth="1"/>
    <col min="5634" max="5669" width="11.7109375" style="550" customWidth="1"/>
    <col min="5670" max="5888" width="11.42578125" style="550"/>
    <col min="5889" max="5889" width="62" style="550" customWidth="1"/>
    <col min="5890" max="5925" width="11.7109375" style="550" customWidth="1"/>
    <col min="5926" max="6144" width="11.42578125" style="550"/>
    <col min="6145" max="6145" width="62" style="550" customWidth="1"/>
    <col min="6146" max="6181" width="11.7109375" style="550" customWidth="1"/>
    <col min="6182" max="6400" width="11.42578125" style="550"/>
    <col min="6401" max="6401" width="62" style="550" customWidth="1"/>
    <col min="6402" max="6437" width="11.7109375" style="550" customWidth="1"/>
    <col min="6438" max="6656" width="11.42578125" style="550"/>
    <col min="6657" max="6657" width="62" style="550" customWidth="1"/>
    <col min="6658" max="6693" width="11.7109375" style="550" customWidth="1"/>
    <col min="6694" max="6912" width="11.42578125" style="550"/>
    <col min="6913" max="6913" width="62" style="550" customWidth="1"/>
    <col min="6914" max="6949" width="11.7109375" style="550" customWidth="1"/>
    <col min="6950" max="7168" width="11.42578125" style="550"/>
    <col min="7169" max="7169" width="62" style="550" customWidth="1"/>
    <col min="7170" max="7205" width="11.7109375" style="550" customWidth="1"/>
    <col min="7206" max="7424" width="11.42578125" style="550"/>
    <col min="7425" max="7425" width="62" style="550" customWidth="1"/>
    <col min="7426" max="7461" width="11.7109375" style="550" customWidth="1"/>
    <col min="7462" max="7680" width="11.42578125" style="550"/>
    <col min="7681" max="7681" width="62" style="550" customWidth="1"/>
    <col min="7682" max="7717" width="11.7109375" style="550" customWidth="1"/>
    <col min="7718" max="7936" width="11.42578125" style="550"/>
    <col min="7937" max="7937" width="62" style="550" customWidth="1"/>
    <col min="7938" max="7973" width="11.7109375" style="550" customWidth="1"/>
    <col min="7974" max="8192" width="11.42578125" style="550"/>
    <col min="8193" max="8193" width="62" style="550" customWidth="1"/>
    <col min="8194" max="8229" width="11.7109375" style="550" customWidth="1"/>
    <col min="8230" max="8448" width="11.42578125" style="550"/>
    <col min="8449" max="8449" width="62" style="550" customWidth="1"/>
    <col min="8450" max="8485" width="11.7109375" style="550" customWidth="1"/>
    <col min="8486" max="8704" width="11.42578125" style="550"/>
    <col min="8705" max="8705" width="62" style="550" customWidth="1"/>
    <col min="8706" max="8741" width="11.7109375" style="550" customWidth="1"/>
    <col min="8742" max="8960" width="11.42578125" style="550"/>
    <col min="8961" max="8961" width="62" style="550" customWidth="1"/>
    <col min="8962" max="8997" width="11.7109375" style="550" customWidth="1"/>
    <col min="8998" max="9216" width="11.42578125" style="550"/>
    <col min="9217" max="9217" width="62" style="550" customWidth="1"/>
    <col min="9218" max="9253" width="11.7109375" style="550" customWidth="1"/>
    <col min="9254" max="9472" width="11.42578125" style="550"/>
    <col min="9473" max="9473" width="62" style="550" customWidth="1"/>
    <col min="9474" max="9509" width="11.7109375" style="550" customWidth="1"/>
    <col min="9510" max="9728" width="11.42578125" style="550"/>
    <col min="9729" max="9729" width="62" style="550" customWidth="1"/>
    <col min="9730" max="9765" width="11.7109375" style="550" customWidth="1"/>
    <col min="9766" max="9984" width="11.42578125" style="550"/>
    <col min="9985" max="9985" width="62" style="550" customWidth="1"/>
    <col min="9986" max="10021" width="11.7109375" style="550" customWidth="1"/>
    <col min="10022" max="10240" width="11.42578125" style="550"/>
    <col min="10241" max="10241" width="62" style="550" customWidth="1"/>
    <col min="10242" max="10277" width="11.7109375" style="550" customWidth="1"/>
    <col min="10278" max="10496" width="11.42578125" style="550"/>
    <col min="10497" max="10497" width="62" style="550" customWidth="1"/>
    <col min="10498" max="10533" width="11.7109375" style="550" customWidth="1"/>
    <col min="10534" max="10752" width="11.42578125" style="550"/>
    <col min="10753" max="10753" width="62" style="550" customWidth="1"/>
    <col min="10754" max="10789" width="11.7109375" style="550" customWidth="1"/>
    <col min="10790" max="11008" width="11.42578125" style="550"/>
    <col min="11009" max="11009" width="62" style="550" customWidth="1"/>
    <col min="11010" max="11045" width="11.7109375" style="550" customWidth="1"/>
    <col min="11046" max="11264" width="11.42578125" style="550"/>
    <col min="11265" max="11265" width="62" style="550" customWidth="1"/>
    <col min="11266" max="11301" width="11.7109375" style="550" customWidth="1"/>
    <col min="11302" max="11520" width="11.42578125" style="550"/>
    <col min="11521" max="11521" width="62" style="550" customWidth="1"/>
    <col min="11522" max="11557" width="11.7109375" style="550" customWidth="1"/>
    <col min="11558" max="11776" width="11.42578125" style="550"/>
    <col min="11777" max="11777" width="62" style="550" customWidth="1"/>
    <col min="11778" max="11813" width="11.7109375" style="550" customWidth="1"/>
    <col min="11814" max="12032" width="11.42578125" style="550"/>
    <col min="12033" max="12033" width="62" style="550" customWidth="1"/>
    <col min="12034" max="12069" width="11.7109375" style="550" customWidth="1"/>
    <col min="12070" max="12288" width="11.42578125" style="550"/>
    <col min="12289" max="12289" width="62" style="550" customWidth="1"/>
    <col min="12290" max="12325" width="11.7109375" style="550" customWidth="1"/>
    <col min="12326" max="12544" width="11.42578125" style="550"/>
    <col min="12545" max="12545" width="62" style="550" customWidth="1"/>
    <col min="12546" max="12581" width="11.7109375" style="550" customWidth="1"/>
    <col min="12582" max="12800" width="11.42578125" style="550"/>
    <col min="12801" max="12801" width="62" style="550" customWidth="1"/>
    <col min="12802" max="12837" width="11.7109375" style="550" customWidth="1"/>
    <col min="12838" max="13056" width="11.42578125" style="550"/>
    <col min="13057" max="13057" width="62" style="550" customWidth="1"/>
    <col min="13058" max="13093" width="11.7109375" style="550" customWidth="1"/>
    <col min="13094" max="13312" width="11.42578125" style="550"/>
    <col min="13313" max="13313" width="62" style="550" customWidth="1"/>
    <col min="13314" max="13349" width="11.7109375" style="550" customWidth="1"/>
    <col min="13350" max="13568" width="11.42578125" style="550"/>
    <col min="13569" max="13569" width="62" style="550" customWidth="1"/>
    <col min="13570" max="13605" width="11.7109375" style="550" customWidth="1"/>
    <col min="13606" max="13824" width="11.42578125" style="550"/>
    <col min="13825" max="13825" width="62" style="550" customWidth="1"/>
    <col min="13826" max="13861" width="11.7109375" style="550" customWidth="1"/>
    <col min="13862" max="14080" width="11.42578125" style="550"/>
    <col min="14081" max="14081" width="62" style="550" customWidth="1"/>
    <col min="14082" max="14117" width="11.7109375" style="550" customWidth="1"/>
    <col min="14118" max="14336" width="11.42578125" style="550"/>
    <col min="14337" max="14337" width="62" style="550" customWidth="1"/>
    <col min="14338" max="14373" width="11.7109375" style="550" customWidth="1"/>
    <col min="14374" max="14592" width="11.42578125" style="550"/>
    <col min="14593" max="14593" width="62" style="550" customWidth="1"/>
    <col min="14594" max="14629" width="11.7109375" style="550" customWidth="1"/>
    <col min="14630" max="14848" width="11.42578125" style="550"/>
    <col min="14849" max="14849" width="62" style="550" customWidth="1"/>
    <col min="14850" max="14885" width="11.7109375" style="550" customWidth="1"/>
    <col min="14886" max="15104" width="11.42578125" style="550"/>
    <col min="15105" max="15105" width="62" style="550" customWidth="1"/>
    <col min="15106" max="15141" width="11.7109375" style="550" customWidth="1"/>
    <col min="15142" max="15360" width="11.42578125" style="550"/>
    <col min="15361" max="15361" width="62" style="550" customWidth="1"/>
    <col min="15362" max="15397" width="11.7109375" style="550" customWidth="1"/>
    <col min="15398" max="15616" width="11.42578125" style="550"/>
    <col min="15617" max="15617" width="62" style="550" customWidth="1"/>
    <col min="15618" max="15653" width="11.7109375" style="550" customWidth="1"/>
    <col min="15654" max="15872" width="11.42578125" style="550"/>
    <col min="15873" max="15873" width="62" style="550" customWidth="1"/>
    <col min="15874" max="15909" width="11.7109375" style="550" customWidth="1"/>
    <col min="15910" max="16128" width="11.42578125" style="550"/>
    <col min="16129" max="16129" width="62" style="550" customWidth="1"/>
    <col min="16130" max="16165" width="11.7109375" style="550" customWidth="1"/>
    <col min="16166" max="16384" width="11.42578125" style="550"/>
  </cols>
  <sheetData>
    <row r="1" spans="1:54" ht="20.25" x14ac:dyDescent="0.3">
      <c r="A1" s="548" t="s">
        <v>207</v>
      </c>
      <c r="B1" s="549" t="s">
        <v>64</v>
      </c>
      <c r="AL1" s="551"/>
    </row>
    <row r="2" spans="1:54" ht="20.25" x14ac:dyDescent="0.3">
      <c r="A2" s="548" t="s">
        <v>315</v>
      </c>
      <c r="AL2" s="551"/>
    </row>
    <row r="3" spans="1:54" ht="18.75" x14ac:dyDescent="0.3">
      <c r="A3" s="552" t="s">
        <v>413</v>
      </c>
      <c r="AL3" s="553"/>
    </row>
    <row r="4" spans="1:54" ht="18.75" x14ac:dyDescent="0.3">
      <c r="A4" s="554" t="s">
        <v>440</v>
      </c>
      <c r="B4" s="555"/>
      <c r="C4" s="556"/>
      <c r="D4" s="557"/>
      <c r="E4" s="555"/>
      <c r="F4" s="556"/>
      <c r="G4" s="557"/>
      <c r="H4" s="556"/>
      <c r="I4" s="556"/>
      <c r="J4" s="557"/>
      <c r="K4" s="555"/>
      <c r="L4" s="556"/>
      <c r="M4" s="557"/>
      <c r="N4" s="555"/>
      <c r="O4" s="556"/>
      <c r="P4" s="557"/>
      <c r="Q4" s="555"/>
      <c r="R4" s="556"/>
      <c r="S4" s="557"/>
      <c r="T4" s="555"/>
      <c r="U4" s="556"/>
      <c r="V4" s="557"/>
      <c r="W4" s="555"/>
      <c r="X4" s="556"/>
      <c r="Y4" s="557"/>
      <c r="Z4" s="555"/>
      <c r="AA4" s="556"/>
      <c r="AB4" s="557"/>
      <c r="AC4" s="555"/>
      <c r="AD4" s="556"/>
      <c r="AE4" s="557"/>
      <c r="AF4" s="555"/>
      <c r="AG4" s="556"/>
      <c r="AH4" s="557"/>
      <c r="AI4" s="555"/>
      <c r="AJ4" s="558"/>
      <c r="AK4" s="557"/>
      <c r="AL4" s="559"/>
      <c r="AM4" s="560"/>
      <c r="AN4" s="560"/>
      <c r="AO4" s="560"/>
      <c r="AP4" s="560"/>
      <c r="AQ4" s="560"/>
      <c r="AR4" s="560"/>
      <c r="AS4" s="560"/>
      <c r="AT4" s="560"/>
      <c r="AU4" s="560"/>
      <c r="AV4" s="560"/>
      <c r="AW4" s="560"/>
      <c r="AX4" s="560"/>
      <c r="AY4" s="560"/>
      <c r="AZ4" s="560"/>
      <c r="BA4" s="560"/>
      <c r="BB4" s="560"/>
    </row>
    <row r="5" spans="1:54" ht="18.75" x14ac:dyDescent="0.3">
      <c r="A5" s="561"/>
      <c r="B5" s="746" t="s">
        <v>210</v>
      </c>
      <c r="C5" s="747"/>
      <c r="D5" s="748"/>
      <c r="E5" s="746" t="s">
        <v>211</v>
      </c>
      <c r="F5" s="747"/>
      <c r="G5" s="748"/>
      <c r="H5" s="747" t="s">
        <v>212</v>
      </c>
      <c r="I5" s="747"/>
      <c r="J5" s="748"/>
      <c r="K5" s="746" t="s">
        <v>213</v>
      </c>
      <c r="L5" s="747"/>
      <c r="M5" s="748"/>
      <c r="N5" s="562" t="s">
        <v>214</v>
      </c>
      <c r="O5" s="563"/>
      <c r="P5" s="564"/>
      <c r="Q5" s="746" t="s">
        <v>76</v>
      </c>
      <c r="R5" s="747"/>
      <c r="S5" s="748"/>
      <c r="T5" s="562"/>
      <c r="U5" s="563"/>
      <c r="V5" s="564"/>
      <c r="W5" s="746" t="s">
        <v>215</v>
      </c>
      <c r="X5" s="747"/>
      <c r="Y5" s="748"/>
      <c r="Z5" s="746" t="s">
        <v>88</v>
      </c>
      <c r="AA5" s="747"/>
      <c r="AB5" s="748"/>
      <c r="AC5" s="746"/>
      <c r="AD5" s="747"/>
      <c r="AE5" s="748"/>
      <c r="AF5" s="746" t="s">
        <v>89</v>
      </c>
      <c r="AG5" s="747"/>
      <c r="AH5" s="748"/>
      <c r="AI5" s="746" t="s">
        <v>361</v>
      </c>
      <c r="AJ5" s="747"/>
      <c r="AK5" s="748"/>
      <c r="AL5" s="565"/>
      <c r="AM5" s="566"/>
      <c r="AN5" s="749"/>
      <c r="AO5" s="749"/>
      <c r="AP5" s="749"/>
      <c r="AQ5" s="749"/>
      <c r="AR5" s="749"/>
      <c r="AS5" s="749"/>
      <c r="AT5" s="749"/>
      <c r="AU5" s="749"/>
      <c r="AV5" s="749"/>
      <c r="AW5" s="749"/>
      <c r="AX5" s="749"/>
      <c r="AY5" s="749"/>
      <c r="AZ5" s="749"/>
      <c r="BA5" s="749"/>
      <c r="BB5" s="749"/>
    </row>
    <row r="6" spans="1:54" ht="18.75" x14ac:dyDescent="0.3">
      <c r="A6" s="567"/>
      <c r="B6" s="750" t="s">
        <v>216</v>
      </c>
      <c r="C6" s="751"/>
      <c r="D6" s="752"/>
      <c r="E6" s="750" t="s">
        <v>217</v>
      </c>
      <c r="F6" s="751"/>
      <c r="G6" s="752"/>
      <c r="H6" s="751" t="s">
        <v>217</v>
      </c>
      <c r="I6" s="751"/>
      <c r="J6" s="752"/>
      <c r="K6" s="750" t="s">
        <v>218</v>
      </c>
      <c r="L6" s="751"/>
      <c r="M6" s="752"/>
      <c r="N6" s="750" t="s">
        <v>76</v>
      </c>
      <c r="O6" s="751"/>
      <c r="P6" s="752"/>
      <c r="Q6" s="750" t="s">
        <v>219</v>
      </c>
      <c r="R6" s="751"/>
      <c r="S6" s="752"/>
      <c r="T6" s="750" t="s">
        <v>81</v>
      </c>
      <c r="U6" s="751"/>
      <c r="V6" s="752"/>
      <c r="W6" s="750" t="s">
        <v>216</v>
      </c>
      <c r="X6" s="751"/>
      <c r="Y6" s="752"/>
      <c r="Z6" s="750" t="s">
        <v>220</v>
      </c>
      <c r="AA6" s="751"/>
      <c r="AB6" s="752"/>
      <c r="AC6" s="750" t="s">
        <v>83</v>
      </c>
      <c r="AD6" s="751"/>
      <c r="AE6" s="752"/>
      <c r="AF6" s="750" t="s">
        <v>217</v>
      </c>
      <c r="AG6" s="751"/>
      <c r="AH6" s="752"/>
      <c r="AI6" s="750" t="s">
        <v>362</v>
      </c>
      <c r="AJ6" s="751"/>
      <c r="AK6" s="752"/>
      <c r="AL6" s="565"/>
      <c r="AM6" s="566"/>
      <c r="AN6" s="749"/>
      <c r="AO6" s="749"/>
      <c r="AP6" s="749"/>
      <c r="AQ6" s="749"/>
      <c r="AR6" s="749"/>
      <c r="AS6" s="749"/>
      <c r="AT6" s="749"/>
      <c r="AU6" s="749"/>
      <c r="AV6" s="749"/>
      <c r="AW6" s="749"/>
      <c r="AX6" s="749"/>
      <c r="AY6" s="749"/>
      <c r="AZ6" s="749"/>
      <c r="BA6" s="749"/>
      <c r="BB6" s="749"/>
    </row>
    <row r="7" spans="1:54" ht="18.75" x14ac:dyDescent="0.3">
      <c r="A7" s="567"/>
      <c r="B7" s="568"/>
      <c r="C7" s="568"/>
      <c r="D7" s="569" t="s">
        <v>100</v>
      </c>
      <c r="E7" s="568"/>
      <c r="F7" s="568"/>
      <c r="G7" s="569" t="s">
        <v>100</v>
      </c>
      <c r="H7" s="568"/>
      <c r="I7" s="568"/>
      <c r="J7" s="569" t="s">
        <v>100</v>
      </c>
      <c r="K7" s="568"/>
      <c r="L7" s="568"/>
      <c r="M7" s="569" t="s">
        <v>100</v>
      </c>
      <c r="N7" s="568"/>
      <c r="O7" s="568"/>
      <c r="P7" s="569" t="s">
        <v>100</v>
      </c>
      <c r="Q7" s="568"/>
      <c r="R7" s="568"/>
      <c r="S7" s="569" t="s">
        <v>100</v>
      </c>
      <c r="T7" s="568"/>
      <c r="U7" s="568"/>
      <c r="V7" s="569" t="s">
        <v>100</v>
      </c>
      <c r="W7" s="568"/>
      <c r="X7" s="568"/>
      <c r="Y7" s="569" t="s">
        <v>100</v>
      </c>
      <c r="Z7" s="568"/>
      <c r="AA7" s="568"/>
      <c r="AB7" s="569" t="s">
        <v>100</v>
      </c>
      <c r="AC7" s="568"/>
      <c r="AD7" s="568"/>
      <c r="AE7" s="569" t="s">
        <v>100</v>
      </c>
      <c r="AF7" s="568"/>
      <c r="AG7" s="568"/>
      <c r="AH7" s="569" t="s">
        <v>100</v>
      </c>
      <c r="AI7" s="568"/>
      <c r="AJ7" s="568"/>
      <c r="AK7" s="569" t="s">
        <v>100</v>
      </c>
      <c r="AL7" s="565"/>
      <c r="AM7" s="566"/>
      <c r="AN7" s="566"/>
      <c r="AO7" s="566"/>
      <c r="AP7" s="566"/>
      <c r="AQ7" s="566"/>
      <c r="AR7" s="566"/>
      <c r="AS7" s="566"/>
      <c r="AT7" s="566"/>
      <c r="AU7" s="566"/>
      <c r="AV7" s="566"/>
      <c r="AW7" s="566"/>
      <c r="AX7" s="566"/>
      <c r="AY7" s="566"/>
      <c r="AZ7" s="566"/>
      <c r="BA7" s="566"/>
      <c r="BB7" s="566"/>
    </row>
    <row r="8" spans="1:54" ht="15.75" x14ac:dyDescent="0.25">
      <c r="A8" s="570" t="s">
        <v>364</v>
      </c>
      <c r="B8" s="571">
        <v>2015</v>
      </c>
      <c r="C8" s="571">
        <v>2016</v>
      </c>
      <c r="D8" s="572" t="s">
        <v>102</v>
      </c>
      <c r="E8" s="571">
        <v>2015</v>
      </c>
      <c r="F8" s="571">
        <v>2016</v>
      </c>
      <c r="G8" s="572" t="s">
        <v>102</v>
      </c>
      <c r="H8" s="571">
        <v>2015</v>
      </c>
      <c r="I8" s="571">
        <v>2016</v>
      </c>
      <c r="J8" s="572" t="s">
        <v>102</v>
      </c>
      <c r="K8" s="571">
        <v>2015</v>
      </c>
      <c r="L8" s="571">
        <v>2016</v>
      </c>
      <c r="M8" s="572" t="s">
        <v>102</v>
      </c>
      <c r="N8" s="571">
        <v>2015</v>
      </c>
      <c r="O8" s="571">
        <v>2016</v>
      </c>
      <c r="P8" s="572" t="s">
        <v>102</v>
      </c>
      <c r="Q8" s="571">
        <v>2015</v>
      </c>
      <c r="R8" s="571">
        <v>2016</v>
      </c>
      <c r="S8" s="572" t="s">
        <v>102</v>
      </c>
      <c r="T8" s="571">
        <v>2015</v>
      </c>
      <c r="U8" s="571">
        <v>2016</v>
      </c>
      <c r="V8" s="572" t="s">
        <v>102</v>
      </c>
      <c r="W8" s="571">
        <v>2015</v>
      </c>
      <c r="X8" s="571">
        <v>2016</v>
      </c>
      <c r="Y8" s="572" t="s">
        <v>102</v>
      </c>
      <c r="Z8" s="571">
        <v>2015</v>
      </c>
      <c r="AA8" s="571">
        <v>2016</v>
      </c>
      <c r="AB8" s="572" t="s">
        <v>102</v>
      </c>
      <c r="AC8" s="571">
        <v>2015</v>
      </c>
      <c r="AD8" s="571">
        <v>2016</v>
      </c>
      <c r="AE8" s="572" t="s">
        <v>102</v>
      </c>
      <c r="AF8" s="571">
        <v>2015</v>
      </c>
      <c r="AG8" s="571">
        <v>2016</v>
      </c>
      <c r="AH8" s="572" t="s">
        <v>102</v>
      </c>
      <c r="AI8" s="571">
        <v>2015</v>
      </c>
      <c r="AJ8" s="571">
        <v>2016</v>
      </c>
      <c r="AK8" s="572" t="s">
        <v>102</v>
      </c>
      <c r="AL8" s="565"/>
      <c r="AM8" s="573"/>
      <c r="AN8" s="574"/>
      <c r="AO8" s="574"/>
      <c r="AP8" s="573"/>
      <c r="AQ8" s="574"/>
      <c r="AR8" s="574"/>
      <c r="AS8" s="573"/>
      <c r="AT8" s="574"/>
      <c r="AU8" s="574"/>
      <c r="AV8" s="573"/>
      <c r="AW8" s="574"/>
      <c r="AX8" s="574"/>
      <c r="AY8" s="573"/>
      <c r="AZ8" s="574"/>
      <c r="BA8" s="574"/>
      <c r="BB8" s="573"/>
    </row>
    <row r="9" spans="1:54" s="585" customFormat="1" ht="18.75" x14ac:dyDescent="0.3">
      <c r="A9" s="575"/>
      <c r="B9" s="576"/>
      <c r="C9" s="577"/>
      <c r="D9" s="577"/>
      <c r="E9" s="576"/>
      <c r="F9" s="577"/>
      <c r="G9" s="577"/>
      <c r="H9" s="578"/>
      <c r="I9" s="577"/>
      <c r="J9" s="577"/>
      <c r="K9" s="579"/>
      <c r="L9" s="580"/>
      <c r="M9" s="577"/>
      <c r="N9" s="581"/>
      <c r="O9" s="577"/>
      <c r="P9" s="577"/>
      <c r="Q9" s="579"/>
      <c r="R9" s="582"/>
      <c r="S9" s="577"/>
      <c r="T9" s="579"/>
      <c r="U9" s="582"/>
      <c r="V9" s="577"/>
      <c r="W9" s="576"/>
      <c r="X9" s="577"/>
      <c r="Y9" s="577"/>
      <c r="Z9" s="576"/>
      <c r="AA9" s="577"/>
      <c r="AB9" s="577"/>
      <c r="AC9" s="576"/>
      <c r="AD9" s="577"/>
      <c r="AE9" s="583"/>
      <c r="AF9" s="581"/>
      <c r="AG9" s="577"/>
      <c r="AH9" s="577"/>
      <c r="AI9" s="577"/>
      <c r="AJ9" s="577"/>
      <c r="AK9" s="577"/>
      <c r="AL9" s="584"/>
      <c r="AM9" s="584"/>
    </row>
    <row r="10" spans="1:54" s="589" customFormat="1" ht="18.75" x14ac:dyDescent="0.3">
      <c r="A10" s="586" t="s">
        <v>423</v>
      </c>
      <c r="B10" s="576">
        <v>11.84</v>
      </c>
      <c r="C10" s="587"/>
      <c r="D10" s="546"/>
      <c r="E10" s="576">
        <v>25.9</v>
      </c>
      <c r="F10" s="577"/>
      <c r="G10" s="546"/>
      <c r="H10" s="578">
        <v>15.28</v>
      </c>
      <c r="I10" s="577"/>
      <c r="J10" s="546"/>
      <c r="K10" s="579">
        <v>9.42</v>
      </c>
      <c r="L10" s="580"/>
      <c r="M10" s="546"/>
      <c r="N10" s="576">
        <v>11.44</v>
      </c>
      <c r="O10" s="577">
        <v>359</v>
      </c>
      <c r="P10" s="546"/>
      <c r="Q10" s="579">
        <v>12.7</v>
      </c>
      <c r="R10" s="582"/>
      <c r="S10" s="546"/>
      <c r="T10" s="579">
        <v>20.2</v>
      </c>
      <c r="U10" s="582"/>
      <c r="V10" s="546"/>
      <c r="W10" s="579">
        <v>13.6</v>
      </c>
      <c r="X10" s="580"/>
      <c r="Y10" s="546"/>
      <c r="Z10" s="579">
        <v>10.18</v>
      </c>
      <c r="AA10" s="582">
        <v>10.4</v>
      </c>
      <c r="AB10" s="546"/>
      <c r="AC10" s="579">
        <v>20.40103310635881</v>
      </c>
      <c r="AD10" s="582"/>
      <c r="AE10" s="546"/>
      <c r="AF10" s="579">
        <v>26.68</v>
      </c>
      <c r="AG10" s="582"/>
      <c r="AH10" s="546"/>
      <c r="AI10" s="577"/>
      <c r="AJ10" s="577"/>
      <c r="AK10" s="577"/>
      <c r="AL10" s="588"/>
      <c r="AM10" s="588"/>
    </row>
    <row r="11" spans="1:54" s="589" customFormat="1" ht="18.75" x14ac:dyDescent="0.3">
      <c r="A11" s="590"/>
      <c r="B11" s="576"/>
      <c r="C11" s="587"/>
      <c r="D11" s="577"/>
      <c r="E11" s="576"/>
      <c r="F11" s="577"/>
      <c r="G11" s="577"/>
      <c r="H11" s="578"/>
      <c r="I11" s="577"/>
      <c r="J11" s="577"/>
      <c r="K11" s="579"/>
      <c r="L11" s="580"/>
      <c r="M11" s="577"/>
      <c r="N11" s="576"/>
      <c r="O11" s="577"/>
      <c r="P11" s="577"/>
      <c r="Q11" s="579"/>
      <c r="R11" s="582"/>
      <c r="S11" s="577"/>
      <c r="T11" s="579"/>
      <c r="U11" s="582"/>
      <c r="V11" s="577"/>
      <c r="W11" s="579"/>
      <c r="X11" s="582"/>
      <c r="Y11" s="577"/>
      <c r="Z11" s="579"/>
      <c r="AA11" s="582"/>
      <c r="AB11" s="577"/>
      <c r="AC11" s="579"/>
      <c r="AD11" s="582"/>
      <c r="AE11" s="577"/>
      <c r="AF11" s="579"/>
      <c r="AG11" s="582"/>
      <c r="AH11" s="577"/>
      <c r="AI11" s="577"/>
      <c r="AJ11" s="577"/>
      <c r="AK11" s="577"/>
      <c r="AL11" s="588"/>
      <c r="AM11" s="588"/>
    </row>
    <row r="12" spans="1:54" s="589" customFormat="1" ht="18.75" x14ac:dyDescent="0.3">
      <c r="A12" s="590" t="s">
        <v>414</v>
      </c>
      <c r="B12" s="576"/>
      <c r="C12" s="587"/>
      <c r="D12" s="577"/>
      <c r="E12" s="576"/>
      <c r="F12" s="577"/>
      <c r="G12" s="577"/>
      <c r="H12" s="578"/>
      <c r="I12" s="577"/>
      <c r="J12" s="577"/>
      <c r="K12" s="579"/>
      <c r="L12" s="580"/>
      <c r="M12" s="577"/>
      <c r="N12" s="576"/>
      <c r="O12" s="577"/>
      <c r="P12" s="577"/>
      <c r="Q12" s="579"/>
      <c r="R12" s="582"/>
      <c r="S12" s="577"/>
      <c r="T12" s="579"/>
      <c r="U12" s="582"/>
      <c r="V12" s="577"/>
      <c r="W12" s="579"/>
      <c r="X12" s="582"/>
      <c r="Y12" s="577"/>
      <c r="Z12" s="579"/>
      <c r="AA12" s="582"/>
      <c r="AB12" s="577"/>
      <c r="AC12" s="579"/>
      <c r="AD12" s="582"/>
      <c r="AE12" s="577"/>
      <c r="AF12" s="579"/>
      <c r="AG12" s="582"/>
      <c r="AH12" s="577"/>
      <c r="AI12" s="577"/>
      <c r="AJ12" s="577"/>
      <c r="AK12" s="577"/>
      <c r="AL12" s="588"/>
      <c r="AM12" s="588"/>
    </row>
    <row r="13" spans="1:54" s="589" customFormat="1" ht="22.5" x14ac:dyDescent="0.3">
      <c r="A13" s="590" t="s">
        <v>424</v>
      </c>
      <c r="B13" s="576">
        <v>1.67</v>
      </c>
      <c r="C13" s="587">
        <v>1.1599999999999999</v>
      </c>
      <c r="D13" s="546"/>
      <c r="E13" s="576">
        <v>2.7160000000000002</v>
      </c>
      <c r="F13" s="577">
        <v>3.1086999999999998</v>
      </c>
      <c r="G13" s="546"/>
      <c r="H13" s="578"/>
      <c r="I13" s="577"/>
      <c r="J13" s="577"/>
      <c r="K13" s="579">
        <v>3.125</v>
      </c>
      <c r="L13" s="580">
        <v>3.0459999999999998</v>
      </c>
      <c r="M13" s="546"/>
      <c r="N13" s="576">
        <v>2.6</v>
      </c>
      <c r="O13" s="577">
        <v>3.54</v>
      </c>
      <c r="P13" s="546"/>
      <c r="Q13" s="579">
        <v>3.4</v>
      </c>
      <c r="R13" s="582">
        <v>3.3</v>
      </c>
      <c r="S13" s="546"/>
      <c r="T13" s="579">
        <v>2.6</v>
      </c>
      <c r="U13" s="582">
        <v>2.5</v>
      </c>
      <c r="V13" s="546"/>
      <c r="W13" s="579">
        <v>1.95</v>
      </c>
      <c r="X13" s="582">
        <v>4.05</v>
      </c>
      <c r="Y13" s="546"/>
      <c r="Z13" s="579">
        <v>1.39</v>
      </c>
      <c r="AA13" s="582">
        <v>3.01</v>
      </c>
      <c r="AB13" s="546"/>
      <c r="AC13" s="579">
        <v>2.52851846443893</v>
      </c>
      <c r="AD13" s="582">
        <v>3.12507378839801</v>
      </c>
      <c r="AE13" s="546"/>
      <c r="AF13" s="579">
        <v>3.79</v>
      </c>
      <c r="AG13" s="582">
        <v>4.62</v>
      </c>
      <c r="AH13" s="546"/>
      <c r="AI13" s="577"/>
      <c r="AJ13" s="577"/>
      <c r="AK13" s="577"/>
      <c r="AL13" s="588"/>
      <c r="AM13" s="588"/>
    </row>
    <row r="14" spans="1:54" s="589" customFormat="1" ht="18.75" x14ac:dyDescent="0.3">
      <c r="A14" s="590" t="s">
        <v>425</v>
      </c>
      <c r="B14" s="576">
        <v>-0.52</v>
      </c>
      <c r="C14" s="587">
        <v>3.71</v>
      </c>
      <c r="D14" s="546"/>
      <c r="E14" s="576">
        <v>2.4134000000000002</v>
      </c>
      <c r="F14" s="577">
        <v>3.2501000000000002</v>
      </c>
      <c r="G14" s="546"/>
      <c r="H14" s="578"/>
      <c r="I14" s="577"/>
      <c r="J14" s="577"/>
      <c r="K14" s="579">
        <v>3.2959999999999998</v>
      </c>
      <c r="L14" s="580">
        <v>3.673</v>
      </c>
      <c r="M14" s="546"/>
      <c r="N14" s="576">
        <v>1.95</v>
      </c>
      <c r="O14" s="577">
        <v>4.41</v>
      </c>
      <c r="P14" s="546"/>
      <c r="Q14" s="579">
        <v>2.8</v>
      </c>
      <c r="R14" s="582">
        <v>4.4000000000000004</v>
      </c>
      <c r="S14" s="546"/>
      <c r="T14" s="579">
        <v>2.2999999999999998</v>
      </c>
      <c r="U14" s="582">
        <v>2.4</v>
      </c>
      <c r="V14" s="546"/>
      <c r="W14" s="579">
        <v>2.69</v>
      </c>
      <c r="X14" s="582">
        <v>3.85</v>
      </c>
      <c r="Y14" s="546"/>
      <c r="Z14" s="579">
        <v>3.21</v>
      </c>
      <c r="AA14" s="582">
        <v>4.07</v>
      </c>
      <c r="AB14" s="546"/>
      <c r="AC14" s="579">
        <v>2.0765035748927101</v>
      </c>
      <c r="AD14" s="582">
        <v>3.6054814057829798</v>
      </c>
      <c r="AE14" s="546"/>
      <c r="AF14" s="579">
        <v>2.83</v>
      </c>
      <c r="AG14" s="582">
        <v>4.33</v>
      </c>
      <c r="AH14" s="546"/>
      <c r="AI14" s="577"/>
      <c r="AJ14" s="577"/>
      <c r="AK14" s="577"/>
      <c r="AL14" s="588"/>
      <c r="AM14" s="588"/>
    </row>
    <row r="15" spans="1:54" s="589" customFormat="1" ht="18.75" x14ac:dyDescent="0.3">
      <c r="A15" s="590"/>
      <c r="B15" s="576"/>
      <c r="C15" s="587"/>
      <c r="D15" s="577"/>
      <c r="E15" s="576"/>
      <c r="F15" s="577"/>
      <c r="G15" s="577"/>
      <c r="H15" s="578"/>
      <c r="I15" s="577"/>
      <c r="J15" s="577"/>
      <c r="K15" s="579"/>
      <c r="L15" s="580"/>
      <c r="M15" s="577"/>
      <c r="N15" s="576"/>
      <c r="O15" s="577"/>
      <c r="P15" s="577"/>
      <c r="Q15" s="579"/>
      <c r="R15" s="582"/>
      <c r="S15" s="577"/>
      <c r="T15" s="579"/>
      <c r="U15" s="582"/>
      <c r="V15" s="577"/>
      <c r="W15" s="579"/>
      <c r="X15" s="582"/>
      <c r="Y15" s="577"/>
      <c r="Z15" s="579"/>
      <c r="AA15" s="582"/>
      <c r="AB15" s="577"/>
      <c r="AC15" s="579"/>
      <c r="AD15" s="582"/>
      <c r="AE15" s="577"/>
      <c r="AF15" s="579"/>
      <c r="AG15" s="582"/>
      <c r="AH15" s="577"/>
      <c r="AI15" s="577"/>
      <c r="AJ15" s="577"/>
      <c r="AK15" s="577"/>
      <c r="AL15" s="588"/>
      <c r="AM15" s="588"/>
    </row>
    <row r="16" spans="1:54" s="589" customFormat="1" ht="18.75" x14ac:dyDescent="0.3">
      <c r="A16" s="590" t="s">
        <v>426</v>
      </c>
      <c r="B16" s="576">
        <v>76.14</v>
      </c>
      <c r="C16" s="577"/>
      <c r="D16" s="546">
        <f>IF(B16=0, "    ---- ", IF(ABS(ROUND(100/B16*C16-100,1))&lt;999,ROUND(100/B16*C16-100,1),IF(ROUND(100/B16*C16-100,1)&gt;999,999,-999)))</f>
        <v>-100</v>
      </c>
      <c r="E16" s="576">
        <v>23.03</v>
      </c>
      <c r="F16" s="577">
        <v>24.16</v>
      </c>
      <c r="G16" s="546">
        <f>IF(E16=0, "    ---- ", IF(ABS(ROUND(100/E16*F16-100,1))&lt;999,ROUND(100/E16*F16-100,1),IF(ROUND(100/E16*F16-100,1)&gt;999,999,-999)))</f>
        <v>4.9000000000000004</v>
      </c>
      <c r="H16" s="578">
        <v>31.1</v>
      </c>
      <c r="I16" s="577">
        <v>37.200000000000003</v>
      </c>
      <c r="J16" s="546"/>
      <c r="K16" s="579">
        <v>20.74</v>
      </c>
      <c r="L16" s="580">
        <v>21.45</v>
      </c>
      <c r="M16" s="546">
        <f>IF(K16=0, "    ---- ", IF(ABS(ROUND(100/K16*L16-100,1))&lt;999,ROUND(100/K16*L16-100,1),IF(ROUND(100/K16*L16-100,1)&gt;999,999,-999)))</f>
        <v>3.4</v>
      </c>
      <c r="N16" s="576">
        <v>21.75</v>
      </c>
      <c r="O16" s="577">
        <v>26.54</v>
      </c>
      <c r="P16" s="546">
        <f>IF(N16=0, "    ---- ", IF(ABS(ROUND(100/N16*O16-100,1))&lt;999,ROUND(100/N16*O16-100,1),IF(ROUND(100/N16*O16-100,1)&gt;999,999,-999)))</f>
        <v>22</v>
      </c>
      <c r="Q16" s="579">
        <v>19.2</v>
      </c>
      <c r="R16" s="582">
        <v>36.4</v>
      </c>
      <c r="S16" s="546">
        <f>IF(Q16=0, "    ---- ", IF(ABS(ROUND(100/Q16*R16-100,1))&lt;999,ROUND(100/Q16*R16-100,1),IF(ROUND(100/Q16*R16-100,1)&gt;999,999,-999)))</f>
        <v>89.6</v>
      </c>
      <c r="T16" s="579">
        <v>27.4</v>
      </c>
      <c r="U16" s="582">
        <v>29.5</v>
      </c>
      <c r="V16" s="546">
        <f>IF(T16=0, "    ---- ", IF(ABS(ROUND(100/T16*U16-100,1))&lt;999,ROUND(100/T16*U16-100,1),IF(ROUND(100/T16*U16-100,1)&gt;999,999,-999)))</f>
        <v>7.7</v>
      </c>
      <c r="W16" s="579">
        <v>33.497854825769998</v>
      </c>
      <c r="X16" s="582">
        <v>38.033252569136941</v>
      </c>
      <c r="Y16" s="546">
        <f>IF(W16=0, "    ---- ", IF(ABS(ROUND(100/W16*X16-100,1))&lt;999,ROUND(100/W16*X16-100,1),IF(ROUND(100/W16*X16-100,1)&gt;999,999,-999)))</f>
        <v>13.5</v>
      </c>
      <c r="Z16" s="579"/>
      <c r="AA16" s="582">
        <v>10.34</v>
      </c>
      <c r="AB16" s="577"/>
      <c r="AC16" s="579">
        <v>31.736563512023391</v>
      </c>
      <c r="AD16" s="582">
        <v>33.752131230357534</v>
      </c>
      <c r="AE16" s="546">
        <f>IF(AC16=0, "    ---- ", IF(ABS(ROUND(100/AC16*AD16-100,1))&lt;999,ROUND(100/AC16*AD16-100,1),IF(ROUND(100/AC16*AD16-100,1)&gt;999,999,-999)))</f>
        <v>6.4</v>
      </c>
      <c r="AF16" s="579">
        <v>25.1</v>
      </c>
      <c r="AG16" s="582">
        <v>24.4</v>
      </c>
      <c r="AH16" s="546">
        <f>IF(AF16=0, "    ---- ", IF(ABS(ROUND(100/AF16*AG16-100,1))&lt;999,ROUND(100/AF16*AG16-100,1),IF(ROUND(100/AF16*AG16-100,1)&gt;999,999,-999)))</f>
        <v>-2.8</v>
      </c>
      <c r="AI16" s="577"/>
      <c r="AJ16" s="577"/>
      <c r="AK16" s="577"/>
      <c r="AL16" s="588"/>
      <c r="AM16" s="588"/>
    </row>
    <row r="17" spans="1:39" s="589" customFormat="1" ht="18.75" x14ac:dyDescent="0.3">
      <c r="A17" s="590"/>
      <c r="B17" s="576"/>
      <c r="C17" s="587"/>
      <c r="D17" s="577"/>
      <c r="E17" s="576"/>
      <c r="F17" s="577"/>
      <c r="G17" s="577"/>
      <c r="H17" s="578"/>
      <c r="I17" s="577"/>
      <c r="J17" s="577"/>
      <c r="K17" s="579"/>
      <c r="L17" s="580"/>
      <c r="M17" s="577"/>
      <c r="N17" s="576"/>
      <c r="O17" s="577"/>
      <c r="P17" s="577"/>
      <c r="Q17" s="579"/>
      <c r="R17" s="582"/>
      <c r="S17" s="577"/>
      <c r="T17" s="579"/>
      <c r="U17" s="582"/>
      <c r="V17" s="577"/>
      <c r="W17" s="579"/>
      <c r="X17" s="582"/>
      <c r="Y17" s="577"/>
      <c r="Z17" s="579"/>
      <c r="AA17" s="582"/>
      <c r="AB17" s="577"/>
      <c r="AC17" s="579"/>
      <c r="AD17" s="582"/>
      <c r="AE17" s="577"/>
      <c r="AF17" s="579"/>
      <c r="AG17" s="582"/>
      <c r="AH17" s="577"/>
      <c r="AI17" s="577"/>
      <c r="AJ17" s="577"/>
      <c r="AK17" s="577"/>
      <c r="AL17" s="588"/>
      <c r="AM17" s="588"/>
    </row>
    <row r="18" spans="1:39" s="589" customFormat="1" ht="18.75" x14ac:dyDescent="0.3">
      <c r="A18" s="590" t="s">
        <v>427</v>
      </c>
      <c r="B18" s="591">
        <v>10.638999999999999</v>
      </c>
      <c r="C18" s="592">
        <v>32.707999999999998</v>
      </c>
      <c r="D18" s="546">
        <f>IF(B18=0, "    ---- ", IF(ABS(ROUND(100/B18*C18-100,1))&lt;999,ROUND(100/B18*C18-100,1),IF(ROUND(100/B18*C18-100,1)&gt;999,999,-999)))</f>
        <v>207.4</v>
      </c>
      <c r="E18" s="591">
        <v>2393.3209999999999</v>
      </c>
      <c r="F18" s="546">
        <v>2657.4</v>
      </c>
      <c r="G18" s="546">
        <f>IF(E18=0, "    ---- ", IF(ABS(ROUND(100/E18*F18-100,1))&lt;999,ROUND(100/E18*F18-100,1),IF(ROUND(100/E18*F18-100,1)&gt;999,999,-999)))</f>
        <v>11</v>
      </c>
      <c r="H18" s="593"/>
      <c r="I18" s="546"/>
      <c r="J18" s="546"/>
      <c r="K18" s="594">
        <v>0</v>
      </c>
      <c r="L18" s="595">
        <v>16.189</v>
      </c>
      <c r="M18" s="546" t="str">
        <f>IF(K18=0, "    ---- ", IF(ABS(ROUND(100/K18*L18-100,1))&lt;999,ROUND(100/K18*L18-100,1),IF(ROUND(100/K18*L18-100,1)&gt;999,999,-999)))</f>
        <v xml:space="preserve">    ---- </v>
      </c>
      <c r="N18" s="591">
        <v>17450.473496999999</v>
      </c>
      <c r="O18" s="546">
        <v>26001.129846</v>
      </c>
      <c r="P18" s="546">
        <f>IF(N18=0, "    ---- ", IF(ABS(ROUND(100/N18*O18-100,1))&lt;999,ROUND(100/N18*O18-100,1),IF(ROUND(100/N18*O18-100,1)&gt;999,999,-999)))</f>
        <v>49</v>
      </c>
      <c r="Q18" s="594">
        <v>49</v>
      </c>
      <c r="R18" s="596">
        <v>75</v>
      </c>
      <c r="S18" s="546">
        <f>IF(Q18=0, "    ---- ", IF(ABS(ROUND(100/Q18*R18-100,1))&lt;999,ROUND(100/Q18*R18-100,1),IF(ROUND(100/Q18*R18-100,1)&gt;999,999,-999)))</f>
        <v>53.1</v>
      </c>
      <c r="T18" s="594">
        <v>898</v>
      </c>
      <c r="U18" s="596">
        <v>837</v>
      </c>
      <c r="V18" s="546">
        <f>IF(T18=0, "    ---- ", IF(ABS(ROUND(100/T18*U18-100,1))&lt;999,ROUND(100/T18*U18-100,1),IF(ROUND(100/T18*U18-100,1)&gt;999,999,-999)))</f>
        <v>-6.8</v>
      </c>
      <c r="W18" s="594">
        <v>8292</v>
      </c>
      <c r="X18" s="596">
        <v>9576</v>
      </c>
      <c r="Y18" s="546">
        <f>IF(W18=0, "    ---- ", IF(ABS(ROUND(100/W18*X18-100,1))&lt;999,ROUND(100/W18*X18-100,1),IF(ROUND(100/W18*X18-100,1)&gt;999,999,-999)))</f>
        <v>15.5</v>
      </c>
      <c r="Z18" s="594">
        <v>303.00422304</v>
      </c>
      <c r="AA18" s="596">
        <v>269.48528476000001</v>
      </c>
      <c r="AB18" s="546">
        <f>IF(Z18=0, "    ---- ", IF(ABS(ROUND(100/Z18*AA18-100,1))&lt;999,ROUND(100/Z18*AA18-100,1),IF(ROUND(100/Z18*AA18-100,1)&gt;999,999,-999)))</f>
        <v>-11.1</v>
      </c>
      <c r="AC18" s="594">
        <v>1429.6980000000001</v>
      </c>
      <c r="AD18" s="596">
        <v>1810.5060000000001</v>
      </c>
      <c r="AE18" s="546">
        <f>IF(AC18=0, "    ---- ", IF(ABS(ROUND(100/AC18*AD18-100,1))&lt;999,ROUND(100/AC18*AD18-100,1),IF(ROUND(100/AC18*AD18-100,1)&gt;999,999,-999)))</f>
        <v>26.6</v>
      </c>
      <c r="AF18" s="594">
        <v>4352</v>
      </c>
      <c r="AG18" s="596">
        <v>4220</v>
      </c>
      <c r="AH18" s="546">
        <f>IF(AF18=0, "    ---- ", IF(ABS(ROUND(100/AF18*AG18-100,1))&lt;999,ROUND(100/AF18*AG18-100,1),IF(ROUND(100/AF18*AG18-100,1)&gt;999,999,-999)))</f>
        <v>-3</v>
      </c>
      <c r="AI18" s="546">
        <f>B18+E18+H18+K18+N18+Q18+T18+W18+Z18+AC18+AF18</f>
        <v>35178.135720039994</v>
      </c>
      <c r="AJ18" s="546">
        <f>C18+F18+I18+L18+O18+R18+U18+X18+AA18+AD18+AG18</f>
        <v>45495.418130760001</v>
      </c>
      <c r="AK18" s="546">
        <f>IF(AI18=0, "    ---- ", IF(ABS(ROUND(100/AI18*AJ18-100,1))&lt;999,ROUND(100/AI18*AJ18-100,1),IF(ROUND(100/AI18*AJ18-100,1)&gt;999,999,-999)))</f>
        <v>29.3</v>
      </c>
      <c r="AL18" s="588"/>
      <c r="AM18" s="588"/>
    </row>
    <row r="19" spans="1:39" s="589" customFormat="1" ht="18.75" x14ac:dyDescent="0.3">
      <c r="A19" s="590"/>
      <c r="B19" s="591"/>
      <c r="C19" s="592"/>
      <c r="D19" s="546"/>
      <c r="E19" s="591"/>
      <c r="F19" s="546"/>
      <c r="G19" s="546"/>
      <c r="H19" s="593"/>
      <c r="I19" s="546"/>
      <c r="J19" s="546"/>
      <c r="K19" s="594"/>
      <c r="L19" s="595"/>
      <c r="M19" s="546"/>
      <c r="N19" s="591"/>
      <c r="O19" s="546"/>
      <c r="P19" s="546"/>
      <c r="Q19" s="594"/>
      <c r="R19" s="596"/>
      <c r="S19" s="546"/>
      <c r="T19" s="594"/>
      <c r="U19" s="596"/>
      <c r="V19" s="546"/>
      <c r="W19" s="594"/>
      <c r="X19" s="596"/>
      <c r="Y19" s="546"/>
      <c r="Z19" s="594"/>
      <c r="AA19" s="596"/>
      <c r="AB19" s="546"/>
      <c r="AC19" s="594"/>
      <c r="AD19" s="596"/>
      <c r="AE19" s="546"/>
      <c r="AF19" s="594"/>
      <c r="AG19" s="596"/>
      <c r="AH19" s="546"/>
      <c r="AI19" s="546"/>
      <c r="AJ19" s="546"/>
      <c r="AK19" s="546"/>
      <c r="AL19" s="588"/>
      <c r="AM19" s="588"/>
    </row>
    <row r="20" spans="1:39" s="589" customFormat="1" ht="18.75" x14ac:dyDescent="0.3">
      <c r="A20" s="597" t="s">
        <v>428</v>
      </c>
      <c r="B20" s="598"/>
      <c r="C20" s="547"/>
      <c r="D20" s="547"/>
      <c r="E20" s="598">
        <v>259.10000000000002</v>
      </c>
      <c r="F20" s="547">
        <v>114</v>
      </c>
      <c r="G20" s="547">
        <f>IF(E20=0, "    ---- ", IF(ABS(ROUND(100/E20*F20-100,1))&lt;999,ROUND(100/E20*F20-100,1),IF(ROUND(100/E20*F20-100,1)&gt;999,999,-999)))</f>
        <v>-56</v>
      </c>
      <c r="H20" s="599"/>
      <c r="I20" s="547"/>
      <c r="J20" s="547"/>
      <c r="K20" s="600"/>
      <c r="L20" s="601"/>
      <c r="M20" s="547"/>
      <c r="N20" s="598">
        <v>1499</v>
      </c>
      <c r="O20" s="547">
        <v>1375</v>
      </c>
      <c r="P20" s="547">
        <f>IF(N20=0, "    ---- ", IF(ABS(ROUND(100/N20*O20-100,1))&lt;999,ROUND(100/N20*O20-100,1),IF(ROUND(100/N20*O20-100,1)&gt;999,999,-999)))</f>
        <v>-8.3000000000000007</v>
      </c>
      <c r="Q20" s="602">
        <v>62</v>
      </c>
      <c r="R20" s="603">
        <v>79</v>
      </c>
      <c r="S20" s="547">
        <f>IF(Q20=0, "    ---- ", IF(ABS(ROUND(100/Q20*R20-100,1))&lt;999,ROUND(100/Q20*R20-100,1),IF(ROUND(100/Q20*R20-100,1)&gt;999,999,-999)))</f>
        <v>27.4</v>
      </c>
      <c r="T20" s="602">
        <v>2097</v>
      </c>
      <c r="U20" s="603">
        <v>2782</v>
      </c>
      <c r="V20" s="547">
        <f>IF(T20=0, "    ---- ", IF(ABS(ROUND(100/T20*U20-100,1))&lt;999,ROUND(100/T20*U20-100,1),IF(ROUND(100/T20*U20-100,1)&gt;999,999,-999)))</f>
        <v>32.700000000000003</v>
      </c>
      <c r="W20" s="602">
        <v>1405</v>
      </c>
      <c r="X20" s="603">
        <v>1631</v>
      </c>
      <c r="Y20" s="547">
        <f>IF(W20=0, "    ---- ", IF(ABS(ROUND(100/W20*X20-100,1))&lt;999,ROUND(100/W20*X20-100,1),IF(ROUND(100/W20*X20-100,1)&gt;999,999,-999)))</f>
        <v>16.100000000000001</v>
      </c>
      <c r="Z20" s="602"/>
      <c r="AA20" s="603">
        <v>185.59948194999998</v>
      </c>
      <c r="AB20" s="547"/>
      <c r="AC20" s="602">
        <v>474.36700000000002</v>
      </c>
      <c r="AD20" s="603">
        <v>76.432000000000002</v>
      </c>
      <c r="AE20" s="547">
        <f>IF(AC20=0, "    ---- ", IF(ABS(ROUND(100/AC20*AD20-100,1))&lt;999,ROUND(100/AC20*AD20-100,1),IF(ROUND(100/AC20*AD20-100,1)&gt;999,999,-999)))</f>
        <v>-83.9</v>
      </c>
      <c r="AF20" s="602">
        <v>11122</v>
      </c>
      <c r="AG20" s="603">
        <v>11562</v>
      </c>
      <c r="AH20" s="547">
        <f>IF(AF20=0, "    ---- ", IF(ABS(ROUND(100/AF20*AG20-100,1))&lt;999,ROUND(100/AF20*AG20-100,1),IF(ROUND(100/AF20*AG20-100,1)&gt;999,999,-999)))</f>
        <v>4</v>
      </c>
      <c r="AI20" s="547">
        <f>B20+E20+H20+K20+N20+Q20+T20+W20+Z20+AC20+AF20</f>
        <v>16918.467000000001</v>
      </c>
      <c r="AJ20" s="547">
        <f>C20+F20+I20+L20+O20+R20+U20+X20+AA20+AD20+AG20</f>
        <v>17805.031481949998</v>
      </c>
      <c r="AK20" s="547">
        <f>IF(AI20=0, "    ---- ", IF(ABS(ROUND(100/AI20*AJ20-100,1))&lt;999,ROUND(100/AI20*AJ20-100,1),IF(ROUND(100/AI20*AJ20-100,1)&gt;999,999,-999)))</f>
        <v>5.2</v>
      </c>
      <c r="AL20" s="588"/>
      <c r="AM20" s="588"/>
    </row>
  </sheetData>
  <mergeCells count="32">
    <mergeCell ref="AQ6:AS6"/>
    <mergeCell ref="AT6:AV6"/>
    <mergeCell ref="AW6:AY6"/>
    <mergeCell ref="AZ6:BB6"/>
    <mergeCell ref="W6:Y6"/>
    <mergeCell ref="Z6:AB6"/>
    <mergeCell ref="AC6:AE6"/>
    <mergeCell ref="AF6:AH6"/>
    <mergeCell ref="AI6:AK6"/>
    <mergeCell ref="AN6:AP6"/>
    <mergeCell ref="AT5:AV5"/>
    <mergeCell ref="AW5:AY5"/>
    <mergeCell ref="AZ5:BB5"/>
    <mergeCell ref="B6:D6"/>
    <mergeCell ref="E6:G6"/>
    <mergeCell ref="H6:J6"/>
    <mergeCell ref="K6:M6"/>
    <mergeCell ref="N6:P6"/>
    <mergeCell ref="Q6:S6"/>
    <mergeCell ref="T6:V6"/>
    <mergeCell ref="Z5:AB5"/>
    <mergeCell ref="AC5:AE5"/>
    <mergeCell ref="AF5:AH5"/>
    <mergeCell ref="AI5:AK5"/>
    <mergeCell ref="AN5:AP5"/>
    <mergeCell ref="AQ5:AS5"/>
    <mergeCell ref="W5:Y5"/>
    <mergeCell ref="B5:D5"/>
    <mergeCell ref="E5:G5"/>
    <mergeCell ref="H5:J5"/>
    <mergeCell ref="K5:M5"/>
    <mergeCell ref="Q5:S5"/>
  </mergeCells>
  <hyperlinks>
    <hyperlink ref="B1" location="Innhold!A1" display="Tilbak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2:Q65"/>
  <sheetViews>
    <sheetView showGridLines="0" zoomScale="90" zoomScaleNormal="90" workbookViewId="0">
      <selection activeCell="A4" sqref="A4"/>
    </sheetView>
  </sheetViews>
  <sheetFormatPr baseColWidth="10" defaultRowHeight="12.75" x14ac:dyDescent="0.2"/>
  <cols>
    <col min="1" max="1" width="66.28515625" style="1" customWidth="1"/>
    <col min="2" max="2" width="4.28515625" style="51" customWidth="1"/>
    <col min="3" max="3" width="105.140625" style="1" customWidth="1"/>
    <col min="4" max="8" width="12.7109375" style="1" customWidth="1"/>
    <col min="9" max="257" width="11.42578125" style="1"/>
    <col min="258" max="258" width="2.7109375" style="1" customWidth="1"/>
    <col min="259" max="259" width="176.7109375" style="1" customWidth="1"/>
    <col min="260" max="260" width="11.42578125" style="1"/>
    <col min="261" max="261" width="176.7109375" style="1" customWidth="1"/>
    <col min="262" max="262" width="11.42578125" style="1"/>
    <col min="263" max="263" width="88.7109375" style="1" customWidth="1"/>
    <col min="264" max="513" width="11.42578125" style="1"/>
    <col min="514" max="514" width="2.7109375" style="1" customWidth="1"/>
    <col min="515" max="515" width="176.7109375" style="1" customWidth="1"/>
    <col min="516" max="516" width="11.42578125" style="1"/>
    <col min="517" max="517" width="176.7109375" style="1" customWidth="1"/>
    <col min="518" max="518" width="11.42578125" style="1"/>
    <col min="519" max="519" width="88.7109375" style="1" customWidth="1"/>
    <col min="520" max="769" width="11.42578125" style="1"/>
    <col min="770" max="770" width="2.7109375" style="1" customWidth="1"/>
    <col min="771" max="771" width="176.7109375" style="1" customWidth="1"/>
    <col min="772" max="772" width="11.42578125" style="1"/>
    <col min="773" max="773" width="176.7109375" style="1" customWidth="1"/>
    <col min="774" max="774" width="11.42578125" style="1"/>
    <col min="775" max="775" width="88.7109375" style="1" customWidth="1"/>
    <col min="776" max="1025" width="11.42578125" style="1"/>
    <col min="1026" max="1026" width="2.7109375" style="1" customWidth="1"/>
    <col min="1027" max="1027" width="176.7109375" style="1" customWidth="1"/>
    <col min="1028" max="1028" width="11.42578125" style="1"/>
    <col min="1029" max="1029" width="176.7109375" style="1" customWidth="1"/>
    <col min="1030" max="1030" width="11.42578125" style="1"/>
    <col min="1031" max="1031" width="88.7109375" style="1" customWidth="1"/>
    <col min="1032" max="1281" width="11.42578125" style="1"/>
    <col min="1282" max="1282" width="2.7109375" style="1" customWidth="1"/>
    <col min="1283" max="1283" width="176.7109375" style="1" customWidth="1"/>
    <col min="1284" max="1284" width="11.42578125" style="1"/>
    <col min="1285" max="1285" width="176.7109375" style="1" customWidth="1"/>
    <col min="1286" max="1286" width="11.42578125" style="1"/>
    <col min="1287" max="1287" width="88.7109375" style="1" customWidth="1"/>
    <col min="1288" max="1537" width="11.42578125" style="1"/>
    <col min="1538" max="1538" width="2.7109375" style="1" customWidth="1"/>
    <col min="1539" max="1539" width="176.7109375" style="1" customWidth="1"/>
    <col min="1540" max="1540" width="11.42578125" style="1"/>
    <col min="1541" max="1541" width="176.7109375" style="1" customWidth="1"/>
    <col min="1542" max="1542" width="11.42578125" style="1"/>
    <col min="1543" max="1543" width="88.7109375" style="1" customWidth="1"/>
    <col min="1544" max="1793" width="11.42578125" style="1"/>
    <col min="1794" max="1794" width="2.7109375" style="1" customWidth="1"/>
    <col min="1795" max="1795" width="176.7109375" style="1" customWidth="1"/>
    <col min="1796" max="1796" width="11.42578125" style="1"/>
    <col min="1797" max="1797" width="176.7109375" style="1" customWidth="1"/>
    <col min="1798" max="1798" width="11.42578125" style="1"/>
    <col min="1799" max="1799" width="88.7109375" style="1" customWidth="1"/>
    <col min="1800" max="2049" width="11.42578125" style="1"/>
    <col min="2050" max="2050" width="2.7109375" style="1" customWidth="1"/>
    <col min="2051" max="2051" width="176.7109375" style="1" customWidth="1"/>
    <col min="2052" max="2052" width="11.42578125" style="1"/>
    <col min="2053" max="2053" width="176.7109375" style="1" customWidth="1"/>
    <col min="2054" max="2054" width="11.42578125" style="1"/>
    <col min="2055" max="2055" width="88.7109375" style="1" customWidth="1"/>
    <col min="2056" max="2305" width="11.42578125" style="1"/>
    <col min="2306" max="2306" width="2.7109375" style="1" customWidth="1"/>
    <col min="2307" max="2307" width="176.7109375" style="1" customWidth="1"/>
    <col min="2308" max="2308" width="11.42578125" style="1"/>
    <col min="2309" max="2309" width="176.7109375" style="1" customWidth="1"/>
    <col min="2310" max="2310" width="11.42578125" style="1"/>
    <col min="2311" max="2311" width="88.7109375" style="1" customWidth="1"/>
    <col min="2312" max="2561" width="11.42578125" style="1"/>
    <col min="2562" max="2562" width="2.7109375" style="1" customWidth="1"/>
    <col min="2563" max="2563" width="176.7109375" style="1" customWidth="1"/>
    <col min="2564" max="2564" width="11.42578125" style="1"/>
    <col min="2565" max="2565" width="176.7109375" style="1" customWidth="1"/>
    <col min="2566" max="2566" width="11.42578125" style="1"/>
    <col min="2567" max="2567" width="88.7109375" style="1" customWidth="1"/>
    <col min="2568" max="2817" width="11.42578125" style="1"/>
    <col min="2818" max="2818" width="2.7109375" style="1" customWidth="1"/>
    <col min="2819" max="2819" width="176.7109375" style="1" customWidth="1"/>
    <col min="2820" max="2820" width="11.42578125" style="1"/>
    <col min="2821" max="2821" width="176.7109375" style="1" customWidth="1"/>
    <col min="2822" max="2822" width="11.42578125" style="1"/>
    <col min="2823" max="2823" width="88.7109375" style="1" customWidth="1"/>
    <col min="2824" max="3073" width="11.42578125" style="1"/>
    <col min="3074" max="3074" width="2.7109375" style="1" customWidth="1"/>
    <col min="3075" max="3075" width="176.7109375" style="1" customWidth="1"/>
    <col min="3076" max="3076" width="11.42578125" style="1"/>
    <col min="3077" max="3077" width="176.7109375" style="1" customWidth="1"/>
    <col min="3078" max="3078" width="11.42578125" style="1"/>
    <col min="3079" max="3079" width="88.7109375" style="1" customWidth="1"/>
    <col min="3080" max="3329" width="11.42578125" style="1"/>
    <col min="3330" max="3330" width="2.7109375" style="1" customWidth="1"/>
    <col min="3331" max="3331" width="176.7109375" style="1" customWidth="1"/>
    <col min="3332" max="3332" width="11.42578125" style="1"/>
    <col min="3333" max="3333" width="176.7109375" style="1" customWidth="1"/>
    <col min="3334" max="3334" width="11.42578125" style="1"/>
    <col min="3335" max="3335" width="88.7109375" style="1" customWidth="1"/>
    <col min="3336" max="3585" width="11.42578125" style="1"/>
    <col min="3586" max="3586" width="2.7109375" style="1" customWidth="1"/>
    <col min="3587" max="3587" width="176.7109375" style="1" customWidth="1"/>
    <col min="3588" max="3588" width="11.42578125" style="1"/>
    <col min="3589" max="3589" width="176.7109375" style="1" customWidth="1"/>
    <col min="3590" max="3590" width="11.42578125" style="1"/>
    <col min="3591" max="3591" width="88.7109375" style="1" customWidth="1"/>
    <col min="3592" max="3841" width="11.42578125" style="1"/>
    <col min="3842" max="3842" width="2.7109375" style="1" customWidth="1"/>
    <col min="3843" max="3843" width="176.7109375" style="1" customWidth="1"/>
    <col min="3844" max="3844" width="11.42578125" style="1"/>
    <col min="3845" max="3845" width="176.7109375" style="1" customWidth="1"/>
    <col min="3846" max="3846" width="11.42578125" style="1"/>
    <col min="3847" max="3847" width="88.7109375" style="1" customWidth="1"/>
    <col min="3848" max="4097" width="11.42578125" style="1"/>
    <col min="4098" max="4098" width="2.7109375" style="1" customWidth="1"/>
    <col min="4099" max="4099" width="176.7109375" style="1" customWidth="1"/>
    <col min="4100" max="4100" width="11.42578125" style="1"/>
    <col min="4101" max="4101" width="176.7109375" style="1" customWidth="1"/>
    <col min="4102" max="4102" width="11.42578125" style="1"/>
    <col min="4103" max="4103" width="88.7109375" style="1" customWidth="1"/>
    <col min="4104" max="4353" width="11.42578125" style="1"/>
    <col min="4354" max="4354" width="2.7109375" style="1" customWidth="1"/>
    <col min="4355" max="4355" width="176.7109375" style="1" customWidth="1"/>
    <col min="4356" max="4356" width="11.42578125" style="1"/>
    <col min="4357" max="4357" width="176.7109375" style="1" customWidth="1"/>
    <col min="4358" max="4358" width="11.42578125" style="1"/>
    <col min="4359" max="4359" width="88.7109375" style="1" customWidth="1"/>
    <col min="4360" max="4609" width="11.42578125" style="1"/>
    <col min="4610" max="4610" width="2.7109375" style="1" customWidth="1"/>
    <col min="4611" max="4611" width="176.7109375" style="1" customWidth="1"/>
    <col min="4612" max="4612" width="11.42578125" style="1"/>
    <col min="4613" max="4613" width="176.7109375" style="1" customWidth="1"/>
    <col min="4614" max="4614" width="11.42578125" style="1"/>
    <col min="4615" max="4615" width="88.7109375" style="1" customWidth="1"/>
    <col min="4616" max="4865" width="11.42578125" style="1"/>
    <col min="4866" max="4866" width="2.7109375" style="1" customWidth="1"/>
    <col min="4867" max="4867" width="176.7109375" style="1" customWidth="1"/>
    <col min="4868" max="4868" width="11.42578125" style="1"/>
    <col min="4869" max="4869" width="176.7109375" style="1" customWidth="1"/>
    <col min="4870" max="4870" width="11.42578125" style="1"/>
    <col min="4871" max="4871" width="88.7109375" style="1" customWidth="1"/>
    <col min="4872" max="5121" width="11.42578125" style="1"/>
    <col min="5122" max="5122" width="2.7109375" style="1" customWidth="1"/>
    <col min="5123" max="5123" width="176.7109375" style="1" customWidth="1"/>
    <col min="5124" max="5124" width="11.42578125" style="1"/>
    <col min="5125" max="5125" width="176.7109375" style="1" customWidth="1"/>
    <col min="5126" max="5126" width="11.42578125" style="1"/>
    <col min="5127" max="5127" width="88.7109375" style="1" customWidth="1"/>
    <col min="5128" max="5377" width="11.42578125" style="1"/>
    <col min="5378" max="5378" width="2.7109375" style="1" customWidth="1"/>
    <col min="5379" max="5379" width="176.7109375" style="1" customWidth="1"/>
    <col min="5380" max="5380" width="11.42578125" style="1"/>
    <col min="5381" max="5381" width="176.7109375" style="1" customWidth="1"/>
    <col min="5382" max="5382" width="11.42578125" style="1"/>
    <col min="5383" max="5383" width="88.7109375" style="1" customWidth="1"/>
    <col min="5384" max="5633" width="11.42578125" style="1"/>
    <col min="5634" max="5634" width="2.7109375" style="1" customWidth="1"/>
    <col min="5635" max="5635" width="176.7109375" style="1" customWidth="1"/>
    <col min="5636" max="5636" width="11.42578125" style="1"/>
    <col min="5637" max="5637" width="176.7109375" style="1" customWidth="1"/>
    <col min="5638" max="5638" width="11.42578125" style="1"/>
    <col min="5639" max="5639" width="88.7109375" style="1" customWidth="1"/>
    <col min="5640" max="5889" width="11.42578125" style="1"/>
    <col min="5890" max="5890" width="2.7109375" style="1" customWidth="1"/>
    <col min="5891" max="5891" width="176.7109375" style="1" customWidth="1"/>
    <col min="5892" max="5892" width="11.42578125" style="1"/>
    <col min="5893" max="5893" width="176.7109375" style="1" customWidth="1"/>
    <col min="5894" max="5894" width="11.42578125" style="1"/>
    <col min="5895" max="5895" width="88.7109375" style="1" customWidth="1"/>
    <col min="5896" max="6145" width="11.42578125" style="1"/>
    <col min="6146" max="6146" width="2.7109375" style="1" customWidth="1"/>
    <col min="6147" max="6147" width="176.7109375" style="1" customWidth="1"/>
    <col min="6148" max="6148" width="11.42578125" style="1"/>
    <col min="6149" max="6149" width="176.7109375" style="1" customWidth="1"/>
    <col min="6150" max="6150" width="11.42578125" style="1"/>
    <col min="6151" max="6151" width="88.7109375" style="1" customWidth="1"/>
    <col min="6152" max="6401" width="11.42578125" style="1"/>
    <col min="6402" max="6402" width="2.7109375" style="1" customWidth="1"/>
    <col min="6403" max="6403" width="176.7109375" style="1" customWidth="1"/>
    <col min="6404" max="6404" width="11.42578125" style="1"/>
    <col min="6405" max="6405" width="176.7109375" style="1" customWidth="1"/>
    <col min="6406" max="6406" width="11.42578125" style="1"/>
    <col min="6407" max="6407" width="88.7109375" style="1" customWidth="1"/>
    <col min="6408" max="6657" width="11.42578125" style="1"/>
    <col min="6658" max="6658" width="2.7109375" style="1" customWidth="1"/>
    <col min="6659" max="6659" width="176.7109375" style="1" customWidth="1"/>
    <col min="6660" max="6660" width="11.42578125" style="1"/>
    <col min="6661" max="6661" width="176.7109375" style="1" customWidth="1"/>
    <col min="6662" max="6662" width="11.42578125" style="1"/>
    <col min="6663" max="6663" width="88.7109375" style="1" customWidth="1"/>
    <col min="6664" max="6913" width="11.42578125" style="1"/>
    <col min="6914" max="6914" width="2.7109375" style="1" customWidth="1"/>
    <col min="6915" max="6915" width="176.7109375" style="1" customWidth="1"/>
    <col min="6916" max="6916" width="11.42578125" style="1"/>
    <col min="6917" max="6917" width="176.7109375" style="1" customWidth="1"/>
    <col min="6918" max="6918" width="11.42578125" style="1"/>
    <col min="6919" max="6919" width="88.7109375" style="1" customWidth="1"/>
    <col min="6920" max="7169" width="11.42578125" style="1"/>
    <col min="7170" max="7170" width="2.7109375" style="1" customWidth="1"/>
    <col min="7171" max="7171" width="176.7109375" style="1" customWidth="1"/>
    <col min="7172" max="7172" width="11.42578125" style="1"/>
    <col min="7173" max="7173" width="176.7109375" style="1" customWidth="1"/>
    <col min="7174" max="7174" width="11.42578125" style="1"/>
    <col min="7175" max="7175" width="88.7109375" style="1" customWidth="1"/>
    <col min="7176" max="7425" width="11.42578125" style="1"/>
    <col min="7426" max="7426" width="2.7109375" style="1" customWidth="1"/>
    <col min="7427" max="7427" width="176.7109375" style="1" customWidth="1"/>
    <col min="7428" max="7428" width="11.42578125" style="1"/>
    <col min="7429" max="7429" width="176.7109375" style="1" customWidth="1"/>
    <col min="7430" max="7430" width="11.42578125" style="1"/>
    <col min="7431" max="7431" width="88.7109375" style="1" customWidth="1"/>
    <col min="7432" max="7681" width="11.42578125" style="1"/>
    <col min="7682" max="7682" width="2.7109375" style="1" customWidth="1"/>
    <col min="7683" max="7683" width="176.7109375" style="1" customWidth="1"/>
    <col min="7684" max="7684" width="11.42578125" style="1"/>
    <col min="7685" max="7685" width="176.7109375" style="1" customWidth="1"/>
    <col min="7686" max="7686" width="11.42578125" style="1"/>
    <col min="7687" max="7687" width="88.7109375" style="1" customWidth="1"/>
    <col min="7688" max="7937" width="11.42578125" style="1"/>
    <col min="7938" max="7938" width="2.7109375" style="1" customWidth="1"/>
    <col min="7939" max="7939" width="176.7109375" style="1" customWidth="1"/>
    <col min="7940" max="7940" width="11.42578125" style="1"/>
    <col min="7941" max="7941" width="176.7109375" style="1" customWidth="1"/>
    <col min="7942" max="7942" width="11.42578125" style="1"/>
    <col min="7943" max="7943" width="88.7109375" style="1" customWidth="1"/>
    <col min="7944" max="8193" width="11.42578125" style="1"/>
    <col min="8194" max="8194" width="2.7109375" style="1" customWidth="1"/>
    <col min="8195" max="8195" width="176.7109375" style="1" customWidth="1"/>
    <col min="8196" max="8196" width="11.42578125" style="1"/>
    <col min="8197" max="8197" width="176.7109375" style="1" customWidth="1"/>
    <col min="8198" max="8198" width="11.42578125" style="1"/>
    <col min="8199" max="8199" width="88.7109375" style="1" customWidth="1"/>
    <col min="8200" max="8449" width="11.42578125" style="1"/>
    <col min="8450" max="8450" width="2.7109375" style="1" customWidth="1"/>
    <col min="8451" max="8451" width="176.7109375" style="1" customWidth="1"/>
    <col min="8452" max="8452" width="11.42578125" style="1"/>
    <col min="8453" max="8453" width="176.7109375" style="1" customWidth="1"/>
    <col min="8454" max="8454" width="11.42578125" style="1"/>
    <col min="8455" max="8455" width="88.7109375" style="1" customWidth="1"/>
    <col min="8456" max="8705" width="11.42578125" style="1"/>
    <col min="8706" max="8706" width="2.7109375" style="1" customWidth="1"/>
    <col min="8707" max="8707" width="176.7109375" style="1" customWidth="1"/>
    <col min="8708" max="8708" width="11.42578125" style="1"/>
    <col min="8709" max="8709" width="176.7109375" style="1" customWidth="1"/>
    <col min="8710" max="8710" width="11.42578125" style="1"/>
    <col min="8711" max="8711" width="88.7109375" style="1" customWidth="1"/>
    <col min="8712" max="8961" width="11.42578125" style="1"/>
    <col min="8962" max="8962" width="2.7109375" style="1" customWidth="1"/>
    <col min="8963" max="8963" width="176.7109375" style="1" customWidth="1"/>
    <col min="8964" max="8964" width="11.42578125" style="1"/>
    <col min="8965" max="8965" width="176.7109375" style="1" customWidth="1"/>
    <col min="8966" max="8966" width="11.42578125" style="1"/>
    <col min="8967" max="8967" width="88.7109375" style="1" customWidth="1"/>
    <col min="8968" max="9217" width="11.42578125" style="1"/>
    <col min="9218" max="9218" width="2.7109375" style="1" customWidth="1"/>
    <col min="9219" max="9219" width="176.7109375" style="1" customWidth="1"/>
    <col min="9220" max="9220" width="11.42578125" style="1"/>
    <col min="9221" max="9221" width="176.7109375" style="1" customWidth="1"/>
    <col min="9222" max="9222" width="11.42578125" style="1"/>
    <col min="9223" max="9223" width="88.7109375" style="1" customWidth="1"/>
    <col min="9224" max="9473" width="11.42578125" style="1"/>
    <col min="9474" max="9474" width="2.7109375" style="1" customWidth="1"/>
    <col min="9475" max="9475" width="176.7109375" style="1" customWidth="1"/>
    <col min="9476" max="9476" width="11.42578125" style="1"/>
    <col min="9477" max="9477" width="176.7109375" style="1" customWidth="1"/>
    <col min="9478" max="9478" width="11.42578125" style="1"/>
    <col min="9479" max="9479" width="88.7109375" style="1" customWidth="1"/>
    <col min="9480" max="9729" width="11.42578125" style="1"/>
    <col min="9730" max="9730" width="2.7109375" style="1" customWidth="1"/>
    <col min="9731" max="9731" width="176.7109375" style="1" customWidth="1"/>
    <col min="9732" max="9732" width="11.42578125" style="1"/>
    <col min="9733" max="9733" width="176.7109375" style="1" customWidth="1"/>
    <col min="9734" max="9734" width="11.42578125" style="1"/>
    <col min="9735" max="9735" width="88.7109375" style="1" customWidth="1"/>
    <col min="9736" max="9985" width="11.42578125" style="1"/>
    <col min="9986" max="9986" width="2.7109375" style="1" customWidth="1"/>
    <col min="9987" max="9987" width="176.7109375" style="1" customWidth="1"/>
    <col min="9988" max="9988" width="11.42578125" style="1"/>
    <col min="9989" max="9989" width="176.7109375" style="1" customWidth="1"/>
    <col min="9990" max="9990" width="11.42578125" style="1"/>
    <col min="9991" max="9991" width="88.7109375" style="1" customWidth="1"/>
    <col min="9992" max="10241" width="11.42578125" style="1"/>
    <col min="10242" max="10242" width="2.7109375" style="1" customWidth="1"/>
    <col min="10243" max="10243" width="176.7109375" style="1" customWidth="1"/>
    <col min="10244" max="10244" width="11.42578125" style="1"/>
    <col min="10245" max="10245" width="176.7109375" style="1" customWidth="1"/>
    <col min="10246" max="10246" width="11.42578125" style="1"/>
    <col min="10247" max="10247" width="88.7109375" style="1" customWidth="1"/>
    <col min="10248" max="10497" width="11.42578125" style="1"/>
    <col min="10498" max="10498" width="2.7109375" style="1" customWidth="1"/>
    <col min="10499" max="10499" width="176.7109375" style="1" customWidth="1"/>
    <col min="10500" max="10500" width="11.42578125" style="1"/>
    <col min="10501" max="10501" width="176.7109375" style="1" customWidth="1"/>
    <col min="10502" max="10502" width="11.42578125" style="1"/>
    <col min="10503" max="10503" width="88.7109375" style="1" customWidth="1"/>
    <col min="10504" max="10753" width="11.42578125" style="1"/>
    <col min="10754" max="10754" width="2.7109375" style="1" customWidth="1"/>
    <col min="10755" max="10755" width="176.7109375" style="1" customWidth="1"/>
    <col min="10756" max="10756" width="11.42578125" style="1"/>
    <col min="10757" max="10757" width="176.7109375" style="1" customWidth="1"/>
    <col min="10758" max="10758" width="11.42578125" style="1"/>
    <col min="10759" max="10759" width="88.7109375" style="1" customWidth="1"/>
    <col min="10760" max="11009" width="11.42578125" style="1"/>
    <col min="11010" max="11010" width="2.7109375" style="1" customWidth="1"/>
    <col min="11011" max="11011" width="176.7109375" style="1" customWidth="1"/>
    <col min="11012" max="11012" width="11.42578125" style="1"/>
    <col min="11013" max="11013" width="176.7109375" style="1" customWidth="1"/>
    <col min="11014" max="11014" width="11.42578125" style="1"/>
    <col min="11015" max="11015" width="88.7109375" style="1" customWidth="1"/>
    <col min="11016" max="11265" width="11.42578125" style="1"/>
    <col min="11266" max="11266" width="2.7109375" style="1" customWidth="1"/>
    <col min="11267" max="11267" width="176.7109375" style="1" customWidth="1"/>
    <col min="11268" max="11268" width="11.42578125" style="1"/>
    <col min="11269" max="11269" width="176.7109375" style="1" customWidth="1"/>
    <col min="11270" max="11270" width="11.42578125" style="1"/>
    <col min="11271" max="11271" width="88.7109375" style="1" customWidth="1"/>
    <col min="11272" max="11521" width="11.42578125" style="1"/>
    <col min="11522" max="11522" width="2.7109375" style="1" customWidth="1"/>
    <col min="11523" max="11523" width="176.7109375" style="1" customWidth="1"/>
    <col min="11524" max="11524" width="11.42578125" style="1"/>
    <col min="11525" max="11525" width="176.7109375" style="1" customWidth="1"/>
    <col min="11526" max="11526" width="11.42578125" style="1"/>
    <col min="11527" max="11527" width="88.7109375" style="1" customWidth="1"/>
    <col min="11528" max="11777" width="11.42578125" style="1"/>
    <col min="11778" max="11778" width="2.7109375" style="1" customWidth="1"/>
    <col min="11779" max="11779" width="176.7109375" style="1" customWidth="1"/>
    <col min="11780" max="11780" width="11.42578125" style="1"/>
    <col min="11781" max="11781" width="176.7109375" style="1" customWidth="1"/>
    <col min="11782" max="11782" width="11.42578125" style="1"/>
    <col min="11783" max="11783" width="88.7109375" style="1" customWidth="1"/>
    <col min="11784" max="12033" width="11.42578125" style="1"/>
    <col min="12034" max="12034" width="2.7109375" style="1" customWidth="1"/>
    <col min="12035" max="12035" width="176.7109375" style="1" customWidth="1"/>
    <col min="12036" max="12036" width="11.42578125" style="1"/>
    <col min="12037" max="12037" width="176.7109375" style="1" customWidth="1"/>
    <col min="12038" max="12038" width="11.42578125" style="1"/>
    <col min="12039" max="12039" width="88.7109375" style="1" customWidth="1"/>
    <col min="12040" max="12289" width="11.42578125" style="1"/>
    <col min="12290" max="12290" width="2.7109375" style="1" customWidth="1"/>
    <col min="12291" max="12291" width="176.7109375" style="1" customWidth="1"/>
    <col min="12292" max="12292" width="11.42578125" style="1"/>
    <col min="12293" max="12293" width="176.7109375" style="1" customWidth="1"/>
    <col min="12294" max="12294" width="11.42578125" style="1"/>
    <col min="12295" max="12295" width="88.7109375" style="1" customWidth="1"/>
    <col min="12296" max="12545" width="11.42578125" style="1"/>
    <col min="12546" max="12546" width="2.7109375" style="1" customWidth="1"/>
    <col min="12547" max="12547" width="176.7109375" style="1" customWidth="1"/>
    <col min="12548" max="12548" width="11.42578125" style="1"/>
    <col min="12549" max="12549" width="176.7109375" style="1" customWidth="1"/>
    <col min="12550" max="12550" width="11.42578125" style="1"/>
    <col min="12551" max="12551" width="88.7109375" style="1" customWidth="1"/>
    <col min="12552" max="12801" width="11.42578125" style="1"/>
    <col min="12802" max="12802" width="2.7109375" style="1" customWidth="1"/>
    <col min="12803" max="12803" width="176.7109375" style="1" customWidth="1"/>
    <col min="12804" max="12804" width="11.42578125" style="1"/>
    <col min="12805" max="12805" width="176.7109375" style="1" customWidth="1"/>
    <col min="12806" max="12806" width="11.42578125" style="1"/>
    <col min="12807" max="12807" width="88.7109375" style="1" customWidth="1"/>
    <col min="12808" max="13057" width="11.42578125" style="1"/>
    <col min="13058" max="13058" width="2.7109375" style="1" customWidth="1"/>
    <col min="13059" max="13059" width="176.7109375" style="1" customWidth="1"/>
    <col min="13060" max="13060" width="11.42578125" style="1"/>
    <col min="13061" max="13061" width="176.7109375" style="1" customWidth="1"/>
    <col min="13062" max="13062" width="11.42578125" style="1"/>
    <col min="13063" max="13063" width="88.7109375" style="1" customWidth="1"/>
    <col min="13064" max="13313" width="11.42578125" style="1"/>
    <col min="13314" max="13314" width="2.7109375" style="1" customWidth="1"/>
    <col min="13315" max="13315" width="176.7109375" style="1" customWidth="1"/>
    <col min="13316" max="13316" width="11.42578125" style="1"/>
    <col min="13317" max="13317" width="176.7109375" style="1" customWidth="1"/>
    <col min="13318" max="13318" width="11.42578125" style="1"/>
    <col min="13319" max="13319" width="88.7109375" style="1" customWidth="1"/>
    <col min="13320" max="13569" width="11.42578125" style="1"/>
    <col min="13570" max="13570" width="2.7109375" style="1" customWidth="1"/>
    <col min="13571" max="13571" width="176.7109375" style="1" customWidth="1"/>
    <col min="13572" max="13572" width="11.42578125" style="1"/>
    <col min="13573" max="13573" width="176.7109375" style="1" customWidth="1"/>
    <col min="13574" max="13574" width="11.42578125" style="1"/>
    <col min="13575" max="13575" width="88.7109375" style="1" customWidth="1"/>
    <col min="13576" max="13825" width="11.42578125" style="1"/>
    <col min="13826" max="13826" width="2.7109375" style="1" customWidth="1"/>
    <col min="13827" max="13827" width="176.7109375" style="1" customWidth="1"/>
    <col min="13828" max="13828" width="11.42578125" style="1"/>
    <col min="13829" max="13829" width="176.7109375" style="1" customWidth="1"/>
    <col min="13830" max="13830" width="11.42578125" style="1"/>
    <col min="13831" max="13831" width="88.7109375" style="1" customWidth="1"/>
    <col min="13832" max="14081" width="11.42578125" style="1"/>
    <col min="14082" max="14082" width="2.7109375" style="1" customWidth="1"/>
    <col min="14083" max="14083" width="176.7109375" style="1" customWidth="1"/>
    <col min="14084" max="14084" width="11.42578125" style="1"/>
    <col min="14085" max="14085" width="176.7109375" style="1" customWidth="1"/>
    <col min="14086" max="14086" width="11.42578125" style="1"/>
    <col min="14087" max="14087" width="88.7109375" style="1" customWidth="1"/>
    <col min="14088" max="14337" width="11.42578125" style="1"/>
    <col min="14338" max="14338" width="2.7109375" style="1" customWidth="1"/>
    <col min="14339" max="14339" width="176.7109375" style="1" customWidth="1"/>
    <col min="14340" max="14340" width="11.42578125" style="1"/>
    <col min="14341" max="14341" width="176.7109375" style="1" customWidth="1"/>
    <col min="14342" max="14342" width="11.42578125" style="1"/>
    <col min="14343" max="14343" width="88.7109375" style="1" customWidth="1"/>
    <col min="14344" max="14593" width="11.42578125" style="1"/>
    <col min="14594" max="14594" width="2.7109375" style="1" customWidth="1"/>
    <col min="14595" max="14595" width="176.7109375" style="1" customWidth="1"/>
    <col min="14596" max="14596" width="11.42578125" style="1"/>
    <col min="14597" max="14597" width="176.7109375" style="1" customWidth="1"/>
    <col min="14598" max="14598" width="11.42578125" style="1"/>
    <col min="14599" max="14599" width="88.7109375" style="1" customWidth="1"/>
    <col min="14600" max="14849" width="11.42578125" style="1"/>
    <col min="14850" max="14850" width="2.7109375" style="1" customWidth="1"/>
    <col min="14851" max="14851" width="176.7109375" style="1" customWidth="1"/>
    <col min="14852" max="14852" width="11.42578125" style="1"/>
    <col min="14853" max="14853" width="176.7109375" style="1" customWidth="1"/>
    <col min="14854" max="14854" width="11.42578125" style="1"/>
    <col min="14855" max="14855" width="88.7109375" style="1" customWidth="1"/>
    <col min="14856" max="15105" width="11.42578125" style="1"/>
    <col min="15106" max="15106" width="2.7109375" style="1" customWidth="1"/>
    <col min="15107" max="15107" width="176.7109375" style="1" customWidth="1"/>
    <col min="15108" max="15108" width="11.42578125" style="1"/>
    <col min="15109" max="15109" width="176.7109375" style="1" customWidth="1"/>
    <col min="15110" max="15110" width="11.42578125" style="1"/>
    <col min="15111" max="15111" width="88.7109375" style="1" customWidth="1"/>
    <col min="15112" max="15361" width="11.42578125" style="1"/>
    <col min="15362" max="15362" width="2.7109375" style="1" customWidth="1"/>
    <col min="15363" max="15363" width="176.7109375" style="1" customWidth="1"/>
    <col min="15364" max="15364" width="11.42578125" style="1"/>
    <col min="15365" max="15365" width="176.7109375" style="1" customWidth="1"/>
    <col min="15366" max="15366" width="11.42578125" style="1"/>
    <col min="15367" max="15367" width="88.7109375" style="1" customWidth="1"/>
    <col min="15368" max="15617" width="11.42578125" style="1"/>
    <col min="15618" max="15618" width="2.7109375" style="1" customWidth="1"/>
    <col min="15619" max="15619" width="176.7109375" style="1" customWidth="1"/>
    <col min="15620" max="15620" width="11.42578125" style="1"/>
    <col min="15621" max="15621" width="176.7109375" style="1" customWidth="1"/>
    <col min="15622" max="15622" width="11.42578125" style="1"/>
    <col min="15623" max="15623" width="88.7109375" style="1" customWidth="1"/>
    <col min="15624" max="15873" width="11.42578125" style="1"/>
    <col min="15874" max="15874" width="2.7109375" style="1" customWidth="1"/>
    <col min="15875" max="15875" width="176.7109375" style="1" customWidth="1"/>
    <col min="15876" max="15876" width="11.42578125" style="1"/>
    <col min="15877" max="15877" width="176.7109375" style="1" customWidth="1"/>
    <col min="15878" max="15878" width="11.42578125" style="1"/>
    <col min="15879" max="15879" width="88.7109375" style="1" customWidth="1"/>
    <col min="15880" max="16129" width="11.42578125" style="1"/>
    <col min="16130" max="16130" width="2.7109375" style="1" customWidth="1"/>
    <col min="16131" max="16131" width="176.7109375" style="1" customWidth="1"/>
    <col min="16132" max="16132" width="11.42578125" style="1"/>
    <col min="16133" max="16133" width="176.7109375" style="1" customWidth="1"/>
    <col min="16134" max="16134" width="11.42578125" style="1"/>
    <col min="16135" max="16135" width="88.7109375" style="1" customWidth="1"/>
    <col min="16136" max="16384" width="11.42578125" style="1"/>
  </cols>
  <sheetData>
    <row r="2" spans="1:17" x14ac:dyDescent="0.2">
      <c r="C2" s="332"/>
      <c r="D2" s="332"/>
      <c r="E2" s="332"/>
    </row>
    <row r="3" spans="1:17" x14ac:dyDescent="0.2">
      <c r="A3" s="44" t="s">
        <v>63</v>
      </c>
    </row>
    <row r="4" spans="1:17" x14ac:dyDescent="0.2">
      <c r="C4" s="332"/>
      <c r="D4" s="332"/>
      <c r="E4" s="332"/>
      <c r="F4" s="332"/>
      <c r="G4" s="332"/>
      <c r="H4" s="332"/>
      <c r="I4" s="332"/>
      <c r="J4" s="332"/>
      <c r="K4" s="332"/>
    </row>
    <row r="6" spans="1:17" ht="15.75" x14ac:dyDescent="0.25">
      <c r="C6" s="340" t="s">
        <v>17</v>
      </c>
      <c r="D6" s="3"/>
      <c r="E6" s="340"/>
    </row>
    <row r="7" spans="1:17" ht="18.75" customHeight="1" x14ac:dyDescent="0.2">
      <c r="C7" s="3"/>
      <c r="D7" s="3"/>
      <c r="E7" s="51"/>
    </row>
    <row r="8" spans="1:17" ht="15.75" x14ac:dyDescent="0.25">
      <c r="B8" s="333">
        <v>1</v>
      </c>
      <c r="C8" s="334" t="s">
        <v>323</v>
      </c>
      <c r="E8" s="351"/>
    </row>
    <row r="9" spans="1:17" ht="31.5" x14ac:dyDescent="0.2">
      <c r="B9" s="333">
        <v>2</v>
      </c>
      <c r="C9" s="337" t="s">
        <v>324</v>
      </c>
      <c r="E9" s="8"/>
      <c r="Q9" s="3"/>
    </row>
    <row r="10" spans="1:17" ht="47.25" x14ac:dyDescent="0.2">
      <c r="B10" s="333">
        <v>3</v>
      </c>
      <c r="C10" s="334" t="s">
        <v>325</v>
      </c>
      <c r="E10" s="8"/>
    </row>
    <row r="11" spans="1:17" ht="141.75" x14ac:dyDescent="0.2">
      <c r="B11" s="333">
        <v>4</v>
      </c>
      <c r="C11" s="335" t="s">
        <v>326</v>
      </c>
      <c r="E11" s="8"/>
    </row>
    <row r="12" spans="1:17" ht="47.25" x14ac:dyDescent="0.2">
      <c r="B12" s="333">
        <v>5</v>
      </c>
      <c r="C12" s="337" t="s">
        <v>327</v>
      </c>
      <c r="E12" s="3"/>
    </row>
    <row r="13" spans="1:17" ht="31.5" x14ac:dyDescent="0.2">
      <c r="B13" s="333">
        <v>6</v>
      </c>
      <c r="C13" s="334" t="s">
        <v>22</v>
      </c>
      <c r="E13" s="3"/>
    </row>
    <row r="14" spans="1:17" ht="15.75" x14ac:dyDescent="0.2">
      <c r="B14" s="333">
        <v>7</v>
      </c>
      <c r="C14" s="334" t="s">
        <v>24</v>
      </c>
    </row>
    <row r="15" spans="1:17" ht="18.75" customHeight="1" x14ac:dyDescent="0.2">
      <c r="B15" s="333">
        <v>8</v>
      </c>
      <c r="C15" s="334" t="s">
        <v>18</v>
      </c>
    </row>
    <row r="16" spans="1:17" ht="18.75" customHeight="1" x14ac:dyDescent="0.2">
      <c r="B16" s="333">
        <v>9</v>
      </c>
      <c r="C16" s="334" t="s">
        <v>19</v>
      </c>
    </row>
    <row r="17" spans="2:9" ht="15.75" x14ac:dyDescent="0.25">
      <c r="B17" s="333">
        <v>10</v>
      </c>
      <c r="C17" s="334" t="s">
        <v>23</v>
      </c>
      <c r="E17" s="340"/>
    </row>
    <row r="18" spans="2:9" ht="15.75" x14ac:dyDescent="0.2">
      <c r="B18" s="333">
        <v>11</v>
      </c>
      <c r="C18" s="334" t="s">
        <v>25</v>
      </c>
      <c r="E18" s="8"/>
    </row>
    <row r="19" spans="2:9" ht="15.75" x14ac:dyDescent="0.2">
      <c r="B19" s="333">
        <v>12</v>
      </c>
      <c r="C19" s="334" t="s">
        <v>20</v>
      </c>
      <c r="E19" s="8"/>
    </row>
    <row r="20" spans="2:9" ht="15.75" x14ac:dyDescent="0.2">
      <c r="B20" s="333">
        <v>13</v>
      </c>
      <c r="C20" s="334" t="s">
        <v>329</v>
      </c>
      <c r="E20" s="3"/>
    </row>
    <row r="21" spans="2:9" ht="15.75" x14ac:dyDescent="0.2">
      <c r="B21" s="333">
        <v>14</v>
      </c>
      <c r="C21" s="334" t="s">
        <v>21</v>
      </c>
      <c r="E21" s="352"/>
    </row>
    <row r="22" spans="2:9" ht="47.25" x14ac:dyDescent="0.2">
      <c r="B22" s="333">
        <v>15</v>
      </c>
      <c r="C22" s="334" t="s">
        <v>330</v>
      </c>
      <c r="E22" s="3"/>
    </row>
    <row r="23" spans="2:9" ht="31.5" x14ac:dyDescent="0.2">
      <c r="B23" s="333">
        <v>16</v>
      </c>
      <c r="C23" s="337" t="s">
        <v>417</v>
      </c>
      <c r="D23" s="338"/>
      <c r="E23" s="332"/>
      <c r="F23" s="338"/>
      <c r="G23" s="2"/>
      <c r="H23" s="2"/>
      <c r="I23" s="2"/>
    </row>
    <row r="24" spans="2:9" ht="18.75" customHeight="1" x14ac:dyDescent="0.25">
      <c r="B24" s="336">
        <v>17</v>
      </c>
      <c r="C24" s="339" t="s">
        <v>328</v>
      </c>
    </row>
    <row r="25" spans="2:9" ht="18.75" customHeight="1" x14ac:dyDescent="0.25">
      <c r="B25" s="336">
        <v>18</v>
      </c>
      <c r="C25" s="339" t="s">
        <v>331</v>
      </c>
    </row>
    <row r="26" spans="2:9" ht="18.75" customHeight="1" x14ac:dyDescent="0.25">
      <c r="B26" s="336"/>
      <c r="C26" s="349"/>
    </row>
    <row r="27" spans="2:9" ht="18.75" customHeight="1" x14ac:dyDescent="0.2">
      <c r="C27" s="365"/>
    </row>
    <row r="28" spans="2:9" ht="18.75" customHeight="1" x14ac:dyDescent="0.2">
      <c r="C28" s="349"/>
    </row>
    <row r="29" spans="2:9" ht="18.75" customHeight="1" x14ac:dyDescent="0.2">
      <c r="C29" s="349"/>
    </row>
    <row r="30" spans="2:9" ht="15.75" x14ac:dyDescent="0.2">
      <c r="C30" s="349"/>
    </row>
    <row r="31" spans="2:9" ht="18.75" customHeight="1" x14ac:dyDescent="0.2"/>
    <row r="32" spans="2:9" ht="18.75" customHeight="1" x14ac:dyDescent="0.2"/>
    <row r="33" spans="1:14" ht="18.75" customHeight="1" x14ac:dyDescent="0.2"/>
    <row r="34" spans="1:14" ht="18.75" customHeight="1" x14ac:dyDescent="0.2"/>
    <row r="35" spans="1:14" ht="18.75" customHeight="1" x14ac:dyDescent="0.2"/>
    <row r="36" spans="1:14" ht="18.75" customHeight="1" x14ac:dyDescent="0.2"/>
    <row r="37" spans="1:14" ht="18.75" customHeight="1" x14ac:dyDescent="0.2">
      <c r="D37" s="3"/>
      <c r="E37" s="3"/>
      <c r="F37" s="3"/>
      <c r="G37" s="3"/>
      <c r="H37" s="3"/>
      <c r="I37" s="3"/>
      <c r="J37" s="3"/>
      <c r="K37" s="3"/>
      <c r="L37" s="3"/>
      <c r="M37" s="3"/>
      <c r="N37" s="3"/>
    </row>
    <row r="38" spans="1:14" ht="18.75" customHeight="1" x14ac:dyDescent="0.2">
      <c r="D38" s="3"/>
      <c r="E38" s="3"/>
      <c r="F38" s="3"/>
      <c r="G38" s="3"/>
      <c r="H38" s="3"/>
      <c r="I38" s="3"/>
      <c r="J38" s="3"/>
      <c r="K38" s="3"/>
      <c r="L38" s="3"/>
      <c r="M38" s="3"/>
      <c r="N38" s="3"/>
    </row>
    <row r="39" spans="1:14" ht="18.75" customHeight="1" x14ac:dyDescent="0.2">
      <c r="A39" s="4"/>
      <c r="D39" s="3"/>
      <c r="E39" s="3"/>
      <c r="F39" s="3"/>
      <c r="G39" s="3"/>
      <c r="H39" s="3"/>
      <c r="I39" s="3"/>
      <c r="J39" s="3"/>
      <c r="K39" s="3"/>
      <c r="L39" s="3"/>
      <c r="M39" s="3"/>
      <c r="N39" s="3"/>
    </row>
    <row r="40" spans="1:14" ht="18.75" customHeight="1" x14ac:dyDescent="0.2">
      <c r="A40" s="4"/>
      <c r="B40" s="8"/>
      <c r="D40" s="3"/>
      <c r="E40" s="3"/>
      <c r="F40" s="3"/>
      <c r="G40" s="3"/>
      <c r="H40" s="3"/>
      <c r="I40" s="3"/>
      <c r="J40" s="3"/>
      <c r="K40" s="3"/>
      <c r="L40" s="3"/>
      <c r="M40" s="3"/>
      <c r="N40" s="3"/>
    </row>
    <row r="41" spans="1:14" ht="18.75" customHeight="1" x14ac:dyDescent="0.2">
      <c r="A41" s="4"/>
      <c r="B41" s="8"/>
      <c r="D41" s="3"/>
      <c r="E41" s="3"/>
      <c r="F41" s="3"/>
      <c r="G41" s="3"/>
      <c r="H41" s="3"/>
      <c r="I41" s="3"/>
      <c r="J41" s="3"/>
      <c r="K41" s="3"/>
      <c r="L41" s="3"/>
      <c r="M41" s="3"/>
      <c r="N41" s="3"/>
    </row>
    <row r="42" spans="1:14" ht="18.75" customHeight="1" x14ac:dyDescent="0.2">
      <c r="A42" s="4"/>
      <c r="B42" s="8"/>
      <c r="D42" s="3"/>
      <c r="E42" s="3"/>
      <c r="F42" s="3"/>
      <c r="G42" s="3"/>
      <c r="H42" s="3"/>
      <c r="I42" s="3"/>
      <c r="J42" s="3"/>
      <c r="K42" s="3"/>
      <c r="L42" s="3"/>
      <c r="M42" s="3"/>
      <c r="N42" s="3"/>
    </row>
    <row r="43" spans="1:14" ht="18.75" customHeight="1" x14ac:dyDescent="0.2">
      <c r="A43" s="4"/>
      <c r="B43" s="350"/>
      <c r="C43" s="4"/>
      <c r="D43" s="3"/>
      <c r="E43" s="3"/>
      <c r="F43" s="3"/>
      <c r="G43" s="3"/>
      <c r="H43" s="3"/>
      <c r="I43" s="3"/>
      <c r="J43" s="3"/>
      <c r="K43" s="3"/>
      <c r="L43" s="3"/>
      <c r="M43" s="3"/>
      <c r="N43" s="3"/>
    </row>
    <row r="44" spans="1:14" ht="18.75" customHeight="1" x14ac:dyDescent="0.2">
      <c r="B44" s="8"/>
      <c r="D44" s="3"/>
      <c r="E44" s="3"/>
      <c r="F44" s="3"/>
      <c r="G44" s="3"/>
      <c r="H44" s="3"/>
      <c r="I44" s="3"/>
      <c r="J44" s="3"/>
      <c r="K44" s="3"/>
      <c r="L44" s="3"/>
      <c r="M44" s="3"/>
      <c r="N44" s="3"/>
    </row>
    <row r="45" spans="1:14" ht="18.75" customHeight="1" x14ac:dyDescent="0.2">
      <c r="B45" s="8"/>
      <c r="D45" s="3"/>
      <c r="E45" s="3"/>
      <c r="F45" s="3"/>
      <c r="G45" s="3"/>
      <c r="H45" s="3"/>
      <c r="I45" s="3"/>
      <c r="J45" s="3"/>
      <c r="K45" s="3"/>
      <c r="L45" s="3"/>
      <c r="M45" s="3"/>
      <c r="N45" s="3"/>
    </row>
    <row r="46" spans="1:14" ht="18.75" customHeight="1" x14ac:dyDescent="0.2">
      <c r="D46" s="3"/>
      <c r="E46" s="3"/>
      <c r="F46" s="3"/>
      <c r="G46" s="3"/>
      <c r="H46" s="3"/>
      <c r="I46" s="3"/>
      <c r="J46" s="3"/>
      <c r="K46" s="3"/>
      <c r="L46" s="3"/>
      <c r="M46" s="3"/>
      <c r="N46" s="3"/>
    </row>
    <row r="47" spans="1:14" ht="18.75" customHeight="1" x14ac:dyDescent="0.2">
      <c r="D47" s="3"/>
      <c r="E47" s="3"/>
      <c r="F47" s="3"/>
      <c r="G47" s="3"/>
      <c r="H47" s="3"/>
      <c r="I47" s="3"/>
      <c r="J47" s="3"/>
      <c r="K47" s="3"/>
      <c r="L47" s="3"/>
      <c r="M47" s="3"/>
      <c r="N47" s="3"/>
    </row>
    <row r="48" spans="1:14" ht="18.75" customHeight="1" x14ac:dyDescent="0.2">
      <c r="D48" s="3"/>
      <c r="E48" s="3"/>
      <c r="F48" s="3"/>
      <c r="G48" s="3"/>
      <c r="H48" s="3"/>
      <c r="I48" s="3"/>
      <c r="J48" s="3"/>
      <c r="K48" s="3"/>
      <c r="L48" s="3"/>
      <c r="M48" s="3"/>
      <c r="N48" s="3"/>
    </row>
    <row r="49" spans="4:14" ht="18.75" customHeight="1" x14ac:dyDescent="0.2">
      <c r="D49" s="3"/>
      <c r="E49" s="3"/>
      <c r="F49" s="3"/>
      <c r="G49" s="3"/>
      <c r="H49" s="3"/>
      <c r="I49" s="3"/>
      <c r="J49" s="3"/>
      <c r="K49" s="3"/>
      <c r="L49" s="3"/>
      <c r="M49" s="3"/>
      <c r="N49" s="3"/>
    </row>
    <row r="50" spans="4:14" ht="18.75" customHeight="1" x14ac:dyDescent="0.2">
      <c r="D50" s="332"/>
      <c r="E50" s="332"/>
      <c r="F50" s="332"/>
      <c r="G50" s="332"/>
      <c r="H50" s="332"/>
      <c r="I50" s="332"/>
      <c r="J50" s="332"/>
      <c r="K50" s="332"/>
      <c r="L50" s="332"/>
      <c r="M50" s="332"/>
      <c r="N50" s="332"/>
    </row>
    <row r="51" spans="4:14" ht="18.75" customHeight="1" x14ac:dyDescent="0.2"/>
    <row r="52" spans="4:14" ht="18.75" customHeight="1" x14ac:dyDescent="0.2"/>
    <row r="53" spans="4:14" ht="18.75" customHeight="1" x14ac:dyDescent="0.2"/>
    <row r="54" spans="4:14" ht="18.75" customHeight="1" x14ac:dyDescent="0.2"/>
    <row r="55" spans="4:14" ht="18.75" customHeight="1" x14ac:dyDescent="0.2"/>
    <row r="56" spans="4:14" ht="18.75" customHeight="1" x14ac:dyDescent="0.2"/>
    <row r="57" spans="4:14" ht="18.75" customHeight="1" x14ac:dyDescent="0.2"/>
    <row r="58" spans="4:14" ht="18.75" customHeight="1" x14ac:dyDescent="0.2"/>
    <row r="59" spans="4:14" ht="18.75" customHeight="1" x14ac:dyDescent="0.2"/>
    <row r="60" spans="4:14" ht="18.75" customHeight="1" x14ac:dyDescent="0.2"/>
    <row r="61" spans="4:14" ht="18.75" customHeight="1" x14ac:dyDescent="0.2"/>
    <row r="62" spans="4:14" ht="18.75" customHeight="1" x14ac:dyDescent="0.2"/>
    <row r="63" spans="4:14" ht="18.75" customHeight="1" x14ac:dyDescent="0.2"/>
    <row r="64" spans="4:14" ht="18.75" customHeight="1" x14ac:dyDescent="0.2"/>
    <row r="65" ht="18.75" customHeight="1" x14ac:dyDescent="0.2"/>
  </sheetData>
  <sortState ref="B5:E41">
    <sortCondition ref="B5:B41"/>
  </sortState>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IK111"/>
  <sheetViews>
    <sheetView showGridLines="0" showZeros="0" zoomScale="70" zoomScaleNormal="70" workbookViewId="0">
      <pane ySplit="7" topLeftCell="A8" activePane="bottomLeft" state="frozen"/>
      <selection pane="bottomLeft" activeCell="A4" sqref="A4"/>
    </sheetView>
  </sheetViews>
  <sheetFormatPr baseColWidth="10" defaultColWidth="11.42578125" defaultRowHeight="12.75" x14ac:dyDescent="0.2"/>
  <cols>
    <col min="1" max="1" width="49" style="88" customWidth="1"/>
    <col min="2" max="3" width="15.7109375" style="88" customWidth="1"/>
    <col min="4" max="4" width="8.7109375" style="88" customWidth="1"/>
    <col min="5" max="5" width="9" style="88" bestFit="1" customWidth="1"/>
    <col min="6" max="6" width="4.7109375" style="88" customWidth="1"/>
    <col min="7" max="8" width="15.7109375" style="88" customWidth="1"/>
    <col min="9" max="9" width="8.7109375" style="88" customWidth="1"/>
    <col min="10" max="10" width="9" style="88" bestFit="1" customWidth="1"/>
    <col min="11" max="11" width="4.7109375" style="88" customWidth="1"/>
    <col min="12" max="12" width="18.42578125" style="88" customWidth="1"/>
    <col min="13" max="13" width="17.85546875" style="88" customWidth="1"/>
    <col min="14" max="14" width="8.7109375" style="88" customWidth="1"/>
    <col min="15" max="15" width="9" style="88" bestFit="1" customWidth="1"/>
    <col min="16" max="16" width="13.42578125" style="88" hidden="1" customWidth="1"/>
    <col min="17" max="17" width="14.85546875" style="191" hidden="1" customWidth="1"/>
    <col min="18" max="18" width="13.85546875" style="191" hidden="1" customWidth="1"/>
    <col min="19" max="20" width="15.7109375" style="191" hidden="1" customWidth="1"/>
    <col min="21" max="21" width="11.42578125" style="88" hidden="1" customWidth="1"/>
    <col min="22" max="24" width="11.42578125" style="88" customWidth="1"/>
    <col min="25" max="16384" width="11.42578125" style="88"/>
  </cols>
  <sheetData>
    <row r="1" spans="1:21" ht="20.25" x14ac:dyDescent="0.3">
      <c r="A1" s="81" t="s">
        <v>94</v>
      </c>
      <c r="B1" s="74" t="s">
        <v>64</v>
      </c>
      <c r="C1" s="75"/>
      <c r="D1" s="75"/>
      <c r="E1" s="75"/>
      <c r="F1" s="75"/>
      <c r="G1" s="75"/>
      <c r="H1" s="75"/>
      <c r="I1" s="75"/>
      <c r="J1" s="75"/>
      <c r="K1" s="75"/>
      <c r="L1" s="75"/>
      <c r="M1" s="75"/>
      <c r="N1" s="75"/>
      <c r="O1" s="75"/>
      <c r="P1" s="75"/>
    </row>
    <row r="2" spans="1:21" ht="20.25" x14ac:dyDescent="0.3">
      <c r="A2" s="81" t="s">
        <v>95</v>
      </c>
      <c r="B2" s="75"/>
      <c r="C2" s="75"/>
      <c r="D2" s="75"/>
      <c r="E2" s="75"/>
      <c r="F2" s="75"/>
      <c r="G2" s="75"/>
      <c r="H2" s="75"/>
      <c r="I2" s="75"/>
      <c r="J2" s="75"/>
      <c r="K2" s="75"/>
      <c r="L2" s="75"/>
      <c r="M2" s="75"/>
      <c r="N2" s="75"/>
      <c r="O2" s="75"/>
      <c r="P2" s="75"/>
    </row>
    <row r="3" spans="1:21" ht="18.75" x14ac:dyDescent="0.3">
      <c r="A3" s="710" t="s">
        <v>96</v>
      </c>
      <c r="B3" s="710"/>
      <c r="C3" s="75"/>
      <c r="D3" s="75"/>
      <c r="E3" s="75"/>
      <c r="F3" s="75"/>
      <c r="G3" s="75"/>
      <c r="H3" s="75"/>
      <c r="I3" s="75"/>
      <c r="J3" s="75"/>
      <c r="K3" s="75"/>
      <c r="L3" s="75"/>
      <c r="M3" s="75"/>
      <c r="N3" s="75"/>
      <c r="O3" s="75"/>
      <c r="P3" s="75"/>
    </row>
    <row r="4" spans="1:21" ht="18.75" x14ac:dyDescent="0.3">
      <c r="A4" s="83" t="s">
        <v>440</v>
      </c>
      <c r="B4" s="84"/>
      <c r="C4" s="85"/>
      <c r="D4" s="85"/>
      <c r="E4" s="86"/>
      <c r="F4" s="87"/>
      <c r="G4" s="84"/>
      <c r="H4" s="85"/>
      <c r="I4" s="85"/>
      <c r="J4" s="86"/>
      <c r="K4" s="87"/>
      <c r="L4" s="84"/>
      <c r="M4" s="85"/>
      <c r="N4" s="85"/>
      <c r="O4" s="86"/>
      <c r="P4" s="113"/>
      <c r="Q4" s="215"/>
      <c r="R4" s="216"/>
      <c r="S4" s="217"/>
      <c r="T4" s="216"/>
    </row>
    <row r="5" spans="1:21" ht="22.5" x14ac:dyDescent="0.3">
      <c r="A5" s="89"/>
      <c r="B5" s="711" t="s">
        <v>97</v>
      </c>
      <c r="C5" s="712"/>
      <c r="D5" s="712"/>
      <c r="E5" s="713"/>
      <c r="F5" s="90"/>
      <c r="G5" s="711" t="s">
        <v>98</v>
      </c>
      <c r="H5" s="712"/>
      <c r="I5" s="712"/>
      <c r="J5" s="713"/>
      <c r="K5" s="91"/>
      <c r="L5" s="711" t="s">
        <v>99</v>
      </c>
      <c r="M5" s="712"/>
      <c r="N5" s="712"/>
      <c r="O5" s="713"/>
      <c r="P5" s="90"/>
      <c r="Q5" s="714" t="s">
        <v>170</v>
      </c>
      <c r="R5" s="709"/>
      <c r="S5" s="708" t="s">
        <v>171</v>
      </c>
      <c r="T5" s="709"/>
    </row>
    <row r="6" spans="1:21" ht="18.75" x14ac:dyDescent="0.3">
      <c r="A6" s="92"/>
      <c r="B6" s="93"/>
      <c r="C6" s="94"/>
      <c r="D6" s="94" t="s">
        <v>100</v>
      </c>
      <c r="E6" s="95" t="s">
        <v>37</v>
      </c>
      <c r="F6" s="96"/>
      <c r="G6" s="93"/>
      <c r="H6" s="94"/>
      <c r="I6" s="94" t="s">
        <v>100</v>
      </c>
      <c r="J6" s="95" t="s">
        <v>37</v>
      </c>
      <c r="K6" s="96"/>
      <c r="L6" s="93"/>
      <c r="M6" s="94"/>
      <c r="N6" s="94" t="s">
        <v>100</v>
      </c>
      <c r="O6" s="95" t="s">
        <v>37</v>
      </c>
      <c r="P6" s="101"/>
      <c r="Q6" s="218"/>
      <c r="R6" s="219"/>
      <c r="S6" s="220"/>
      <c r="T6" s="219"/>
    </row>
    <row r="7" spans="1:21" ht="15.75" x14ac:dyDescent="0.25">
      <c r="A7" s="97" t="s">
        <v>101</v>
      </c>
      <c r="B7" s="98">
        <v>2015</v>
      </c>
      <c r="C7" s="98">
        <v>2016</v>
      </c>
      <c r="D7" s="99" t="s">
        <v>102</v>
      </c>
      <c r="E7" s="100" t="s">
        <v>38</v>
      </c>
      <c r="F7" s="101"/>
      <c r="G7" s="98">
        <v>2015</v>
      </c>
      <c r="H7" s="98">
        <v>2016</v>
      </c>
      <c r="I7" s="99" t="s">
        <v>102</v>
      </c>
      <c r="J7" s="100" t="s">
        <v>38</v>
      </c>
      <c r="K7" s="96"/>
      <c r="L7" s="98">
        <v>2015</v>
      </c>
      <c r="M7" s="98">
        <v>2016</v>
      </c>
      <c r="N7" s="99" t="s">
        <v>102</v>
      </c>
      <c r="O7" s="100" t="s">
        <v>38</v>
      </c>
      <c r="P7" s="101"/>
      <c r="Q7" s="221">
        <v>2015</v>
      </c>
      <c r="R7" s="222">
        <v>2016</v>
      </c>
      <c r="S7" s="223">
        <v>2015</v>
      </c>
      <c r="T7" s="222">
        <v>2016</v>
      </c>
      <c r="U7" s="88" t="s">
        <v>175</v>
      </c>
    </row>
    <row r="8" spans="1:21" ht="18.75" x14ac:dyDescent="0.3">
      <c r="A8" s="102" t="s">
        <v>0</v>
      </c>
      <c r="B8" s="130"/>
      <c r="C8" s="104"/>
      <c r="D8" s="105"/>
      <c r="E8" s="179"/>
      <c r="F8" s="104"/>
      <c r="G8" s="131"/>
      <c r="H8" s="104"/>
      <c r="I8" s="105"/>
      <c r="J8" s="179"/>
      <c r="K8" s="179"/>
      <c r="L8" s="130"/>
      <c r="M8" s="130"/>
      <c r="N8" s="104"/>
      <c r="O8" s="179"/>
      <c r="P8" s="141"/>
      <c r="Q8" s="224" t="s">
        <v>0</v>
      </c>
      <c r="R8" s="225"/>
      <c r="S8" s="226"/>
      <c r="T8" s="225"/>
      <c r="U8" s="88" t="s">
        <v>183</v>
      </c>
    </row>
    <row r="9" spans="1:21" ht="18.75" x14ac:dyDescent="0.3">
      <c r="A9" s="196" t="s">
        <v>103</v>
      </c>
      <c r="B9" s="179">
        <v>107796.07081</v>
      </c>
      <c r="C9" s="179">
        <v>0</v>
      </c>
      <c r="D9" s="105">
        <v>-100</v>
      </c>
      <c r="E9" s="179">
        <v>0</v>
      </c>
      <c r="F9" s="141"/>
      <c r="G9" s="179">
        <v>4749.2426599999999</v>
      </c>
      <c r="H9" s="179">
        <v>0</v>
      </c>
      <c r="I9" s="105">
        <v>-100</v>
      </c>
      <c r="J9" s="179">
        <v>0</v>
      </c>
      <c r="K9" s="104"/>
      <c r="L9" s="179">
        <v>0</v>
      </c>
      <c r="M9" s="179">
        <v>0</v>
      </c>
      <c r="N9" s="105"/>
      <c r="O9" s="179">
        <v>0</v>
      </c>
      <c r="P9" s="211" t="s">
        <v>179</v>
      </c>
      <c r="Q9" s="227">
        <v>0</v>
      </c>
      <c r="R9" s="225">
        <v>0</v>
      </c>
      <c r="S9" s="227">
        <v>0</v>
      </c>
      <c r="T9" s="225">
        <v>0</v>
      </c>
      <c r="U9" s="88" t="s">
        <v>187</v>
      </c>
    </row>
    <row r="10" spans="1:21" ht="18.75" x14ac:dyDescent="0.3">
      <c r="A10" s="196" t="s">
        <v>104</v>
      </c>
      <c r="B10" s="179">
        <v>286629.18599999999</v>
      </c>
      <c r="C10" s="179">
        <v>295963.57500000001</v>
      </c>
      <c r="D10" s="105">
        <v>3.3</v>
      </c>
      <c r="E10" s="179">
        <v>0.61491057244049896</v>
      </c>
      <c r="F10" s="141"/>
      <c r="G10" s="179">
        <v>16777.588</v>
      </c>
      <c r="H10" s="179">
        <v>22511.960000000003</v>
      </c>
      <c r="I10" s="105">
        <v>34.200000000000003</v>
      </c>
      <c r="J10" s="179">
        <v>2.896617266360701</v>
      </c>
      <c r="K10" s="104"/>
      <c r="L10" s="179">
        <v>883856.72900000005</v>
      </c>
      <c r="M10" s="179">
        <v>921554.71399999992</v>
      </c>
      <c r="N10" s="105">
        <v>4.3</v>
      </c>
      <c r="O10" s="179">
        <v>9.7640317205598334E-2</v>
      </c>
      <c r="P10" s="212" t="s">
        <v>180</v>
      </c>
      <c r="Q10" s="227">
        <v>0</v>
      </c>
      <c r="R10" s="225">
        <v>0</v>
      </c>
      <c r="S10" s="227">
        <v>0</v>
      </c>
      <c r="T10" s="225">
        <v>0</v>
      </c>
      <c r="U10" s="88" t="s">
        <v>192</v>
      </c>
    </row>
    <row r="11" spans="1:21" ht="18.75" x14ac:dyDescent="0.3">
      <c r="A11" s="196" t="s">
        <v>105</v>
      </c>
      <c r="B11" s="179">
        <v>9525883.0999999996</v>
      </c>
      <c r="C11" s="179">
        <v>5603733</v>
      </c>
      <c r="D11" s="105">
        <v>-41.2</v>
      </c>
      <c r="E11" s="179">
        <v>11.642630911029219</v>
      </c>
      <c r="F11" s="141"/>
      <c r="G11" s="179">
        <v>2018169.8502549999</v>
      </c>
      <c r="H11" s="179">
        <v>179864.13101000001</v>
      </c>
      <c r="I11" s="105">
        <v>-91.1</v>
      </c>
      <c r="J11" s="179">
        <v>23.143144687647329</v>
      </c>
      <c r="K11" s="104"/>
      <c r="L11" s="179">
        <v>200020645</v>
      </c>
      <c r="M11" s="179">
        <v>205209654</v>
      </c>
      <c r="N11" s="105">
        <v>2.6</v>
      </c>
      <c r="O11" s="179">
        <v>21.742318069473932</v>
      </c>
      <c r="P11" s="88" t="s">
        <v>173</v>
      </c>
      <c r="Q11" s="227">
        <v>0</v>
      </c>
      <c r="R11" s="225">
        <v>0</v>
      </c>
      <c r="S11" s="227">
        <v>0</v>
      </c>
      <c r="T11" s="225">
        <v>0</v>
      </c>
    </row>
    <row r="12" spans="1:21" ht="18.75" x14ac:dyDescent="0.3">
      <c r="A12" s="196" t="s">
        <v>106</v>
      </c>
      <c r="B12" s="179">
        <v>155420</v>
      </c>
      <c r="C12" s="179">
        <v>302208</v>
      </c>
      <c r="D12" s="105">
        <v>94.4</v>
      </c>
      <c r="E12" s="179">
        <v>0.62788434109196822</v>
      </c>
      <c r="F12" s="141"/>
      <c r="G12" s="179">
        <v>28805</v>
      </c>
      <c r="H12" s="179">
        <v>30333</v>
      </c>
      <c r="I12" s="105">
        <v>5.3</v>
      </c>
      <c r="J12" s="179">
        <v>3.9029516550544305</v>
      </c>
      <c r="K12" s="104"/>
      <c r="L12" s="179">
        <v>0</v>
      </c>
      <c r="M12" s="179">
        <v>0</v>
      </c>
      <c r="N12" s="105"/>
      <c r="O12" s="179">
        <v>0</v>
      </c>
      <c r="P12" s="88" t="s">
        <v>181</v>
      </c>
      <c r="Q12" s="227">
        <v>0</v>
      </c>
      <c r="R12" s="225">
        <v>0</v>
      </c>
      <c r="S12" s="227">
        <v>0</v>
      </c>
      <c r="T12" s="225">
        <v>0</v>
      </c>
    </row>
    <row r="13" spans="1:21" ht="18.75" x14ac:dyDescent="0.3">
      <c r="A13" s="196" t="s">
        <v>107</v>
      </c>
      <c r="B13" s="180">
        <v>420360</v>
      </c>
      <c r="C13" s="180">
        <v>454023</v>
      </c>
      <c r="D13" s="105">
        <v>8</v>
      </c>
      <c r="E13" s="179">
        <v>0.94330372523427142</v>
      </c>
      <c r="F13" s="141"/>
      <c r="G13" s="180">
        <v>5543</v>
      </c>
      <c r="H13" s="180">
        <v>7925</v>
      </c>
      <c r="I13" s="105">
        <v>43</v>
      </c>
      <c r="J13" s="179">
        <v>1.0197109374709512</v>
      </c>
      <c r="K13" s="104"/>
      <c r="L13" s="179">
        <v>666964</v>
      </c>
      <c r="M13" s="179">
        <v>738160</v>
      </c>
      <c r="N13" s="105">
        <v>10.7</v>
      </c>
      <c r="O13" s="179">
        <v>7.8209329791876545E-2</v>
      </c>
      <c r="P13" s="88" t="s">
        <v>174</v>
      </c>
      <c r="Q13" s="227">
        <v>0</v>
      </c>
      <c r="R13" s="225">
        <v>0</v>
      </c>
      <c r="S13" s="227">
        <v>0</v>
      </c>
      <c r="T13" s="225">
        <v>0</v>
      </c>
    </row>
    <row r="14" spans="1:21" ht="18.75" x14ac:dyDescent="0.3">
      <c r="A14" s="196" t="s">
        <v>108</v>
      </c>
      <c r="B14" s="179">
        <v>3484</v>
      </c>
      <c r="C14" s="179">
        <v>4460</v>
      </c>
      <c r="D14" s="105">
        <v>28</v>
      </c>
      <c r="E14" s="179">
        <v>9.2663468911153186E-3</v>
      </c>
      <c r="F14" s="141"/>
      <c r="G14" s="179">
        <v>0</v>
      </c>
      <c r="H14" s="179">
        <v>0</v>
      </c>
      <c r="I14" s="105"/>
      <c r="J14" s="179">
        <v>0</v>
      </c>
      <c r="K14" s="104"/>
      <c r="L14" s="179">
        <v>0</v>
      </c>
      <c r="M14" s="179">
        <v>0</v>
      </c>
      <c r="N14" s="105"/>
      <c r="O14" s="179">
        <v>0</v>
      </c>
      <c r="P14" s="88" t="s">
        <v>182</v>
      </c>
      <c r="Q14" s="227">
        <v>0</v>
      </c>
      <c r="R14" s="225">
        <v>0</v>
      </c>
      <c r="S14" s="227">
        <v>0</v>
      </c>
      <c r="T14" s="225">
        <v>0</v>
      </c>
    </row>
    <row r="15" spans="1:21" ht="18.75" x14ac:dyDescent="0.3">
      <c r="A15" s="196" t="s">
        <v>109</v>
      </c>
      <c r="B15" s="179">
        <v>1298243</v>
      </c>
      <c r="C15" s="179">
        <v>1280022</v>
      </c>
      <c r="D15" s="105">
        <v>-1.4</v>
      </c>
      <c r="E15" s="179">
        <v>2.6594457130626039</v>
      </c>
      <c r="F15" s="141"/>
      <c r="G15" s="179">
        <v>43905</v>
      </c>
      <c r="H15" s="179">
        <v>46539</v>
      </c>
      <c r="I15" s="105">
        <v>6</v>
      </c>
      <c r="J15" s="179">
        <v>5.9881801033388768</v>
      </c>
      <c r="K15" s="104"/>
      <c r="L15" s="179">
        <v>0</v>
      </c>
      <c r="M15" s="179">
        <v>0</v>
      </c>
      <c r="N15" s="105"/>
      <c r="O15" s="179">
        <v>0</v>
      </c>
      <c r="P15" s="88" t="s">
        <v>175</v>
      </c>
      <c r="Q15" s="227">
        <v>0</v>
      </c>
      <c r="R15" s="225">
        <v>0</v>
      </c>
      <c r="S15" s="227">
        <v>0</v>
      </c>
      <c r="T15" s="225">
        <v>0</v>
      </c>
    </row>
    <row r="16" spans="1:21" ht="18.75" x14ac:dyDescent="0.3">
      <c r="A16" s="196" t="s">
        <v>110</v>
      </c>
      <c r="B16" s="179">
        <v>330723.06148999999</v>
      </c>
      <c r="C16" s="179">
        <v>389414.36647000001</v>
      </c>
      <c r="D16" s="105">
        <v>17.7</v>
      </c>
      <c r="E16" s="179">
        <v>0.80906919374325692</v>
      </c>
      <c r="F16" s="141"/>
      <c r="G16" s="179">
        <v>57128.894659999998</v>
      </c>
      <c r="H16" s="179">
        <v>62915.698239999998</v>
      </c>
      <c r="I16" s="105">
        <v>10.1</v>
      </c>
      <c r="J16" s="179">
        <v>8.0953723197413083</v>
      </c>
      <c r="K16" s="104"/>
      <c r="L16" s="179">
        <v>4665516.3525299998</v>
      </c>
      <c r="M16" s="179">
        <v>5218584.7713399995</v>
      </c>
      <c r="N16" s="105">
        <v>11.9</v>
      </c>
      <c r="O16" s="179">
        <v>0.55291809015470184</v>
      </c>
      <c r="P16" s="88" t="s">
        <v>183</v>
      </c>
      <c r="Q16" s="227">
        <v>0</v>
      </c>
      <c r="R16" s="225">
        <v>0</v>
      </c>
      <c r="S16" s="227">
        <v>0</v>
      </c>
      <c r="T16" s="225">
        <v>0</v>
      </c>
    </row>
    <row r="17" spans="1:26" ht="18.75" x14ac:dyDescent="0.3">
      <c r="A17" s="196" t="s">
        <v>111</v>
      </c>
      <c r="B17" s="179">
        <v>30813</v>
      </c>
      <c r="C17" s="179">
        <v>29736</v>
      </c>
      <c r="D17" s="105">
        <v>-3.5</v>
      </c>
      <c r="E17" s="179">
        <v>6.1781186357445096E-2</v>
      </c>
      <c r="F17" s="141"/>
      <c r="G17" s="179">
        <v>2314</v>
      </c>
      <c r="H17" s="179">
        <v>1569.289</v>
      </c>
      <c r="I17" s="105">
        <v>-32.200000000000003</v>
      </c>
      <c r="J17" s="179">
        <v>0.2019206507700759</v>
      </c>
      <c r="K17" s="104"/>
      <c r="L17" s="179">
        <v>29152</v>
      </c>
      <c r="M17" s="179">
        <v>23804</v>
      </c>
      <c r="N17" s="105">
        <v>-18.3</v>
      </c>
      <c r="O17" s="179">
        <v>2.5220750059144754E-3</v>
      </c>
      <c r="P17" s="141"/>
      <c r="Q17" s="227">
        <v>0</v>
      </c>
      <c r="R17" s="225">
        <v>0</v>
      </c>
      <c r="S17" s="227">
        <v>0</v>
      </c>
      <c r="T17" s="225">
        <v>0</v>
      </c>
    </row>
    <row r="18" spans="1:26" ht="18.75" x14ac:dyDescent="0.3">
      <c r="A18" s="196" t="s">
        <v>112</v>
      </c>
      <c r="B18" s="179">
        <v>318230</v>
      </c>
      <c r="C18" s="179">
        <v>334860.86629999999</v>
      </c>
      <c r="D18" s="105">
        <v>5.2</v>
      </c>
      <c r="E18" s="179">
        <v>0.69572577295856219</v>
      </c>
      <c r="F18" s="141"/>
      <c r="G18" s="179">
        <v>15494.393</v>
      </c>
      <c r="H18" s="179">
        <v>30274.668000000001</v>
      </c>
      <c r="I18" s="105">
        <v>95.4</v>
      </c>
      <c r="J18" s="179">
        <v>3.8954460678740452</v>
      </c>
      <c r="K18" s="104"/>
      <c r="L18" s="179">
        <v>0</v>
      </c>
      <c r="M18" s="179">
        <v>0</v>
      </c>
      <c r="N18" s="105"/>
      <c r="O18" s="179">
        <v>0</v>
      </c>
      <c r="P18" s="141"/>
      <c r="Q18" s="227">
        <v>0</v>
      </c>
      <c r="R18" s="225">
        <v>0</v>
      </c>
      <c r="S18" s="227">
        <v>0</v>
      </c>
      <c r="T18" s="225">
        <v>0</v>
      </c>
    </row>
    <row r="19" spans="1:26" ht="18.75" x14ac:dyDescent="0.3">
      <c r="A19" s="196" t="s">
        <v>76</v>
      </c>
      <c r="B19" s="179">
        <v>22629543.953290001</v>
      </c>
      <c r="C19" s="179">
        <v>26078051.357070003</v>
      </c>
      <c r="D19" s="105">
        <v>15.2</v>
      </c>
      <c r="E19" s="179">
        <v>54.181226484065299</v>
      </c>
      <c r="F19" s="141"/>
      <c r="G19" s="179">
        <v>5654</v>
      </c>
      <c r="H19" s="179">
        <v>5588</v>
      </c>
      <c r="I19" s="105">
        <v>-1.2</v>
      </c>
      <c r="J19" s="179">
        <v>0.71900879729812939</v>
      </c>
      <c r="K19" s="104"/>
      <c r="L19" s="179">
        <v>385868307.61356002</v>
      </c>
      <c r="M19" s="179">
        <v>416576263.68419999</v>
      </c>
      <c r="N19" s="105">
        <v>8</v>
      </c>
      <c r="O19" s="179">
        <v>44.136976251687059</v>
      </c>
      <c r="P19" s="141"/>
      <c r="Q19" s="227">
        <v>0</v>
      </c>
      <c r="R19" s="225">
        <v>0</v>
      </c>
      <c r="S19" s="227">
        <v>0</v>
      </c>
      <c r="T19" s="225">
        <v>0</v>
      </c>
    </row>
    <row r="20" spans="1:26" ht="18.75" x14ac:dyDescent="0.3">
      <c r="A20" s="109" t="s">
        <v>113</v>
      </c>
      <c r="B20" s="179">
        <v>97608</v>
      </c>
      <c r="C20" s="179">
        <v>82464</v>
      </c>
      <c r="D20" s="105">
        <v>-15.5</v>
      </c>
      <c r="E20" s="179">
        <v>0.17133184529796719</v>
      </c>
      <c r="F20" s="141"/>
      <c r="G20" s="179">
        <v>0</v>
      </c>
      <c r="H20" s="179">
        <v>0</v>
      </c>
      <c r="I20" s="105"/>
      <c r="J20" s="179">
        <v>0</v>
      </c>
      <c r="K20" s="104"/>
      <c r="L20" s="179">
        <v>1361441</v>
      </c>
      <c r="M20" s="179">
        <v>1465104</v>
      </c>
      <c r="N20" s="105">
        <v>7.6</v>
      </c>
      <c r="O20" s="179">
        <v>0.15523030496829615</v>
      </c>
      <c r="P20" s="141"/>
      <c r="Q20" s="227">
        <v>0</v>
      </c>
      <c r="R20" s="225">
        <v>0</v>
      </c>
      <c r="S20" s="227">
        <v>0</v>
      </c>
      <c r="T20" s="225">
        <v>0</v>
      </c>
    </row>
    <row r="21" spans="1:26" ht="18.75" x14ac:dyDescent="0.3">
      <c r="A21" s="109" t="s">
        <v>114</v>
      </c>
      <c r="B21" s="179">
        <v>115246</v>
      </c>
      <c r="C21" s="179">
        <v>122502</v>
      </c>
      <c r="D21" s="105">
        <v>6.3</v>
      </c>
      <c r="E21" s="179">
        <v>0.2545170463801365</v>
      </c>
      <c r="F21" s="141"/>
      <c r="G21" s="179">
        <v>5011</v>
      </c>
      <c r="H21" s="179">
        <v>7374</v>
      </c>
      <c r="I21" s="105">
        <v>47.2</v>
      </c>
      <c r="J21" s="179">
        <v>0.94881368490987938</v>
      </c>
      <c r="K21" s="104"/>
      <c r="L21" s="179">
        <v>0</v>
      </c>
      <c r="M21" s="179">
        <v>2909</v>
      </c>
      <c r="N21" s="105"/>
      <c r="O21" s="179">
        <v>3.0821358562448369E-4</v>
      </c>
      <c r="P21" s="141"/>
      <c r="Q21" s="227">
        <v>0</v>
      </c>
      <c r="R21" s="225">
        <v>0</v>
      </c>
      <c r="S21" s="227">
        <v>0</v>
      </c>
      <c r="T21" s="225">
        <v>0</v>
      </c>
    </row>
    <row r="22" spans="1:26" ht="18.75" x14ac:dyDescent="0.3">
      <c r="A22" s="109" t="s">
        <v>115</v>
      </c>
      <c r="B22" s="179">
        <v>39072</v>
      </c>
      <c r="C22" s="179">
        <v>22948</v>
      </c>
      <c r="D22" s="105">
        <v>-41.3</v>
      </c>
      <c r="E22" s="179">
        <v>4.7678055707918013E-2</v>
      </c>
      <c r="F22" s="141"/>
      <c r="G22" s="179">
        <v>1793</v>
      </c>
      <c r="H22" s="179">
        <v>2248</v>
      </c>
      <c r="I22" s="105">
        <v>25.4</v>
      </c>
      <c r="J22" s="179">
        <v>0.2892504968371859</v>
      </c>
      <c r="K22" s="104"/>
      <c r="L22" s="179">
        <v>0</v>
      </c>
      <c r="M22" s="179">
        <v>0</v>
      </c>
      <c r="N22" s="105"/>
      <c r="O22" s="179">
        <v>0</v>
      </c>
      <c r="P22" s="141"/>
      <c r="Q22" s="227">
        <v>0</v>
      </c>
      <c r="R22" s="225">
        <v>0</v>
      </c>
      <c r="S22" s="227">
        <v>0</v>
      </c>
      <c r="T22" s="225">
        <v>0</v>
      </c>
    </row>
    <row r="23" spans="1:26" ht="18.75" x14ac:dyDescent="0.3">
      <c r="A23" s="196" t="s">
        <v>116</v>
      </c>
      <c r="B23" s="179">
        <v>2557</v>
      </c>
      <c r="C23" s="179">
        <v>1465</v>
      </c>
      <c r="D23" s="105">
        <v>-42.7</v>
      </c>
      <c r="E23" s="179">
        <v>3.0437664115434849E-3</v>
      </c>
      <c r="F23" s="141"/>
      <c r="G23" s="179">
        <v>0</v>
      </c>
      <c r="H23" s="179">
        <v>0</v>
      </c>
      <c r="I23" s="105"/>
      <c r="J23" s="179">
        <v>0</v>
      </c>
      <c r="K23" s="104"/>
      <c r="L23" s="179">
        <v>0</v>
      </c>
      <c r="M23" s="179">
        <v>0</v>
      </c>
      <c r="N23" s="105"/>
      <c r="O23" s="179">
        <v>0</v>
      </c>
      <c r="P23" s="141"/>
      <c r="Q23" s="227">
        <v>0</v>
      </c>
      <c r="R23" s="225">
        <v>0</v>
      </c>
      <c r="S23" s="227">
        <v>0</v>
      </c>
      <c r="T23" s="225">
        <v>0</v>
      </c>
    </row>
    <row r="24" spans="1:26" ht="18.75" x14ac:dyDescent="0.3">
      <c r="A24" s="109" t="s">
        <v>117</v>
      </c>
      <c r="B24" s="179">
        <v>2223727.5539947771</v>
      </c>
      <c r="C24" s="179">
        <v>1741415.5880896798</v>
      </c>
      <c r="D24" s="105">
        <v>-21.7</v>
      </c>
      <c r="E24" s="179">
        <v>3.618062986734206</v>
      </c>
      <c r="F24" s="141"/>
      <c r="G24" s="179">
        <v>60686.632173341604</v>
      </c>
      <c r="H24" s="179">
        <v>51242.430999999997</v>
      </c>
      <c r="I24" s="105">
        <v>-15.6</v>
      </c>
      <c r="J24" s="179">
        <v>6.5933712748644195</v>
      </c>
      <c r="K24" s="104"/>
      <c r="L24" s="180">
        <v>46420604.465153769</v>
      </c>
      <c r="M24" s="180">
        <v>48325800.010000005</v>
      </c>
      <c r="N24" s="105">
        <v>4.0999999999999996</v>
      </c>
      <c r="O24" s="179">
        <v>5.1202021654361669</v>
      </c>
      <c r="P24" s="141"/>
      <c r="Q24" s="227">
        <v>0</v>
      </c>
      <c r="R24" s="225">
        <v>0</v>
      </c>
      <c r="S24" s="227">
        <v>0</v>
      </c>
      <c r="T24" s="225">
        <v>0</v>
      </c>
    </row>
    <row r="25" spans="1:26" ht="18.75" x14ac:dyDescent="0.3">
      <c r="A25" s="109" t="s">
        <v>118</v>
      </c>
      <c r="B25" s="179">
        <v>3403757</v>
      </c>
      <c r="C25" s="179">
        <v>3324961</v>
      </c>
      <c r="D25" s="105">
        <v>-2.2999999999999998</v>
      </c>
      <c r="E25" s="179">
        <v>6.9081260146703318</v>
      </c>
      <c r="F25" s="141"/>
      <c r="G25" s="179">
        <v>0</v>
      </c>
      <c r="H25" s="179">
        <v>0</v>
      </c>
      <c r="I25" s="105"/>
      <c r="J25" s="179">
        <v>0</v>
      </c>
      <c r="K25" s="104"/>
      <c r="L25" s="179">
        <v>59844612</v>
      </c>
      <c r="M25" s="179">
        <v>63722413</v>
      </c>
      <c r="N25" s="105">
        <v>6.5</v>
      </c>
      <c r="O25" s="179">
        <v>6.7514999640337612</v>
      </c>
      <c r="P25" s="141"/>
      <c r="Q25" s="227">
        <v>0</v>
      </c>
      <c r="R25" s="225">
        <v>0</v>
      </c>
      <c r="S25" s="227">
        <v>0</v>
      </c>
      <c r="T25" s="225">
        <v>0</v>
      </c>
    </row>
    <row r="26" spans="1:26" ht="18.75" x14ac:dyDescent="0.3">
      <c r="A26" s="109" t="s">
        <v>119</v>
      </c>
      <c r="B26" s="179">
        <v>0</v>
      </c>
      <c r="C26" s="179">
        <v>0</v>
      </c>
      <c r="D26" s="105"/>
      <c r="E26" s="179">
        <v>0</v>
      </c>
      <c r="F26" s="141"/>
      <c r="G26" s="179">
        <v>0</v>
      </c>
      <c r="H26" s="179">
        <v>0</v>
      </c>
      <c r="I26" s="105"/>
      <c r="J26" s="179">
        <v>0</v>
      </c>
      <c r="K26" s="104"/>
      <c r="L26" s="179">
        <v>8449012.3300000001</v>
      </c>
      <c r="M26" s="179">
        <v>8663691.5365299992</v>
      </c>
      <c r="N26" s="105">
        <v>2.5</v>
      </c>
      <c r="O26" s="179">
        <v>0.91793311557868806</v>
      </c>
      <c r="P26" s="141"/>
      <c r="Q26" s="227">
        <v>0</v>
      </c>
      <c r="R26" s="225">
        <v>0</v>
      </c>
      <c r="S26" s="227">
        <v>0</v>
      </c>
      <c r="T26" s="225">
        <v>0</v>
      </c>
    </row>
    <row r="27" spans="1:26" ht="18.75" x14ac:dyDescent="0.3">
      <c r="A27" s="196" t="s">
        <v>83</v>
      </c>
      <c r="B27" s="179">
        <v>1923454.8482199998</v>
      </c>
      <c r="C27" s="179">
        <v>1933661.03204</v>
      </c>
      <c r="D27" s="105">
        <v>0.5</v>
      </c>
      <c r="E27" s="179">
        <v>4.017482935586254</v>
      </c>
      <c r="F27" s="141"/>
      <c r="G27" s="179">
        <v>132318.30633333331</v>
      </c>
      <c r="H27" s="179">
        <v>148500</v>
      </c>
      <c r="I27" s="105">
        <v>12.2</v>
      </c>
      <c r="J27" s="179">
        <v>19.107517251032966</v>
      </c>
      <c r="K27" s="104"/>
      <c r="L27" s="179">
        <v>16491349.530590001</v>
      </c>
      <c r="M27" s="179">
        <v>16959011.261780001</v>
      </c>
      <c r="N27" s="105">
        <v>2.8</v>
      </c>
      <c r="O27" s="179">
        <v>1.7968366000822322</v>
      </c>
      <c r="P27" s="141"/>
      <c r="Q27" s="227">
        <v>0</v>
      </c>
      <c r="R27" s="225">
        <v>0</v>
      </c>
      <c r="S27" s="227">
        <v>0</v>
      </c>
      <c r="T27" s="225">
        <v>0</v>
      </c>
    </row>
    <row r="28" spans="1:26" ht="18.75" x14ac:dyDescent="0.3">
      <c r="A28" s="196" t="s">
        <v>120</v>
      </c>
      <c r="B28" s="179">
        <v>6813087.3930000011</v>
      </c>
      <c r="C28" s="179">
        <v>5604066.0920000002</v>
      </c>
      <c r="D28" s="105">
        <v>-17.7</v>
      </c>
      <c r="E28" s="179">
        <v>11.643322961706048</v>
      </c>
      <c r="F28" s="141"/>
      <c r="G28" s="179">
        <v>100442.48999999999</v>
      </c>
      <c r="H28" s="179">
        <v>171741.25599999999</v>
      </c>
      <c r="I28" s="105">
        <v>71</v>
      </c>
      <c r="J28" s="179">
        <v>22.097973142990362</v>
      </c>
      <c r="K28" s="104"/>
      <c r="L28" s="179">
        <v>170774219.90300003</v>
      </c>
      <c r="M28" s="179">
        <v>175999064.08508003</v>
      </c>
      <c r="N28" s="105">
        <v>3.1</v>
      </c>
      <c r="O28" s="179">
        <v>18.647405502996151</v>
      </c>
      <c r="P28" s="141"/>
      <c r="Q28" s="227">
        <v>0</v>
      </c>
      <c r="R28" s="225">
        <v>0</v>
      </c>
      <c r="S28" s="227">
        <v>0</v>
      </c>
      <c r="T28" s="225">
        <v>0</v>
      </c>
    </row>
    <row r="29" spans="1:26" ht="18.75" x14ac:dyDescent="0.3">
      <c r="A29" s="196" t="s">
        <v>121</v>
      </c>
      <c r="B29" s="179">
        <v>24715</v>
      </c>
      <c r="C29" s="179">
        <v>25828</v>
      </c>
      <c r="D29" s="105">
        <v>4.5</v>
      </c>
      <c r="E29" s="179">
        <v>5.3661705718324314E-2</v>
      </c>
      <c r="F29" s="141"/>
      <c r="G29" s="179">
        <v>0</v>
      </c>
      <c r="H29" s="179">
        <v>0</v>
      </c>
      <c r="I29" s="105"/>
      <c r="J29" s="179">
        <v>0</v>
      </c>
      <c r="K29" s="104"/>
      <c r="L29" s="179">
        <v>0</v>
      </c>
      <c r="M29" s="179">
        <v>0</v>
      </c>
      <c r="N29" s="105"/>
      <c r="O29" s="179">
        <v>0</v>
      </c>
      <c r="P29" s="211"/>
      <c r="Q29" s="227">
        <v>0</v>
      </c>
      <c r="R29" s="225">
        <v>0</v>
      </c>
      <c r="S29" s="227">
        <v>0</v>
      </c>
      <c r="T29" s="225">
        <v>0</v>
      </c>
    </row>
    <row r="30" spans="1:26" ht="18.75" x14ac:dyDescent="0.3">
      <c r="A30" s="196" t="s">
        <v>122</v>
      </c>
      <c r="B30" s="179">
        <v>536115.74184000003</v>
      </c>
      <c r="C30" s="179">
        <v>499374.44325000001</v>
      </c>
      <c r="D30" s="105">
        <v>-6.9</v>
      </c>
      <c r="E30" s="179">
        <v>1.0375284349130227</v>
      </c>
      <c r="F30" s="141"/>
      <c r="G30" s="179">
        <v>10656</v>
      </c>
      <c r="H30" s="179">
        <v>8554.6</v>
      </c>
      <c r="I30" s="105">
        <v>-19.7</v>
      </c>
      <c r="J30" s="179">
        <v>1.1007216638093373</v>
      </c>
      <c r="K30" s="104"/>
      <c r="L30" s="179">
        <v>0</v>
      </c>
      <c r="M30" s="179">
        <v>0</v>
      </c>
      <c r="N30" s="105"/>
      <c r="O30" s="179">
        <v>0</v>
      </c>
      <c r="P30" s="211"/>
      <c r="Q30" s="227">
        <v>0</v>
      </c>
      <c r="R30" s="225">
        <v>0</v>
      </c>
      <c r="S30" s="227">
        <v>0</v>
      </c>
      <c r="T30" s="225">
        <v>0</v>
      </c>
    </row>
    <row r="31" spans="1:26" s="112" customFormat="1" ht="18.75" x14ac:dyDescent="0.3">
      <c r="A31" s="139" t="s">
        <v>123</v>
      </c>
      <c r="B31" s="182">
        <v>50286465.908644773</v>
      </c>
      <c r="C31" s="244">
        <v>48131157.320219688</v>
      </c>
      <c r="D31" s="105">
        <v>-4.3</v>
      </c>
      <c r="E31" s="182">
        <v>99.999999999999986</v>
      </c>
      <c r="F31" s="183"/>
      <c r="G31" s="182">
        <v>2509448.397081675</v>
      </c>
      <c r="H31" s="244">
        <v>777181.03324999998</v>
      </c>
      <c r="I31" s="105">
        <v>-69</v>
      </c>
      <c r="J31" s="182">
        <v>100</v>
      </c>
      <c r="K31" s="110"/>
      <c r="L31" s="182">
        <v>895475680.92383397</v>
      </c>
      <c r="M31" s="182">
        <v>943826014.06292999</v>
      </c>
      <c r="N31" s="105">
        <v>5.4</v>
      </c>
      <c r="O31" s="182">
        <v>100</v>
      </c>
      <c r="P31" s="213"/>
      <c r="Q31" s="227">
        <v>0</v>
      </c>
      <c r="R31" s="225">
        <v>0</v>
      </c>
      <c r="S31" s="227">
        <v>0</v>
      </c>
      <c r="T31" s="225">
        <v>0</v>
      </c>
      <c r="Z31" s="208"/>
    </row>
    <row r="32" spans="1:26" ht="18.75" x14ac:dyDescent="0.3">
      <c r="A32" s="87"/>
      <c r="B32" s="179"/>
      <c r="C32" s="141"/>
      <c r="D32" s="105"/>
      <c r="E32" s="179"/>
      <c r="F32" s="141"/>
      <c r="G32" s="179"/>
      <c r="H32" s="104"/>
      <c r="I32" s="105"/>
      <c r="J32" s="179"/>
      <c r="K32" s="104"/>
      <c r="L32" s="179"/>
      <c r="M32" s="104"/>
      <c r="N32" s="105"/>
      <c r="O32" s="179"/>
      <c r="P32" s="211"/>
      <c r="Q32" s="224" t="s">
        <v>1</v>
      </c>
      <c r="R32" s="225"/>
      <c r="S32" s="227"/>
      <c r="T32" s="225"/>
    </row>
    <row r="33" spans="1:25" ht="18.75" x14ac:dyDescent="0.3">
      <c r="A33" s="102" t="s">
        <v>1</v>
      </c>
      <c r="B33" s="179"/>
      <c r="C33" s="141"/>
      <c r="D33" s="105"/>
      <c r="E33" s="179"/>
      <c r="F33" s="141"/>
      <c r="G33" s="179"/>
      <c r="H33" s="104"/>
      <c r="I33" s="105"/>
      <c r="J33" s="179"/>
      <c r="K33" s="104"/>
      <c r="L33" s="179"/>
      <c r="M33" s="104"/>
      <c r="N33" s="105"/>
      <c r="O33" s="179"/>
      <c r="P33" s="211"/>
      <c r="Q33" s="228">
        <v>2015</v>
      </c>
      <c r="R33" s="229">
        <v>2016</v>
      </c>
      <c r="S33" s="228">
        <v>2015</v>
      </c>
      <c r="T33" s="229">
        <v>2016</v>
      </c>
      <c r="U33" s="88" t="s">
        <v>188</v>
      </c>
    </row>
    <row r="34" spans="1:25" ht="18.75" x14ac:dyDescent="0.3">
      <c r="A34" s="108" t="s">
        <v>104</v>
      </c>
      <c r="B34" s="132">
        <v>936513.96399999992</v>
      </c>
      <c r="C34" s="132">
        <v>1195735.773</v>
      </c>
      <c r="D34" s="105">
        <v>27.7</v>
      </c>
      <c r="E34" s="179">
        <v>4.9498980386423606</v>
      </c>
      <c r="F34" s="141"/>
      <c r="G34" s="180">
        <v>164490.052</v>
      </c>
      <c r="H34" s="179">
        <v>385868.27</v>
      </c>
      <c r="I34" s="105">
        <v>134.6</v>
      </c>
      <c r="J34" s="179">
        <v>5.9757129905958033</v>
      </c>
      <c r="K34" s="104"/>
      <c r="L34" s="179">
        <v>11447565.979</v>
      </c>
      <c r="M34" s="179">
        <v>13128957.816</v>
      </c>
      <c r="N34" s="105">
        <v>14.7</v>
      </c>
      <c r="O34" s="179">
        <v>6.0146250374816921</v>
      </c>
      <c r="P34" s="211" t="s">
        <v>176</v>
      </c>
      <c r="Q34" s="227">
        <v>0</v>
      </c>
      <c r="R34" s="225">
        <v>0</v>
      </c>
      <c r="S34" s="227">
        <v>0</v>
      </c>
      <c r="T34" s="225">
        <v>0</v>
      </c>
      <c r="U34" s="88" t="s">
        <v>190</v>
      </c>
    </row>
    <row r="35" spans="1:25" ht="18.75" x14ac:dyDescent="0.3">
      <c r="A35" s="87" t="s">
        <v>105</v>
      </c>
      <c r="B35" s="132">
        <v>4785728</v>
      </c>
      <c r="C35" s="132">
        <v>5845636</v>
      </c>
      <c r="D35" s="105">
        <v>22.1</v>
      </c>
      <c r="E35" s="179">
        <v>24.198742585430011</v>
      </c>
      <c r="F35" s="141"/>
      <c r="G35" s="179">
        <v>388846.908</v>
      </c>
      <c r="H35" s="179">
        <v>600627</v>
      </c>
      <c r="I35" s="105">
        <v>54.5</v>
      </c>
      <c r="J35" s="179">
        <v>9.3015540417526044</v>
      </c>
      <c r="K35" s="104"/>
      <c r="L35" s="179">
        <v>46343617</v>
      </c>
      <c r="M35" s="179">
        <v>56416731</v>
      </c>
      <c r="N35" s="105">
        <v>21.7</v>
      </c>
      <c r="O35" s="179">
        <v>25.845576439581542</v>
      </c>
      <c r="P35" s="88" t="s">
        <v>184</v>
      </c>
      <c r="Q35" s="227">
        <v>0</v>
      </c>
      <c r="R35" s="225">
        <v>0</v>
      </c>
      <c r="S35" s="227">
        <v>0</v>
      </c>
      <c r="T35" s="225">
        <v>0</v>
      </c>
      <c r="U35" s="88" t="s">
        <v>189</v>
      </c>
    </row>
    <row r="36" spans="1:25" ht="18.75" x14ac:dyDescent="0.3">
      <c r="A36" s="108" t="s">
        <v>107</v>
      </c>
      <c r="B36" s="132">
        <v>207725</v>
      </c>
      <c r="C36" s="132">
        <v>226726</v>
      </c>
      <c r="D36" s="105">
        <v>9.1</v>
      </c>
      <c r="E36" s="179">
        <v>0.93856068209245402</v>
      </c>
      <c r="F36" s="141"/>
      <c r="G36" s="179">
        <v>22604</v>
      </c>
      <c r="H36" s="179">
        <v>9944</v>
      </c>
      <c r="I36" s="105">
        <v>-56</v>
      </c>
      <c r="J36" s="179">
        <v>0.15399682896571068</v>
      </c>
      <c r="K36" s="104"/>
      <c r="L36" s="179">
        <v>2168094</v>
      </c>
      <c r="M36" s="179">
        <v>2500425</v>
      </c>
      <c r="N36" s="105">
        <v>15.3</v>
      </c>
      <c r="O36" s="179">
        <v>1.1454922028172931</v>
      </c>
      <c r="P36" s="88" t="s">
        <v>177</v>
      </c>
      <c r="Q36" s="227">
        <v>0</v>
      </c>
      <c r="R36" s="225">
        <v>0</v>
      </c>
      <c r="S36" s="227">
        <v>0</v>
      </c>
      <c r="T36" s="225">
        <v>0</v>
      </c>
      <c r="U36" s="88" t="s">
        <v>191</v>
      </c>
    </row>
    <row r="37" spans="1:25" ht="18.75" x14ac:dyDescent="0.3">
      <c r="A37" s="108" t="s">
        <v>110</v>
      </c>
      <c r="B37" s="132">
        <v>1228610.65692</v>
      </c>
      <c r="C37" s="132">
        <v>1428491.62167</v>
      </c>
      <c r="D37" s="105">
        <v>16.3</v>
      </c>
      <c r="E37" s="179">
        <v>5.9134200347465713</v>
      </c>
      <c r="F37" s="141"/>
      <c r="G37" s="179">
        <v>97310.705000000002</v>
      </c>
      <c r="H37" s="179">
        <v>100039.07699999999</v>
      </c>
      <c r="I37" s="105">
        <v>2.8</v>
      </c>
      <c r="J37" s="179">
        <v>1.5492458397683586</v>
      </c>
      <c r="K37" s="104"/>
      <c r="L37" s="179">
        <v>14343893.970419999</v>
      </c>
      <c r="M37" s="179">
        <v>16856721.39872</v>
      </c>
      <c r="N37" s="105">
        <v>17.5</v>
      </c>
      <c r="O37" s="179">
        <v>7.7223843655767226</v>
      </c>
      <c r="P37" s="88" t="s">
        <v>185</v>
      </c>
      <c r="Q37" s="227">
        <v>0</v>
      </c>
      <c r="R37" s="225">
        <v>0</v>
      </c>
      <c r="S37" s="227">
        <v>0</v>
      </c>
      <c r="T37" s="225">
        <v>0</v>
      </c>
    </row>
    <row r="38" spans="1:25" ht="18.75" x14ac:dyDescent="0.3">
      <c r="A38" s="108" t="s">
        <v>76</v>
      </c>
      <c r="B38" s="132">
        <v>83502.851999999999</v>
      </c>
      <c r="C38" s="132">
        <v>110318.236</v>
      </c>
      <c r="D38" s="105">
        <v>32.1</v>
      </c>
      <c r="E38" s="179">
        <v>0.45667615900865505</v>
      </c>
      <c r="F38" s="141"/>
      <c r="G38" s="179">
        <v>0</v>
      </c>
      <c r="H38" s="179">
        <v>0</v>
      </c>
      <c r="I38" s="105"/>
      <c r="J38" s="179">
        <v>0</v>
      </c>
      <c r="K38" s="104"/>
      <c r="L38" s="179">
        <v>2015457.3391499999</v>
      </c>
      <c r="M38" s="179">
        <v>2160404.7961499998</v>
      </c>
      <c r="N38" s="105">
        <v>7.2</v>
      </c>
      <c r="O38" s="179">
        <v>0.98972248674481689</v>
      </c>
      <c r="P38" s="88" t="s">
        <v>178</v>
      </c>
      <c r="Q38" s="227">
        <v>0</v>
      </c>
      <c r="R38" s="225">
        <v>0</v>
      </c>
      <c r="S38" s="227">
        <v>0</v>
      </c>
      <c r="T38" s="225">
        <v>0</v>
      </c>
    </row>
    <row r="39" spans="1:25" ht="18.75" x14ac:dyDescent="0.3">
      <c r="A39" s="108" t="s">
        <v>113</v>
      </c>
      <c r="B39" s="132">
        <v>152462</v>
      </c>
      <c r="C39" s="132">
        <v>199650</v>
      </c>
      <c r="D39" s="105">
        <v>31</v>
      </c>
      <c r="E39" s="179">
        <v>0.82647618790857003</v>
      </c>
      <c r="F39" s="141"/>
      <c r="G39" s="179">
        <v>32118</v>
      </c>
      <c r="H39" s="179">
        <v>32081</v>
      </c>
      <c r="I39" s="105">
        <v>-0.1</v>
      </c>
      <c r="J39" s="179">
        <v>0.4968194157330012</v>
      </c>
      <c r="K39" s="104"/>
      <c r="L39" s="179">
        <v>1081189</v>
      </c>
      <c r="M39" s="179">
        <v>1486637</v>
      </c>
      <c r="N39" s="105">
        <v>37.5</v>
      </c>
      <c r="O39" s="179">
        <v>0.68105665713616381</v>
      </c>
      <c r="P39" s="88" t="s">
        <v>186</v>
      </c>
      <c r="Q39" s="227">
        <v>0</v>
      </c>
      <c r="R39" s="225">
        <v>0</v>
      </c>
      <c r="S39" s="227">
        <v>0</v>
      </c>
      <c r="T39" s="225">
        <v>0</v>
      </c>
    </row>
    <row r="40" spans="1:25" ht="18.75" x14ac:dyDescent="0.3">
      <c r="A40" s="108" t="s">
        <v>117</v>
      </c>
      <c r="B40" s="132">
        <v>6105972.4699999997</v>
      </c>
      <c r="C40" s="132">
        <v>6359161.8999500005</v>
      </c>
      <c r="D40" s="105">
        <v>4.0999999999999996</v>
      </c>
      <c r="E40" s="179">
        <v>26.324547384743781</v>
      </c>
      <c r="F40" s="141"/>
      <c r="G40" s="179">
        <v>3872295.04</v>
      </c>
      <c r="H40" s="179">
        <v>3993301.4547600001</v>
      </c>
      <c r="I40" s="105">
        <v>3.1</v>
      </c>
      <c r="J40" s="179">
        <v>61.84189070164917</v>
      </c>
      <c r="K40" s="104"/>
      <c r="L40" s="179">
        <v>36260930.546384498</v>
      </c>
      <c r="M40" s="179">
        <v>44252990</v>
      </c>
      <c r="N40" s="105">
        <v>22</v>
      </c>
      <c r="O40" s="179">
        <v>20.273135565494528</v>
      </c>
      <c r="P40" s="211"/>
      <c r="Q40" s="227">
        <v>0</v>
      </c>
      <c r="R40" s="225">
        <v>0</v>
      </c>
      <c r="S40" s="227">
        <v>0</v>
      </c>
      <c r="T40" s="225">
        <v>0</v>
      </c>
    </row>
    <row r="41" spans="1:25" ht="18.75" x14ac:dyDescent="0.3">
      <c r="A41" s="108" t="s">
        <v>87</v>
      </c>
      <c r="B41" s="132">
        <v>106482</v>
      </c>
      <c r="C41" s="132">
        <v>90696</v>
      </c>
      <c r="D41" s="105">
        <v>-14.8</v>
      </c>
      <c r="E41" s="179">
        <v>0.37544745473857083</v>
      </c>
      <c r="F41" s="141"/>
      <c r="G41" s="179">
        <v>103256</v>
      </c>
      <c r="H41" s="179">
        <v>90028</v>
      </c>
      <c r="I41" s="105">
        <v>-12.8</v>
      </c>
      <c r="J41" s="179">
        <v>1.3942102290954346</v>
      </c>
      <c r="K41" s="104"/>
      <c r="L41" s="179">
        <v>1490697</v>
      </c>
      <c r="M41" s="179">
        <v>1612357</v>
      </c>
      <c r="N41" s="105">
        <v>8.1999999999999993</v>
      </c>
      <c r="O41" s="179">
        <v>0.73865137792890512</v>
      </c>
      <c r="P41" s="211"/>
      <c r="Q41" s="227">
        <v>0</v>
      </c>
      <c r="R41" s="225">
        <v>0</v>
      </c>
      <c r="S41" s="227">
        <v>0</v>
      </c>
      <c r="T41" s="225">
        <v>0</v>
      </c>
    </row>
    <row r="42" spans="1:25" ht="18.75" x14ac:dyDescent="0.3">
      <c r="A42" s="108" t="s">
        <v>119</v>
      </c>
      <c r="B42" s="132">
        <v>15.515637419999999</v>
      </c>
      <c r="C42" s="132">
        <v>-0.69540974</v>
      </c>
      <c r="D42" s="105">
        <v>-104.5</v>
      </c>
      <c r="E42" s="179">
        <v>-2.8787357422974698E-6</v>
      </c>
      <c r="F42" s="141"/>
      <c r="G42" s="179">
        <v>0</v>
      </c>
      <c r="H42" s="179">
        <v>0</v>
      </c>
      <c r="I42" s="105"/>
      <c r="J42" s="179">
        <v>0</v>
      </c>
      <c r="K42" s="104"/>
      <c r="L42" s="179">
        <v>549829.27613999997</v>
      </c>
      <c r="M42" s="179">
        <v>432248.26272</v>
      </c>
      <c r="N42" s="105">
        <v>-21.4</v>
      </c>
      <c r="O42" s="179">
        <v>0.19802114225664871</v>
      </c>
      <c r="P42" s="141"/>
      <c r="Q42" s="227">
        <v>0</v>
      </c>
      <c r="R42" s="225">
        <v>0</v>
      </c>
      <c r="S42" s="227">
        <v>0</v>
      </c>
      <c r="T42" s="225">
        <v>0</v>
      </c>
    </row>
    <row r="43" spans="1:25" ht="18.75" x14ac:dyDescent="0.3">
      <c r="A43" s="87" t="s">
        <v>83</v>
      </c>
      <c r="B43" s="132">
        <v>1254818.7085599999</v>
      </c>
      <c r="C43" s="132">
        <v>1535857.55262</v>
      </c>
      <c r="D43" s="105">
        <v>22.4</v>
      </c>
      <c r="E43" s="179">
        <v>6.3578747571247867</v>
      </c>
      <c r="F43" s="141"/>
      <c r="G43" s="179">
        <v>140827.55799999999</v>
      </c>
      <c r="H43" s="179">
        <v>314984</v>
      </c>
      <c r="I43" s="105">
        <v>123.7</v>
      </c>
      <c r="J43" s="179">
        <v>4.8779703514617268</v>
      </c>
      <c r="K43" s="104"/>
      <c r="L43" s="179">
        <v>14689551.259229999</v>
      </c>
      <c r="M43" s="179">
        <v>18158905.377149999</v>
      </c>
      <c r="N43" s="105">
        <v>23.6</v>
      </c>
      <c r="O43" s="179">
        <v>8.3189395887588482</v>
      </c>
      <c r="P43" s="141"/>
      <c r="Q43" s="227">
        <v>0</v>
      </c>
      <c r="R43" s="225">
        <v>0</v>
      </c>
      <c r="S43" s="227">
        <v>0</v>
      </c>
      <c r="T43" s="225">
        <v>0</v>
      </c>
    </row>
    <row r="44" spans="1:25" ht="18.75" x14ac:dyDescent="0.3">
      <c r="A44" s="87" t="s">
        <v>120</v>
      </c>
      <c r="B44" s="132">
        <v>5838961.642</v>
      </c>
      <c r="C44" s="132">
        <v>7164503.4420000007</v>
      </c>
      <c r="D44" s="105">
        <v>22.7</v>
      </c>
      <c r="E44" s="179">
        <v>29.658359594299974</v>
      </c>
      <c r="F44" s="141"/>
      <c r="G44" s="179">
        <v>1477843.389</v>
      </c>
      <c r="H44" s="179">
        <v>930403.01799999992</v>
      </c>
      <c r="I44" s="105">
        <v>-37</v>
      </c>
      <c r="J44" s="179">
        <v>14.40859960097818</v>
      </c>
      <c r="K44" s="104"/>
      <c r="L44" s="179">
        <v>50010054.027999997</v>
      </c>
      <c r="M44" s="179">
        <v>61277517.591000006</v>
      </c>
      <c r="N44" s="105">
        <v>22.5</v>
      </c>
      <c r="O44" s="179">
        <v>28.072395136222855</v>
      </c>
      <c r="P44" s="141"/>
      <c r="Q44" s="227">
        <v>0</v>
      </c>
      <c r="R44" s="225">
        <v>0</v>
      </c>
      <c r="S44" s="227">
        <v>0</v>
      </c>
      <c r="T44" s="225">
        <v>0</v>
      </c>
    </row>
    <row r="45" spans="1:25" s="112" customFormat="1" ht="18.75" x14ac:dyDescent="0.3">
      <c r="A45" s="102" t="s">
        <v>124</v>
      </c>
      <c r="B45" s="244">
        <v>20700792.809117418</v>
      </c>
      <c r="C45" s="244">
        <v>24156775.829830263</v>
      </c>
      <c r="D45" s="105">
        <v>16.7</v>
      </c>
      <c r="E45" s="182">
        <v>100</v>
      </c>
      <c r="F45" s="183"/>
      <c r="G45" s="182">
        <v>6299591.6520000007</v>
      </c>
      <c r="H45" s="244">
        <v>6457275.8197600003</v>
      </c>
      <c r="I45" s="105">
        <v>2.5</v>
      </c>
      <c r="J45" s="182">
        <v>99.999999999999986</v>
      </c>
      <c r="K45" s="110"/>
      <c r="L45" s="182">
        <v>180400879.39832449</v>
      </c>
      <c r="M45" s="182">
        <v>218283895.24173999</v>
      </c>
      <c r="N45" s="105">
        <v>21</v>
      </c>
      <c r="O45" s="182">
        <v>100.00000000000001</v>
      </c>
      <c r="P45" s="141"/>
      <c r="Q45" s="227">
        <v>0</v>
      </c>
      <c r="R45" s="225">
        <v>0</v>
      </c>
      <c r="S45" s="227">
        <v>0</v>
      </c>
      <c r="T45" s="225">
        <v>0</v>
      </c>
    </row>
    <row r="46" spans="1:25" ht="18.75" x14ac:dyDescent="0.3">
      <c r="A46" s="102"/>
      <c r="B46" s="132"/>
      <c r="C46" s="110"/>
      <c r="D46" s="111"/>
      <c r="E46" s="179"/>
      <c r="F46" s="141"/>
      <c r="G46" s="182"/>
      <c r="H46" s="110"/>
      <c r="I46" s="111"/>
      <c r="J46" s="182"/>
      <c r="K46" s="110"/>
      <c r="L46" s="182"/>
      <c r="M46" s="110"/>
      <c r="N46" s="111"/>
      <c r="O46" s="182"/>
      <c r="P46" s="141"/>
      <c r="Q46" s="224" t="s">
        <v>125</v>
      </c>
      <c r="R46" s="230"/>
      <c r="S46" s="231"/>
      <c r="T46" s="230"/>
    </row>
    <row r="47" spans="1:25" ht="18.75" x14ac:dyDescent="0.3">
      <c r="A47" s="87"/>
      <c r="B47" s="132"/>
      <c r="C47" s="104"/>
      <c r="D47" s="105"/>
      <c r="E47" s="179"/>
      <c r="F47" s="141"/>
      <c r="G47" s="179"/>
      <c r="H47" s="104"/>
      <c r="I47" s="105"/>
      <c r="J47" s="179"/>
      <c r="K47" s="104"/>
      <c r="L47" s="179"/>
      <c r="M47" s="104"/>
      <c r="N47" s="105"/>
      <c r="O47" s="179"/>
      <c r="P47" s="141"/>
      <c r="Q47" s="228">
        <v>2015</v>
      </c>
      <c r="R47" s="229">
        <v>2016</v>
      </c>
      <c r="S47" s="228">
        <v>2015</v>
      </c>
      <c r="T47" s="229">
        <v>2016</v>
      </c>
    </row>
    <row r="48" spans="1:25" ht="18.75" x14ac:dyDescent="0.3">
      <c r="A48" s="102" t="s">
        <v>125</v>
      </c>
      <c r="B48" s="132"/>
      <c r="C48" s="104"/>
      <c r="D48" s="105"/>
      <c r="E48" s="179"/>
      <c r="F48" s="141"/>
      <c r="G48" s="179"/>
      <c r="H48" s="104"/>
      <c r="I48" s="105"/>
      <c r="J48" s="179"/>
      <c r="K48" s="104"/>
      <c r="L48" s="179"/>
      <c r="M48" s="104"/>
      <c r="N48" s="105"/>
      <c r="O48" s="179"/>
      <c r="P48" s="141"/>
      <c r="Q48" s="227"/>
      <c r="R48" s="225"/>
      <c r="S48" s="227"/>
      <c r="T48" s="225"/>
      <c r="U48" s="211"/>
      <c r="V48" s="211"/>
      <c r="W48" s="211"/>
      <c r="X48" s="186"/>
      <c r="Y48" s="141"/>
    </row>
    <row r="49" spans="1:25" ht="18.75" x14ac:dyDescent="0.3">
      <c r="A49" s="87" t="s">
        <v>103</v>
      </c>
      <c r="B49" s="132">
        <v>107796.07081</v>
      </c>
      <c r="C49" s="184">
        <v>0</v>
      </c>
      <c r="D49" s="105">
        <v>-100</v>
      </c>
      <c r="E49" s="179">
        <v>0</v>
      </c>
      <c r="F49" s="141"/>
      <c r="G49" s="179">
        <v>4749.2426599999999</v>
      </c>
      <c r="H49" s="184">
        <v>0</v>
      </c>
      <c r="I49" s="105">
        <v>-100</v>
      </c>
      <c r="J49" s="179">
        <v>0</v>
      </c>
      <c r="K49" s="104"/>
      <c r="L49" s="179">
        <v>0</v>
      </c>
      <c r="M49" s="179">
        <v>0</v>
      </c>
      <c r="N49" s="105"/>
      <c r="O49" s="179">
        <v>0</v>
      </c>
      <c r="P49" s="141"/>
      <c r="Q49" s="227">
        <v>0</v>
      </c>
      <c r="R49" s="232">
        <v>0</v>
      </c>
      <c r="S49" s="227">
        <v>0</v>
      </c>
      <c r="T49" s="232">
        <v>0</v>
      </c>
      <c r="U49" s="211"/>
      <c r="V49" s="211"/>
      <c r="W49" s="211"/>
      <c r="X49" s="186"/>
      <c r="Y49" s="141"/>
    </row>
    <row r="50" spans="1:25" ht="18.75" x14ac:dyDescent="0.3">
      <c r="A50" s="108" t="s">
        <v>104</v>
      </c>
      <c r="B50" s="132">
        <v>1223143.1499999999</v>
      </c>
      <c r="C50" s="104">
        <v>1491699.348</v>
      </c>
      <c r="D50" s="105">
        <v>22</v>
      </c>
      <c r="E50" s="179">
        <v>2.0635523565235161</v>
      </c>
      <c r="F50" s="141"/>
      <c r="G50" s="179">
        <v>181267.63999999998</v>
      </c>
      <c r="H50" s="104">
        <v>408380.23000000004</v>
      </c>
      <c r="I50" s="105">
        <v>125.3</v>
      </c>
      <c r="J50" s="179">
        <v>5.6449328304458346</v>
      </c>
      <c r="K50" s="104"/>
      <c r="L50" s="179">
        <v>12331422.708000001</v>
      </c>
      <c r="M50" s="179">
        <v>14050512.529999999</v>
      </c>
      <c r="N50" s="105">
        <v>13.9</v>
      </c>
      <c r="O50" s="179">
        <v>1.209051950895669</v>
      </c>
      <c r="P50" s="141"/>
      <c r="Q50" s="227">
        <v>0</v>
      </c>
      <c r="R50" s="225">
        <v>0</v>
      </c>
      <c r="S50" s="227">
        <v>0</v>
      </c>
      <c r="T50" s="225">
        <v>0</v>
      </c>
      <c r="U50" s="211"/>
      <c r="V50" s="211"/>
      <c r="W50" s="211"/>
      <c r="X50" s="186"/>
      <c r="Y50" s="141"/>
    </row>
    <row r="51" spans="1:25" ht="18.75" x14ac:dyDescent="0.3">
      <c r="A51" s="87" t="s">
        <v>105</v>
      </c>
      <c r="B51" s="132">
        <v>14311611.1</v>
      </c>
      <c r="C51" s="104">
        <v>11449369</v>
      </c>
      <c r="D51" s="105">
        <v>-20</v>
      </c>
      <c r="E51" s="179">
        <v>15.838561847153999</v>
      </c>
      <c r="F51" s="141"/>
      <c r="G51" s="179">
        <v>2407016.7582549998</v>
      </c>
      <c r="H51" s="104">
        <v>780491.13101000001</v>
      </c>
      <c r="I51" s="105">
        <v>-67.599999999999994</v>
      </c>
      <c r="J51" s="179">
        <v>10.788524237106556</v>
      </c>
      <c r="K51" s="104"/>
      <c r="L51" s="179">
        <v>246364262</v>
      </c>
      <c r="M51" s="179">
        <v>261626385</v>
      </c>
      <c r="N51" s="105">
        <v>6.2</v>
      </c>
      <c r="O51" s="179">
        <v>22.513050005445699</v>
      </c>
      <c r="P51" s="141"/>
      <c r="Q51" s="227">
        <v>0</v>
      </c>
      <c r="R51" s="225">
        <v>0</v>
      </c>
      <c r="S51" s="227">
        <v>0</v>
      </c>
      <c r="T51" s="225">
        <v>0</v>
      </c>
      <c r="U51" s="211"/>
      <c r="V51" s="211"/>
      <c r="W51" s="211"/>
      <c r="X51" s="186"/>
      <c r="Y51" s="141"/>
    </row>
    <row r="52" spans="1:25" ht="18.75" x14ac:dyDescent="0.3">
      <c r="A52" s="87" t="s">
        <v>106</v>
      </c>
      <c r="B52" s="132">
        <v>155420</v>
      </c>
      <c r="C52" s="104">
        <v>302208</v>
      </c>
      <c r="D52" s="105">
        <v>94.4</v>
      </c>
      <c r="E52" s="179">
        <v>0.41806147558915391</v>
      </c>
      <c r="F52" s="141"/>
      <c r="G52" s="179">
        <v>28805</v>
      </c>
      <c r="H52" s="106">
        <v>30333</v>
      </c>
      <c r="I52" s="105">
        <v>5.3</v>
      </c>
      <c r="J52" s="179">
        <v>0.41928510482966691</v>
      </c>
      <c r="K52" s="104"/>
      <c r="L52" s="179">
        <v>0</v>
      </c>
      <c r="M52" s="179">
        <v>0</v>
      </c>
      <c r="N52" s="105"/>
      <c r="O52" s="179">
        <v>0</v>
      </c>
      <c r="P52" s="141"/>
      <c r="Q52" s="227">
        <v>0</v>
      </c>
      <c r="R52" s="225">
        <v>0</v>
      </c>
      <c r="S52" s="227">
        <v>0</v>
      </c>
      <c r="T52" s="225">
        <v>0</v>
      </c>
      <c r="U52" s="211"/>
      <c r="V52" s="211"/>
      <c r="W52" s="211"/>
      <c r="X52" s="186"/>
      <c r="Y52" s="141"/>
    </row>
    <row r="53" spans="1:25" ht="18.75" x14ac:dyDescent="0.3">
      <c r="A53" s="108" t="s">
        <v>107</v>
      </c>
      <c r="B53" s="132">
        <v>628085</v>
      </c>
      <c r="C53" s="106">
        <v>680749</v>
      </c>
      <c r="D53" s="107">
        <v>8.4</v>
      </c>
      <c r="E53" s="180">
        <v>0.94171872169446524</v>
      </c>
      <c r="F53" s="181"/>
      <c r="G53" s="180">
        <v>28147</v>
      </c>
      <c r="H53" s="106">
        <v>17869</v>
      </c>
      <c r="I53" s="107">
        <v>-36.5</v>
      </c>
      <c r="J53" s="180">
        <v>0.24699850124291425</v>
      </c>
      <c r="K53" s="106"/>
      <c r="L53" s="180">
        <v>2835058</v>
      </c>
      <c r="M53" s="180">
        <v>3238585</v>
      </c>
      <c r="N53" s="105">
        <v>14.2</v>
      </c>
      <c r="O53" s="179">
        <v>0.27868147187022579</v>
      </c>
      <c r="P53" s="141"/>
      <c r="Q53" s="227">
        <v>0</v>
      </c>
      <c r="R53" s="225">
        <v>0</v>
      </c>
      <c r="S53" s="227">
        <v>0</v>
      </c>
      <c r="T53" s="225">
        <v>0</v>
      </c>
      <c r="U53" s="214"/>
      <c r="V53" s="214"/>
      <c r="W53" s="214"/>
      <c r="X53" s="186"/>
      <c r="Y53" s="141"/>
    </row>
    <row r="54" spans="1:25" ht="18.75" x14ac:dyDescent="0.3">
      <c r="A54" s="108" t="s">
        <v>108</v>
      </c>
      <c r="B54" s="132">
        <v>3484</v>
      </c>
      <c r="C54" s="106">
        <v>4460</v>
      </c>
      <c r="D54" s="107">
        <v>28</v>
      </c>
      <c r="E54" s="180">
        <v>6.1697710885470483E-3</v>
      </c>
      <c r="F54" s="181"/>
      <c r="G54" s="180">
        <v>0</v>
      </c>
      <c r="H54" s="106">
        <v>0</v>
      </c>
      <c r="I54" s="107"/>
      <c r="J54" s="180">
        <v>0</v>
      </c>
      <c r="K54" s="106"/>
      <c r="L54" s="180">
        <v>0</v>
      </c>
      <c r="M54" s="180">
        <v>0</v>
      </c>
      <c r="N54" s="105"/>
      <c r="O54" s="179">
        <v>0</v>
      </c>
      <c r="P54" s="141"/>
      <c r="Q54" s="227">
        <v>0</v>
      </c>
      <c r="R54" s="225">
        <v>0</v>
      </c>
      <c r="S54" s="227">
        <v>0</v>
      </c>
      <c r="T54" s="225">
        <v>0</v>
      </c>
      <c r="U54" s="214"/>
      <c r="V54" s="214"/>
      <c r="W54" s="214"/>
      <c r="X54" s="186"/>
      <c r="Y54" s="141"/>
    </row>
    <row r="55" spans="1:25" ht="18.75" x14ac:dyDescent="0.3">
      <c r="A55" s="87" t="s">
        <v>109</v>
      </c>
      <c r="B55" s="104">
        <v>1298243</v>
      </c>
      <c r="C55" s="104">
        <v>1280022</v>
      </c>
      <c r="D55" s="105">
        <v>-1.4</v>
      </c>
      <c r="E55" s="179">
        <v>1.7707270691264956</v>
      </c>
      <c r="F55" s="141"/>
      <c r="G55" s="179">
        <v>43905</v>
      </c>
      <c r="H55" s="104">
        <v>46539</v>
      </c>
      <c r="I55" s="105">
        <v>6</v>
      </c>
      <c r="J55" s="179">
        <v>0.64329639315820619</v>
      </c>
      <c r="K55" s="104"/>
      <c r="L55" s="179">
        <v>0</v>
      </c>
      <c r="M55" s="179">
        <v>0</v>
      </c>
      <c r="N55" s="105"/>
      <c r="O55" s="179">
        <v>0</v>
      </c>
      <c r="P55" s="141"/>
      <c r="Q55" s="227">
        <v>0</v>
      </c>
      <c r="R55" s="225">
        <v>0</v>
      </c>
      <c r="S55" s="227">
        <v>0</v>
      </c>
      <c r="T55" s="225">
        <v>0</v>
      </c>
      <c r="U55" s="211"/>
      <c r="V55" s="211"/>
      <c r="W55" s="211"/>
      <c r="X55" s="186"/>
      <c r="Y55" s="141"/>
    </row>
    <row r="56" spans="1:25" ht="18.75" x14ac:dyDescent="0.3">
      <c r="A56" s="87" t="s">
        <v>110</v>
      </c>
      <c r="B56" s="104">
        <v>1559333.71841</v>
      </c>
      <c r="C56" s="104">
        <v>1817905.98814</v>
      </c>
      <c r="D56" s="105">
        <v>16.600000000000001</v>
      </c>
      <c r="E56" s="179">
        <v>2.5148125128526293</v>
      </c>
      <c r="F56" s="141"/>
      <c r="G56" s="179">
        <v>154439.59966000001</v>
      </c>
      <c r="H56" s="104">
        <v>162954.77523999999</v>
      </c>
      <c r="I56" s="105">
        <v>5.5</v>
      </c>
      <c r="J56" s="179">
        <v>2.2524811267925426</v>
      </c>
      <c r="K56" s="104"/>
      <c r="L56" s="179">
        <v>19009410.322949998</v>
      </c>
      <c r="M56" s="179">
        <v>22075306.170060001</v>
      </c>
      <c r="N56" s="105">
        <v>16.100000000000001</v>
      </c>
      <c r="O56" s="179">
        <v>1.8995884978959015</v>
      </c>
      <c r="P56" s="141"/>
      <c r="Q56" s="227">
        <v>0</v>
      </c>
      <c r="R56" s="225">
        <v>0</v>
      </c>
      <c r="S56" s="227">
        <v>0</v>
      </c>
      <c r="T56" s="225">
        <v>0</v>
      </c>
      <c r="U56" s="211"/>
      <c r="V56" s="211"/>
      <c r="W56" s="211"/>
      <c r="X56" s="186"/>
      <c r="Y56" s="141"/>
    </row>
    <row r="57" spans="1:25" ht="18.75" x14ac:dyDescent="0.3">
      <c r="A57" s="87" t="s">
        <v>111</v>
      </c>
      <c r="B57" s="104">
        <v>30813</v>
      </c>
      <c r="C57" s="104">
        <v>29736</v>
      </c>
      <c r="D57" s="105">
        <v>-3.5</v>
      </c>
      <c r="E57" s="179">
        <v>4.1135496208303819E-2</v>
      </c>
      <c r="F57" s="141"/>
      <c r="G57" s="179">
        <v>2314</v>
      </c>
      <c r="H57" s="104">
        <v>1569.289</v>
      </c>
      <c r="I57" s="105">
        <v>-32.200000000000003</v>
      </c>
      <c r="J57" s="179">
        <v>2.169187033504906E-2</v>
      </c>
      <c r="K57" s="104"/>
      <c r="L57" s="179">
        <v>29152</v>
      </c>
      <c r="M57" s="179">
        <v>23804</v>
      </c>
      <c r="N57" s="105">
        <v>-18.3</v>
      </c>
      <c r="O57" s="179">
        <v>2.0483432599109966E-3</v>
      </c>
      <c r="P57" s="141"/>
      <c r="Q57" s="227">
        <v>0</v>
      </c>
      <c r="R57" s="225">
        <v>0</v>
      </c>
      <c r="S57" s="227">
        <v>0</v>
      </c>
      <c r="T57" s="225">
        <v>0</v>
      </c>
      <c r="U57" s="211"/>
      <c r="V57" s="211"/>
      <c r="W57" s="211"/>
      <c r="X57" s="186"/>
      <c r="Y57" s="141"/>
    </row>
    <row r="58" spans="1:25" ht="18.75" x14ac:dyDescent="0.3">
      <c r="A58" s="87" t="s">
        <v>112</v>
      </c>
      <c r="B58" s="104">
        <v>318230</v>
      </c>
      <c r="C58" s="104">
        <v>334860.86629999999</v>
      </c>
      <c r="D58" s="105">
        <v>5.2</v>
      </c>
      <c r="E58" s="179">
        <v>0.4632320384716499</v>
      </c>
      <c r="F58" s="141"/>
      <c r="G58" s="179">
        <v>15494.393</v>
      </c>
      <c r="H58" s="104">
        <v>30274.668000000001</v>
      </c>
      <c r="I58" s="105">
        <v>95.4</v>
      </c>
      <c r="J58" s="179">
        <v>0.41847879688996681</v>
      </c>
      <c r="K58" s="104"/>
      <c r="L58" s="179">
        <v>0</v>
      </c>
      <c r="M58" s="179">
        <v>0</v>
      </c>
      <c r="N58" s="105"/>
      <c r="O58" s="179">
        <v>0</v>
      </c>
      <c r="P58" s="141"/>
      <c r="Q58" s="227">
        <v>0</v>
      </c>
      <c r="R58" s="225">
        <v>0</v>
      </c>
      <c r="S58" s="227">
        <v>0</v>
      </c>
      <c r="T58" s="225">
        <v>0</v>
      </c>
      <c r="U58" s="211"/>
      <c r="V58" s="211"/>
      <c r="W58" s="211"/>
      <c r="X58" s="186"/>
      <c r="Y58" s="141"/>
    </row>
    <row r="59" spans="1:25" ht="18.75" x14ac:dyDescent="0.3">
      <c r="A59" s="87" t="s">
        <v>76</v>
      </c>
      <c r="B59" s="106">
        <v>22713046.805290002</v>
      </c>
      <c r="C59" s="106">
        <v>26188369.593070004</v>
      </c>
      <c r="D59" s="107">
        <v>15.3</v>
      </c>
      <c r="E59" s="180">
        <v>36.227857751459183</v>
      </c>
      <c r="F59" s="181"/>
      <c r="G59" s="180">
        <v>5654</v>
      </c>
      <c r="H59" s="106">
        <v>5588</v>
      </c>
      <c r="I59" s="107">
        <v>-1.2</v>
      </c>
      <c r="J59" s="180">
        <v>7.7241458668386859E-2</v>
      </c>
      <c r="K59" s="106"/>
      <c r="L59" s="180">
        <v>387883764.95271003</v>
      </c>
      <c r="M59" s="180">
        <v>418736668.48035002</v>
      </c>
      <c r="N59" s="105">
        <v>8</v>
      </c>
      <c r="O59" s="179">
        <v>36.032449695820468</v>
      </c>
      <c r="P59" s="141"/>
      <c r="Q59" s="227">
        <v>0</v>
      </c>
      <c r="R59" s="225">
        <v>0</v>
      </c>
      <c r="S59" s="227">
        <v>0</v>
      </c>
      <c r="T59" s="225">
        <v>0</v>
      </c>
      <c r="U59" s="214"/>
      <c r="V59" s="214"/>
      <c r="W59" s="214"/>
      <c r="X59" s="186"/>
      <c r="Y59" s="141"/>
    </row>
    <row r="60" spans="1:25" ht="18.75" x14ac:dyDescent="0.3">
      <c r="A60" s="87" t="s">
        <v>113</v>
      </c>
      <c r="B60" s="104">
        <v>250070</v>
      </c>
      <c r="C60" s="104">
        <v>282114</v>
      </c>
      <c r="D60" s="105">
        <v>12.8</v>
      </c>
      <c r="E60" s="179">
        <v>0.39026430512878074</v>
      </c>
      <c r="F60" s="141"/>
      <c r="G60" s="179">
        <v>32118</v>
      </c>
      <c r="H60" s="104">
        <v>32081</v>
      </c>
      <c r="I60" s="105">
        <v>-0.1</v>
      </c>
      <c r="J60" s="179">
        <v>0.44344725045463829</v>
      </c>
      <c r="K60" s="104"/>
      <c r="L60" s="179">
        <v>2442630</v>
      </c>
      <c r="M60" s="179">
        <v>2951741</v>
      </c>
      <c r="N60" s="105">
        <v>20.8</v>
      </c>
      <c r="O60" s="179">
        <v>0.25399843649609077</v>
      </c>
      <c r="P60" s="141"/>
      <c r="Q60" s="227">
        <v>0</v>
      </c>
      <c r="R60" s="225">
        <v>0</v>
      </c>
      <c r="S60" s="227">
        <v>0</v>
      </c>
      <c r="T60" s="225">
        <v>0</v>
      </c>
      <c r="U60" s="211"/>
      <c r="V60" s="211"/>
      <c r="W60" s="211"/>
      <c r="X60" s="186"/>
      <c r="Y60" s="141"/>
    </row>
    <row r="61" spans="1:25" ht="18.75" x14ac:dyDescent="0.3">
      <c r="A61" s="87" t="s">
        <v>114</v>
      </c>
      <c r="B61" s="104">
        <v>115246</v>
      </c>
      <c r="C61" s="104">
        <v>122502</v>
      </c>
      <c r="D61" s="105">
        <v>6.3</v>
      </c>
      <c r="E61" s="179">
        <v>0.16946396813658982</v>
      </c>
      <c r="F61" s="141"/>
      <c r="G61" s="179">
        <v>5011</v>
      </c>
      <c r="H61" s="104">
        <v>7374</v>
      </c>
      <c r="I61" s="105">
        <v>47.2</v>
      </c>
      <c r="J61" s="179">
        <v>0.10192886832868374</v>
      </c>
      <c r="K61" s="104"/>
      <c r="L61" s="179">
        <v>0</v>
      </c>
      <c r="M61" s="179">
        <v>2909</v>
      </c>
      <c r="N61" s="105"/>
      <c r="O61" s="179">
        <v>2.503205571786712E-4</v>
      </c>
      <c r="P61" s="141"/>
      <c r="Q61" s="227">
        <v>0</v>
      </c>
      <c r="R61" s="225">
        <v>0</v>
      </c>
      <c r="S61" s="227">
        <v>0</v>
      </c>
      <c r="T61" s="225">
        <v>0</v>
      </c>
      <c r="U61" s="211"/>
      <c r="V61" s="211"/>
      <c r="W61" s="211"/>
      <c r="X61" s="186"/>
      <c r="Y61" s="141"/>
    </row>
    <row r="62" spans="1:25" ht="18.75" x14ac:dyDescent="0.3">
      <c r="A62" s="87" t="s">
        <v>115</v>
      </c>
      <c r="B62" s="104">
        <v>39072</v>
      </c>
      <c r="C62" s="104">
        <v>22948</v>
      </c>
      <c r="D62" s="105">
        <v>-41.3</v>
      </c>
      <c r="E62" s="179">
        <v>3.1745270614344769E-2</v>
      </c>
      <c r="F62" s="141"/>
      <c r="G62" s="179">
        <v>1793</v>
      </c>
      <c r="H62" s="104">
        <v>2248</v>
      </c>
      <c r="I62" s="105">
        <v>25.4</v>
      </c>
      <c r="J62" s="179">
        <v>3.1073514510832796E-2</v>
      </c>
      <c r="K62" s="104"/>
      <c r="L62" s="179">
        <v>0</v>
      </c>
      <c r="M62" s="179">
        <v>0</v>
      </c>
      <c r="N62" s="105"/>
      <c r="O62" s="179">
        <v>0</v>
      </c>
      <c r="P62" s="141"/>
      <c r="Q62" s="227">
        <v>0</v>
      </c>
      <c r="R62" s="225">
        <v>0</v>
      </c>
      <c r="S62" s="227">
        <v>0</v>
      </c>
      <c r="T62" s="225">
        <v>0</v>
      </c>
      <c r="U62" s="211"/>
      <c r="V62" s="211"/>
      <c r="W62" s="211"/>
      <c r="X62" s="186"/>
      <c r="Y62" s="141"/>
    </row>
    <row r="63" spans="1:25" ht="18.75" x14ac:dyDescent="0.3">
      <c r="A63" s="87" t="s">
        <v>116</v>
      </c>
      <c r="B63" s="104">
        <v>2557</v>
      </c>
      <c r="C63" s="104">
        <v>1465</v>
      </c>
      <c r="D63" s="105">
        <v>-42.7</v>
      </c>
      <c r="E63" s="179">
        <v>2.0266176333456113E-3</v>
      </c>
      <c r="F63" s="141"/>
      <c r="G63" s="179">
        <v>0</v>
      </c>
      <c r="H63" s="104">
        <v>0</v>
      </c>
      <c r="I63" s="105"/>
      <c r="J63" s="179">
        <v>0</v>
      </c>
      <c r="K63" s="104"/>
      <c r="L63" s="179">
        <v>0</v>
      </c>
      <c r="M63" s="179">
        <v>0</v>
      </c>
      <c r="N63" s="105"/>
      <c r="O63" s="179">
        <v>0</v>
      </c>
      <c r="P63" s="141"/>
      <c r="Q63" s="227">
        <v>0</v>
      </c>
      <c r="R63" s="225">
        <v>0</v>
      </c>
      <c r="S63" s="227">
        <v>0</v>
      </c>
      <c r="T63" s="225">
        <v>0</v>
      </c>
      <c r="U63" s="211"/>
      <c r="V63" s="211"/>
      <c r="W63" s="211"/>
      <c r="X63" s="186"/>
      <c r="Y63" s="141"/>
    </row>
    <row r="64" spans="1:25" ht="18.75" x14ac:dyDescent="0.3">
      <c r="A64" s="108" t="s">
        <v>81</v>
      </c>
      <c r="B64" s="104">
        <v>8329700.0239947774</v>
      </c>
      <c r="C64" s="104">
        <v>8100577.4880396798</v>
      </c>
      <c r="D64" s="105">
        <v>-2.8</v>
      </c>
      <c r="E64" s="179">
        <v>11.205988517094685</v>
      </c>
      <c r="F64" s="141"/>
      <c r="G64" s="179">
        <v>3932981.6721733417</v>
      </c>
      <c r="H64" s="104">
        <v>4044543.88576</v>
      </c>
      <c r="I64" s="105">
        <v>2.8</v>
      </c>
      <c r="J64" s="179">
        <v>55.906669539085151</v>
      </c>
      <c r="K64" s="104"/>
      <c r="L64" s="179">
        <v>82681535.011538267</v>
      </c>
      <c r="M64" s="179">
        <v>92578790.010000005</v>
      </c>
      <c r="N64" s="105">
        <v>12</v>
      </c>
      <c r="O64" s="179">
        <v>7.9664401162703333</v>
      </c>
      <c r="P64" s="141"/>
      <c r="Q64" s="227">
        <v>0</v>
      </c>
      <c r="R64" s="225">
        <v>0</v>
      </c>
      <c r="S64" s="227">
        <v>0</v>
      </c>
      <c r="T64" s="225">
        <v>0</v>
      </c>
      <c r="U64" s="211"/>
      <c r="V64" s="211"/>
      <c r="W64" s="211"/>
      <c r="X64" s="186"/>
      <c r="Y64" s="141"/>
    </row>
    <row r="65" spans="1:245" ht="18.75" customHeight="1" x14ac:dyDescent="0.3">
      <c r="A65" s="108" t="s">
        <v>118</v>
      </c>
      <c r="B65" s="104">
        <v>3403757</v>
      </c>
      <c r="C65" s="104">
        <v>3324961</v>
      </c>
      <c r="D65" s="105">
        <v>-2.2999999999999998</v>
      </c>
      <c r="E65" s="179">
        <v>4.5996072305709603</v>
      </c>
      <c r="F65" s="141"/>
      <c r="G65" s="179">
        <v>0</v>
      </c>
      <c r="H65" s="104">
        <v>0</v>
      </c>
      <c r="I65" s="105"/>
      <c r="J65" s="179">
        <v>0</v>
      </c>
      <c r="K65" s="104"/>
      <c r="L65" s="179">
        <v>59844612</v>
      </c>
      <c r="M65" s="179">
        <v>63722413</v>
      </c>
      <c r="N65" s="105">
        <v>6.5</v>
      </c>
      <c r="O65" s="179">
        <v>5.4833378916910966</v>
      </c>
      <c r="P65" s="141"/>
      <c r="Q65" s="227">
        <v>0</v>
      </c>
      <c r="R65" s="225">
        <v>0</v>
      </c>
      <c r="S65" s="227">
        <v>0</v>
      </c>
      <c r="T65" s="225">
        <v>0</v>
      </c>
      <c r="U65" s="211"/>
      <c r="V65" s="211"/>
      <c r="W65" s="211"/>
      <c r="X65" s="186"/>
      <c r="Y65" s="141"/>
    </row>
    <row r="66" spans="1:245" ht="18.75" customHeight="1" x14ac:dyDescent="0.3">
      <c r="A66" s="108" t="s">
        <v>87</v>
      </c>
      <c r="B66" s="104">
        <v>106482</v>
      </c>
      <c r="C66" s="104">
        <v>90696</v>
      </c>
      <c r="D66" s="105">
        <v>-14.8</v>
      </c>
      <c r="E66" s="179">
        <v>0.12546492346342222</v>
      </c>
      <c r="F66" s="141"/>
      <c r="G66" s="179">
        <v>103256</v>
      </c>
      <c r="H66" s="104">
        <v>90028</v>
      </c>
      <c r="I66" s="105">
        <v>-12.8</v>
      </c>
      <c r="J66" s="179">
        <v>1.2444334361126579</v>
      </c>
      <c r="K66" s="104"/>
      <c r="L66" s="179">
        <v>1490697</v>
      </c>
      <c r="M66" s="179">
        <v>1612357</v>
      </c>
      <c r="N66" s="105">
        <v>8.1999999999999993</v>
      </c>
      <c r="O66" s="179">
        <v>0.13874393352042996</v>
      </c>
      <c r="P66" s="141"/>
      <c r="Q66" s="227">
        <v>0</v>
      </c>
      <c r="R66" s="225">
        <v>0</v>
      </c>
      <c r="S66" s="227">
        <v>0</v>
      </c>
      <c r="T66" s="225">
        <v>0</v>
      </c>
      <c r="U66" s="211"/>
      <c r="V66" s="211"/>
      <c r="W66" s="211"/>
      <c r="X66" s="186"/>
      <c r="Y66" s="141"/>
    </row>
    <row r="67" spans="1:245" ht="18.75" customHeight="1" x14ac:dyDescent="0.3">
      <c r="A67" s="108" t="s">
        <v>119</v>
      </c>
      <c r="B67" s="104">
        <v>15.515637419999999</v>
      </c>
      <c r="C67" s="104">
        <v>-0.69540974</v>
      </c>
      <c r="D67" s="105">
        <v>-104.5</v>
      </c>
      <c r="E67" s="179">
        <v>-9.6199975527937658E-7</v>
      </c>
      <c r="F67" s="141"/>
      <c r="G67" s="179">
        <v>0</v>
      </c>
      <c r="H67" s="104">
        <v>0</v>
      </c>
      <c r="I67" s="105"/>
      <c r="J67" s="179">
        <v>0</v>
      </c>
      <c r="K67" s="104"/>
      <c r="L67" s="179">
        <v>8998841.6061400007</v>
      </c>
      <c r="M67" s="179">
        <v>9095939.7992499992</v>
      </c>
      <c r="N67" s="105">
        <v>1.1000000000000001</v>
      </c>
      <c r="O67" s="179">
        <v>0.78270908168164677</v>
      </c>
      <c r="P67" s="141"/>
      <c r="Q67" s="227">
        <v>0</v>
      </c>
      <c r="R67" s="225">
        <v>0</v>
      </c>
      <c r="S67" s="227">
        <v>0</v>
      </c>
      <c r="T67" s="225">
        <v>0</v>
      </c>
      <c r="U67" s="211"/>
      <c r="V67" s="211"/>
      <c r="W67" s="211"/>
      <c r="X67" s="186"/>
      <c r="Y67" s="141"/>
    </row>
    <row r="68" spans="1:245" ht="18.75" customHeight="1" x14ac:dyDescent="0.3">
      <c r="A68" s="87" t="s">
        <v>83</v>
      </c>
      <c r="B68" s="104">
        <v>3178273.5567799998</v>
      </c>
      <c r="C68" s="104">
        <v>3469518.5846600002</v>
      </c>
      <c r="D68" s="105">
        <v>9.1999999999999993</v>
      </c>
      <c r="E68" s="179">
        <v>4.7995819405407945</v>
      </c>
      <c r="F68" s="141"/>
      <c r="G68" s="179">
        <v>273145.86433333333</v>
      </c>
      <c r="H68" s="104">
        <v>463484</v>
      </c>
      <c r="I68" s="105">
        <v>69.7</v>
      </c>
      <c r="J68" s="179">
        <v>6.4066177933891577</v>
      </c>
      <c r="K68" s="104"/>
      <c r="L68" s="179">
        <v>31180900.789820001</v>
      </c>
      <c r="M68" s="179">
        <v>35117916.63893</v>
      </c>
      <c r="N68" s="105">
        <v>12.6</v>
      </c>
      <c r="O68" s="179">
        <v>3.0219100928192111</v>
      </c>
      <c r="P68" s="141"/>
      <c r="Q68" s="227">
        <v>0</v>
      </c>
      <c r="R68" s="225">
        <v>0</v>
      </c>
      <c r="S68" s="227">
        <v>0</v>
      </c>
      <c r="T68" s="225">
        <v>0</v>
      </c>
      <c r="U68" s="211"/>
      <c r="V68" s="211"/>
      <c r="W68" s="211"/>
      <c r="X68" s="186"/>
      <c r="Y68" s="141"/>
    </row>
    <row r="69" spans="1:245" ht="18.75" customHeight="1" x14ac:dyDescent="0.3">
      <c r="A69" s="87" t="s">
        <v>120</v>
      </c>
      <c r="B69" s="104">
        <v>12652049.035</v>
      </c>
      <c r="C69" s="104">
        <v>12768569.534000002</v>
      </c>
      <c r="D69" s="105">
        <v>0.9</v>
      </c>
      <c r="E69" s="179">
        <v>17.66348680559997</v>
      </c>
      <c r="F69" s="141"/>
      <c r="G69" s="179">
        <v>1578285.879</v>
      </c>
      <c r="H69" s="104">
        <v>1102144.274</v>
      </c>
      <c r="I69" s="105">
        <v>-30.2</v>
      </c>
      <c r="J69" s="179">
        <v>15.234651286107773</v>
      </c>
      <c r="K69" s="104"/>
      <c r="L69" s="179">
        <v>220784273.93100002</v>
      </c>
      <c r="M69" s="179">
        <v>237276581.67608005</v>
      </c>
      <c r="N69" s="105">
        <v>7.5</v>
      </c>
      <c r="O69" s="179">
        <v>20.417740161776155</v>
      </c>
      <c r="P69" s="141"/>
      <c r="Q69" s="227">
        <v>0</v>
      </c>
      <c r="R69" s="225">
        <v>0</v>
      </c>
      <c r="S69" s="227">
        <v>0</v>
      </c>
      <c r="T69" s="225">
        <v>0</v>
      </c>
      <c r="U69" s="211"/>
      <c r="V69" s="211"/>
      <c r="W69" s="211"/>
      <c r="X69" s="186"/>
      <c r="Y69" s="141"/>
    </row>
    <row r="70" spans="1:245" ht="18.75" customHeight="1" x14ac:dyDescent="0.3">
      <c r="A70" s="87" t="s">
        <v>121</v>
      </c>
      <c r="B70" s="104">
        <v>24715</v>
      </c>
      <c r="C70" s="104">
        <v>25828</v>
      </c>
      <c r="D70" s="105">
        <v>4.5</v>
      </c>
      <c r="E70" s="179">
        <v>3.5729338043720443E-2</v>
      </c>
      <c r="F70" s="141"/>
      <c r="G70" s="179">
        <v>0</v>
      </c>
      <c r="H70" s="104">
        <v>0</v>
      </c>
      <c r="I70" s="105"/>
      <c r="J70" s="179">
        <v>0</v>
      </c>
      <c r="K70" s="104"/>
      <c r="L70" s="179">
        <v>0</v>
      </c>
      <c r="M70" s="179">
        <v>0</v>
      </c>
      <c r="N70" s="105"/>
      <c r="O70" s="179">
        <v>0</v>
      </c>
      <c r="P70" s="141"/>
      <c r="Q70" s="227">
        <v>0</v>
      </c>
      <c r="R70" s="225">
        <v>0</v>
      </c>
      <c r="S70" s="227">
        <v>0</v>
      </c>
      <c r="T70" s="225">
        <v>0</v>
      </c>
      <c r="U70" s="211"/>
      <c r="V70" s="211"/>
      <c r="W70" s="211"/>
      <c r="X70" s="186"/>
      <c r="Y70" s="141"/>
    </row>
    <row r="71" spans="1:245" ht="18.75" customHeight="1" x14ac:dyDescent="0.3">
      <c r="A71" s="87" t="s">
        <v>122</v>
      </c>
      <c r="B71" s="104">
        <v>536115.74184000003</v>
      </c>
      <c r="C71" s="104">
        <v>499374.44325000001</v>
      </c>
      <c r="D71" s="105">
        <v>-6.9</v>
      </c>
      <c r="E71" s="179">
        <v>0.69081300500518583</v>
      </c>
      <c r="F71" s="141"/>
      <c r="G71" s="179">
        <v>10656</v>
      </c>
      <c r="H71" s="104">
        <v>8554.6</v>
      </c>
      <c r="I71" s="105">
        <v>-19.7</v>
      </c>
      <c r="J71" s="179">
        <v>0.11824799254197965</v>
      </c>
      <c r="K71" s="104"/>
      <c r="L71" s="179">
        <v>0</v>
      </c>
      <c r="M71" s="179">
        <v>0</v>
      </c>
      <c r="N71" s="105"/>
      <c r="O71" s="179">
        <v>0</v>
      </c>
      <c r="P71" s="141"/>
      <c r="Q71" s="227">
        <v>0</v>
      </c>
      <c r="R71" s="225">
        <v>0</v>
      </c>
      <c r="S71" s="227">
        <v>0</v>
      </c>
      <c r="T71" s="225">
        <v>0</v>
      </c>
      <c r="U71" s="211"/>
      <c r="V71" s="211"/>
      <c r="W71" s="211"/>
      <c r="X71" s="186"/>
      <c r="Y71" s="141"/>
    </row>
    <row r="72" spans="1:245" s="112" customFormat="1" ht="18.75" customHeight="1" x14ac:dyDescent="0.3">
      <c r="A72" s="114" t="s">
        <v>2</v>
      </c>
      <c r="B72" s="115">
        <v>70987258.717762202</v>
      </c>
      <c r="C72" s="115">
        <v>72287933.150049955</v>
      </c>
      <c r="D72" s="116">
        <v>1.8</v>
      </c>
      <c r="E72" s="185">
        <v>99.999999999999986</v>
      </c>
      <c r="F72" s="183"/>
      <c r="G72" s="185">
        <v>8809040.0490816757</v>
      </c>
      <c r="H72" s="356">
        <v>7234456.8530099997</v>
      </c>
      <c r="I72" s="116">
        <v>-17.899999999999999</v>
      </c>
      <c r="J72" s="185">
        <v>100</v>
      </c>
      <c r="K72" s="110"/>
      <c r="L72" s="185">
        <v>1075876560.3221583</v>
      </c>
      <c r="M72" s="185">
        <v>1162109909.3046699</v>
      </c>
      <c r="N72" s="116">
        <v>8</v>
      </c>
      <c r="O72" s="185">
        <v>100</v>
      </c>
      <c r="P72" s="183"/>
      <c r="Q72" s="233">
        <v>0</v>
      </c>
      <c r="R72" s="234">
        <v>0</v>
      </c>
      <c r="S72" s="233">
        <v>0</v>
      </c>
      <c r="T72" s="234">
        <v>0</v>
      </c>
      <c r="U72" s="213"/>
      <c r="V72" s="213"/>
      <c r="W72" s="213"/>
      <c r="X72" s="140"/>
      <c r="Y72" s="183"/>
    </row>
    <row r="73" spans="1:245" ht="18.75" customHeight="1" x14ac:dyDescent="0.3">
      <c r="A73" s="113" t="s">
        <v>126</v>
      </c>
      <c r="B73" s="113"/>
      <c r="C73" s="113"/>
      <c r="D73" s="113"/>
      <c r="E73" s="113"/>
      <c r="F73" s="113"/>
      <c r="G73" s="113"/>
      <c r="H73" s="113"/>
      <c r="I73" s="113"/>
      <c r="J73" s="113"/>
      <c r="K73" s="113"/>
      <c r="L73" s="113"/>
      <c r="M73" s="113"/>
      <c r="N73" s="113"/>
      <c r="O73" s="113"/>
      <c r="P73" s="113"/>
      <c r="Q73" s="190"/>
      <c r="R73" s="190"/>
      <c r="S73" s="190"/>
      <c r="T73" s="190"/>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3"/>
      <c r="DJ73" s="113"/>
      <c r="DK73" s="113"/>
      <c r="DL73" s="113"/>
      <c r="DM73" s="113"/>
      <c r="DN73" s="113"/>
      <c r="DO73" s="113"/>
      <c r="DP73" s="113"/>
      <c r="DQ73" s="113"/>
      <c r="DR73" s="113"/>
      <c r="DS73" s="113"/>
      <c r="DT73" s="113"/>
      <c r="DU73" s="113"/>
      <c r="DV73" s="113"/>
      <c r="DW73" s="113"/>
      <c r="DX73" s="113"/>
      <c r="DY73" s="113"/>
      <c r="DZ73" s="113"/>
      <c r="EA73" s="113"/>
      <c r="EB73" s="113"/>
      <c r="EC73" s="113"/>
      <c r="ED73" s="113"/>
      <c r="EE73" s="113"/>
      <c r="EF73" s="113"/>
      <c r="EG73" s="113"/>
      <c r="EH73" s="113"/>
      <c r="EI73" s="113"/>
      <c r="EJ73" s="113"/>
      <c r="EK73" s="113"/>
      <c r="EL73" s="113"/>
      <c r="EM73" s="113"/>
      <c r="EN73" s="113"/>
      <c r="EO73" s="113"/>
      <c r="EP73" s="113"/>
      <c r="EQ73" s="113"/>
      <c r="ER73" s="113"/>
      <c r="ES73" s="113"/>
      <c r="ET73" s="113"/>
      <c r="EU73" s="113"/>
      <c r="EV73" s="113"/>
      <c r="EW73" s="113"/>
      <c r="EX73" s="113"/>
      <c r="EY73" s="113"/>
      <c r="EZ73" s="113"/>
      <c r="FA73" s="113"/>
      <c r="FB73" s="113"/>
      <c r="FC73" s="113"/>
      <c r="FD73" s="113"/>
      <c r="FE73" s="113"/>
      <c r="FF73" s="113"/>
      <c r="FG73" s="113"/>
      <c r="FH73" s="113"/>
      <c r="FI73" s="113"/>
      <c r="FJ73" s="113"/>
      <c r="FK73" s="113"/>
      <c r="FL73" s="113"/>
      <c r="FM73" s="113"/>
      <c r="FN73" s="113"/>
      <c r="FO73" s="113"/>
      <c r="FP73" s="113"/>
      <c r="FQ73" s="113"/>
      <c r="FR73" s="113"/>
      <c r="FS73" s="113"/>
      <c r="FT73" s="113"/>
      <c r="FU73" s="113"/>
      <c r="FV73" s="113"/>
      <c r="FW73" s="113"/>
      <c r="FX73" s="113"/>
      <c r="FY73" s="113"/>
      <c r="FZ73" s="113"/>
      <c r="GA73" s="113"/>
      <c r="GB73" s="113"/>
      <c r="GC73" s="113"/>
      <c r="GD73" s="113"/>
      <c r="GE73" s="113"/>
      <c r="GF73" s="113"/>
      <c r="GG73" s="113"/>
      <c r="GH73" s="113"/>
      <c r="GI73" s="113"/>
      <c r="GJ73" s="113"/>
      <c r="GK73" s="113"/>
      <c r="GL73" s="113"/>
      <c r="GM73" s="113"/>
      <c r="GN73" s="113"/>
      <c r="GO73" s="113"/>
      <c r="GP73" s="113"/>
      <c r="GQ73" s="113"/>
      <c r="GR73" s="113"/>
      <c r="GS73" s="113"/>
      <c r="GT73" s="113"/>
      <c r="GU73" s="113"/>
      <c r="GV73" s="113"/>
      <c r="GW73" s="113"/>
      <c r="GX73" s="113"/>
      <c r="GY73" s="113"/>
      <c r="GZ73" s="113"/>
      <c r="HA73" s="113"/>
      <c r="HB73" s="113"/>
      <c r="HC73" s="113"/>
      <c r="HD73" s="113"/>
      <c r="HE73" s="113"/>
      <c r="HF73" s="113"/>
      <c r="HG73" s="113"/>
      <c r="HH73" s="113"/>
      <c r="HI73" s="113"/>
      <c r="HJ73" s="113"/>
      <c r="HK73" s="113"/>
      <c r="HL73" s="113"/>
      <c r="HM73" s="113"/>
      <c r="HN73" s="113"/>
      <c r="HO73" s="113"/>
      <c r="HP73" s="113"/>
      <c r="HQ73" s="113"/>
      <c r="HR73" s="113"/>
      <c r="HS73" s="113"/>
      <c r="HT73" s="113"/>
      <c r="HU73" s="113"/>
      <c r="HV73" s="113"/>
      <c r="HW73" s="113"/>
      <c r="HX73" s="113"/>
      <c r="HY73" s="113"/>
      <c r="HZ73" s="113"/>
      <c r="IA73" s="113"/>
      <c r="IB73" s="113"/>
      <c r="IC73" s="113"/>
      <c r="ID73" s="113"/>
      <c r="IE73" s="113"/>
      <c r="IF73" s="113"/>
      <c r="IG73" s="113"/>
      <c r="IH73" s="113"/>
      <c r="II73" s="113"/>
      <c r="IJ73" s="113"/>
      <c r="IK73" s="113"/>
    </row>
    <row r="74" spans="1:245" ht="18.75" customHeight="1" x14ac:dyDescent="0.3">
      <c r="A74" s="75"/>
      <c r="B74" s="75"/>
      <c r="C74" s="75"/>
      <c r="D74" s="75"/>
      <c r="E74" s="75"/>
      <c r="F74" s="75"/>
      <c r="G74" s="75"/>
      <c r="H74" s="75"/>
      <c r="I74" s="75"/>
      <c r="J74" s="75"/>
      <c r="K74" s="75"/>
      <c r="L74" s="75"/>
      <c r="M74" s="75"/>
      <c r="N74" s="75"/>
      <c r="O74" s="75"/>
      <c r="P74" s="75"/>
    </row>
    <row r="75" spans="1:245" ht="18.75" customHeight="1" x14ac:dyDescent="0.3">
      <c r="A75" s="75"/>
      <c r="B75" s="75"/>
      <c r="C75" s="75"/>
      <c r="D75" s="75"/>
      <c r="E75" s="75"/>
      <c r="F75" s="75"/>
      <c r="G75" s="75"/>
      <c r="H75" s="75"/>
      <c r="I75" s="75"/>
      <c r="J75" s="75"/>
      <c r="K75" s="75"/>
      <c r="L75" s="75"/>
      <c r="M75" s="75"/>
      <c r="N75" s="75"/>
      <c r="O75" s="75"/>
      <c r="P75" s="75"/>
    </row>
    <row r="76" spans="1:245" ht="18.75" customHeight="1" x14ac:dyDescent="0.3">
      <c r="A76" s="75"/>
      <c r="B76" s="78"/>
      <c r="C76" s="78"/>
      <c r="D76" s="75"/>
      <c r="E76" s="75"/>
      <c r="F76" s="75"/>
      <c r="G76" s="78"/>
      <c r="H76" s="78"/>
      <c r="I76" s="75"/>
      <c r="J76" s="75"/>
      <c r="K76" s="75"/>
      <c r="L76" s="78"/>
      <c r="M76" s="78"/>
      <c r="N76" s="75"/>
      <c r="O76" s="75"/>
      <c r="P76" s="75"/>
    </row>
    <row r="77" spans="1:245" ht="18.75" customHeight="1" x14ac:dyDescent="0.3">
      <c r="A77" s="75"/>
      <c r="B77" s="75"/>
      <c r="C77" s="75"/>
      <c r="D77" s="75"/>
      <c r="E77" s="75"/>
      <c r="F77" s="75"/>
      <c r="G77" s="75"/>
      <c r="H77" s="75"/>
      <c r="I77" s="75"/>
      <c r="J77" s="75"/>
      <c r="K77" s="75"/>
      <c r="L77" s="75"/>
      <c r="M77" s="75"/>
      <c r="N77" s="75"/>
      <c r="O77" s="75"/>
      <c r="P77" s="75"/>
    </row>
    <row r="78" spans="1:245" ht="18.75" customHeight="1" x14ac:dyDescent="0.3">
      <c r="A78" s="75"/>
      <c r="B78" s="75"/>
      <c r="C78" s="75"/>
      <c r="D78" s="75"/>
      <c r="E78" s="75"/>
      <c r="F78" s="75"/>
      <c r="G78" s="75"/>
      <c r="H78" s="75"/>
      <c r="I78" s="75"/>
      <c r="J78" s="75"/>
      <c r="K78" s="75"/>
      <c r="L78" s="75"/>
      <c r="M78" s="75"/>
      <c r="N78" s="75"/>
      <c r="O78" s="75"/>
      <c r="P78" s="75"/>
    </row>
    <row r="79" spans="1:245" ht="18.75" customHeight="1" x14ac:dyDescent="0.3">
      <c r="A79" s="75"/>
      <c r="B79" s="75"/>
      <c r="C79" s="75"/>
      <c r="D79" s="75"/>
      <c r="E79" s="75"/>
      <c r="F79" s="75"/>
      <c r="G79" s="75"/>
      <c r="H79" s="75"/>
      <c r="I79" s="75"/>
      <c r="J79" s="75"/>
      <c r="K79" s="75"/>
      <c r="L79" s="75"/>
      <c r="M79" s="75"/>
      <c r="N79" s="75"/>
      <c r="O79" s="75"/>
      <c r="P79" s="75"/>
    </row>
    <row r="80" spans="1:245" ht="18.75" customHeight="1" x14ac:dyDescent="0.3">
      <c r="A80" s="75"/>
      <c r="B80" s="75"/>
      <c r="C80" s="75"/>
      <c r="D80" s="75"/>
      <c r="E80" s="75"/>
      <c r="F80" s="75"/>
      <c r="G80" s="75"/>
      <c r="H80" s="75"/>
      <c r="I80" s="75"/>
      <c r="J80" s="75"/>
      <c r="K80" s="75"/>
      <c r="L80" s="75"/>
      <c r="M80" s="75"/>
      <c r="N80" s="75"/>
      <c r="O80" s="75"/>
      <c r="P80" s="75"/>
    </row>
    <row r="81" spans="1:16" ht="18.75" x14ac:dyDescent="0.3">
      <c r="A81" s="75"/>
      <c r="B81" s="75"/>
      <c r="C81" s="75"/>
      <c r="D81" s="75"/>
      <c r="E81" s="75"/>
      <c r="F81" s="75"/>
      <c r="G81" s="75"/>
      <c r="H81" s="75"/>
      <c r="I81" s="75"/>
      <c r="J81" s="75"/>
      <c r="K81" s="75"/>
      <c r="L81" s="75"/>
      <c r="M81" s="75"/>
      <c r="N81" s="75"/>
      <c r="O81" s="75"/>
      <c r="P81" s="75"/>
    </row>
    <row r="82" spans="1:16" ht="18.75" x14ac:dyDescent="0.3">
      <c r="A82" s="75"/>
      <c r="B82" s="75"/>
      <c r="C82" s="75"/>
      <c r="D82" s="75"/>
      <c r="E82" s="75"/>
      <c r="F82" s="75"/>
      <c r="G82" s="75"/>
      <c r="H82" s="75"/>
      <c r="I82" s="75"/>
      <c r="J82" s="75"/>
      <c r="K82" s="75"/>
      <c r="L82" s="75"/>
      <c r="M82" s="75"/>
      <c r="N82" s="75"/>
      <c r="O82" s="75"/>
      <c r="P82" s="75"/>
    </row>
    <row r="83" spans="1:16" ht="18.75" x14ac:dyDescent="0.3">
      <c r="A83" s="75"/>
      <c r="B83" s="75"/>
      <c r="C83" s="75"/>
      <c r="D83" s="75"/>
      <c r="E83" s="75"/>
      <c r="F83" s="75"/>
      <c r="G83" s="75"/>
      <c r="H83" s="75"/>
      <c r="I83" s="75"/>
      <c r="J83" s="75"/>
      <c r="K83" s="75"/>
      <c r="L83" s="75"/>
      <c r="M83" s="75"/>
      <c r="N83" s="75"/>
      <c r="O83" s="75"/>
      <c r="P83" s="75"/>
    </row>
    <row r="84" spans="1:16" ht="18.75" x14ac:dyDescent="0.3">
      <c r="A84" s="75"/>
      <c r="B84" s="75"/>
      <c r="C84" s="75"/>
      <c r="D84" s="75"/>
      <c r="E84" s="75"/>
      <c r="F84" s="75"/>
      <c r="G84" s="75"/>
      <c r="H84" s="75"/>
      <c r="I84" s="75"/>
      <c r="J84" s="75"/>
      <c r="K84" s="75"/>
      <c r="L84" s="75"/>
      <c r="M84" s="75"/>
      <c r="N84" s="75"/>
      <c r="O84" s="75"/>
      <c r="P84" s="75"/>
    </row>
    <row r="85" spans="1:16" ht="18.75" x14ac:dyDescent="0.3">
      <c r="A85" s="75"/>
      <c r="B85" s="75"/>
      <c r="C85" s="75"/>
      <c r="D85" s="75"/>
      <c r="E85" s="75"/>
      <c r="F85" s="75"/>
      <c r="G85" s="75"/>
      <c r="H85" s="75"/>
      <c r="I85" s="75"/>
      <c r="J85" s="75"/>
      <c r="K85" s="75"/>
      <c r="L85" s="75"/>
      <c r="M85" s="75"/>
      <c r="N85" s="75"/>
      <c r="O85" s="75"/>
      <c r="P85" s="75"/>
    </row>
    <row r="86" spans="1:16" ht="18.75" x14ac:dyDescent="0.3">
      <c r="A86" s="75"/>
      <c r="B86" s="75"/>
      <c r="C86" s="75"/>
      <c r="D86" s="75"/>
      <c r="E86" s="75"/>
      <c r="F86" s="75"/>
      <c r="G86" s="75"/>
      <c r="H86" s="75"/>
      <c r="I86" s="75"/>
      <c r="J86" s="75"/>
      <c r="K86" s="75"/>
      <c r="L86" s="75"/>
      <c r="M86" s="75"/>
      <c r="N86" s="75"/>
      <c r="O86" s="75"/>
      <c r="P86" s="75"/>
    </row>
    <row r="87" spans="1:16" ht="18.75" x14ac:dyDescent="0.3">
      <c r="A87" s="75"/>
      <c r="B87" s="75"/>
      <c r="C87" s="75"/>
      <c r="D87" s="75"/>
      <c r="E87" s="75"/>
      <c r="F87" s="75"/>
      <c r="G87" s="75"/>
      <c r="H87" s="75"/>
      <c r="I87" s="75"/>
      <c r="J87" s="75"/>
      <c r="K87" s="75"/>
      <c r="L87" s="75"/>
      <c r="M87" s="75"/>
      <c r="N87" s="75"/>
      <c r="O87" s="75"/>
      <c r="P87" s="75"/>
    </row>
    <row r="88" spans="1:16" ht="18.75" x14ac:dyDescent="0.3">
      <c r="A88" s="75"/>
      <c r="B88" s="75"/>
      <c r="C88" s="75"/>
      <c r="D88" s="75"/>
      <c r="E88" s="75"/>
      <c r="F88" s="75"/>
      <c r="G88" s="75"/>
      <c r="H88" s="75"/>
      <c r="I88" s="75"/>
      <c r="J88" s="75"/>
      <c r="K88" s="75"/>
      <c r="L88" s="75"/>
      <c r="M88" s="75"/>
      <c r="N88" s="75"/>
      <c r="O88" s="75"/>
      <c r="P88" s="75"/>
    </row>
    <row r="89" spans="1:16" ht="18.75" x14ac:dyDescent="0.3">
      <c r="A89" s="75"/>
      <c r="B89" s="75"/>
      <c r="C89" s="75"/>
      <c r="D89" s="75"/>
      <c r="E89" s="75"/>
      <c r="F89" s="75"/>
      <c r="G89" s="75"/>
      <c r="H89" s="75"/>
      <c r="I89" s="75"/>
      <c r="J89" s="75"/>
      <c r="K89" s="75"/>
      <c r="L89" s="75"/>
      <c r="M89" s="75"/>
      <c r="N89" s="75"/>
      <c r="O89" s="75"/>
      <c r="P89" s="75"/>
    </row>
    <row r="90" spans="1:16" ht="18.75" x14ac:dyDescent="0.3">
      <c r="A90" s="75"/>
      <c r="B90" s="75"/>
      <c r="C90" s="75"/>
      <c r="D90" s="75"/>
      <c r="E90" s="75"/>
      <c r="F90" s="75"/>
      <c r="G90" s="75"/>
      <c r="H90" s="75"/>
      <c r="I90" s="75"/>
      <c r="J90" s="75"/>
      <c r="K90" s="75"/>
      <c r="L90" s="75"/>
      <c r="M90" s="75"/>
      <c r="N90" s="75"/>
      <c r="O90" s="75"/>
      <c r="P90" s="75"/>
    </row>
    <row r="91" spans="1:16" ht="18.75" x14ac:dyDescent="0.3">
      <c r="A91" s="75"/>
      <c r="B91" s="75"/>
      <c r="C91" s="75"/>
      <c r="D91" s="75"/>
      <c r="E91" s="75"/>
      <c r="F91" s="75"/>
      <c r="G91" s="75"/>
      <c r="H91" s="75"/>
      <c r="I91" s="75"/>
      <c r="J91" s="75"/>
      <c r="K91" s="75"/>
      <c r="L91" s="75"/>
      <c r="M91" s="75"/>
      <c r="N91" s="75"/>
      <c r="O91" s="75"/>
      <c r="P91" s="75"/>
    </row>
    <row r="92" spans="1:16" ht="18.75" x14ac:dyDescent="0.3">
      <c r="A92" s="75"/>
      <c r="B92" s="75"/>
      <c r="C92" s="75"/>
      <c r="D92" s="75"/>
      <c r="E92" s="75"/>
      <c r="F92" s="75"/>
      <c r="G92" s="75"/>
      <c r="H92" s="75"/>
      <c r="I92" s="75"/>
      <c r="J92" s="75"/>
      <c r="K92" s="75"/>
      <c r="L92" s="75"/>
      <c r="M92" s="75"/>
      <c r="N92" s="75"/>
      <c r="O92" s="75"/>
      <c r="P92" s="75"/>
    </row>
    <row r="93" spans="1:16" ht="18.75" x14ac:dyDescent="0.3">
      <c r="A93" s="75"/>
      <c r="B93" s="75"/>
      <c r="C93" s="75"/>
      <c r="D93" s="75"/>
      <c r="E93" s="75"/>
      <c r="F93" s="75"/>
      <c r="G93" s="75"/>
      <c r="H93" s="75"/>
      <c r="I93" s="75"/>
      <c r="J93" s="75"/>
      <c r="K93" s="75"/>
      <c r="L93" s="75"/>
      <c r="M93" s="75"/>
      <c r="N93" s="75"/>
      <c r="O93" s="75"/>
      <c r="P93" s="75"/>
    </row>
    <row r="94" spans="1:16" ht="18.75" x14ac:dyDescent="0.3">
      <c r="A94" s="75"/>
      <c r="B94" s="75"/>
      <c r="C94" s="75"/>
      <c r="D94" s="75"/>
      <c r="E94" s="75"/>
      <c r="F94" s="75"/>
      <c r="G94" s="75"/>
      <c r="H94" s="75"/>
      <c r="I94" s="75"/>
      <c r="J94" s="75"/>
      <c r="K94" s="75"/>
      <c r="L94" s="75"/>
      <c r="M94" s="75"/>
      <c r="N94" s="75"/>
      <c r="O94" s="75"/>
      <c r="P94" s="75"/>
    </row>
    <row r="95" spans="1:16" ht="18.75" x14ac:dyDescent="0.3">
      <c r="A95" s="75"/>
      <c r="B95" s="75"/>
      <c r="C95" s="75"/>
      <c r="D95" s="75"/>
      <c r="E95" s="75"/>
      <c r="F95" s="75"/>
      <c r="G95" s="75"/>
      <c r="H95" s="75"/>
      <c r="I95" s="75"/>
      <c r="J95" s="75"/>
      <c r="K95" s="75"/>
      <c r="L95" s="75"/>
      <c r="M95" s="75"/>
      <c r="N95" s="75"/>
      <c r="O95" s="75"/>
      <c r="P95" s="75"/>
    </row>
    <row r="96" spans="1:16" ht="18.75" x14ac:dyDescent="0.3">
      <c r="A96" s="75"/>
      <c r="B96" s="75"/>
      <c r="C96" s="75"/>
      <c r="D96" s="75"/>
      <c r="E96" s="75"/>
      <c r="F96" s="75"/>
      <c r="G96" s="75"/>
      <c r="H96" s="75"/>
      <c r="I96" s="75"/>
      <c r="J96" s="75"/>
      <c r="K96" s="75"/>
      <c r="L96" s="75"/>
      <c r="M96" s="75"/>
      <c r="N96" s="75"/>
      <c r="O96" s="75"/>
      <c r="P96" s="75"/>
    </row>
    <row r="97" spans="1:16" ht="18.75" x14ac:dyDescent="0.3">
      <c r="A97" s="75"/>
      <c r="B97" s="75"/>
      <c r="C97" s="75"/>
      <c r="D97" s="75"/>
      <c r="E97" s="75"/>
      <c r="F97" s="75"/>
      <c r="G97" s="75"/>
      <c r="H97" s="75"/>
      <c r="I97" s="75"/>
      <c r="J97" s="75"/>
      <c r="K97" s="75"/>
      <c r="L97" s="75"/>
      <c r="M97" s="75"/>
      <c r="N97" s="75"/>
      <c r="O97" s="75"/>
      <c r="P97" s="75"/>
    </row>
    <row r="98" spans="1:16" ht="18.75" x14ac:dyDescent="0.3">
      <c r="A98" s="113"/>
      <c r="B98" s="113"/>
      <c r="C98" s="113"/>
      <c r="D98" s="113"/>
      <c r="E98" s="113"/>
      <c r="F98" s="113"/>
      <c r="G98" s="113"/>
      <c r="H98" s="113"/>
      <c r="I98" s="113"/>
      <c r="J98" s="113"/>
      <c r="K98" s="113"/>
      <c r="L98" s="113"/>
      <c r="M98" s="113"/>
      <c r="N98" s="113"/>
      <c r="O98" s="113"/>
      <c r="P98" s="113"/>
    </row>
    <row r="99" spans="1:16" ht="18.75" x14ac:dyDescent="0.3">
      <c r="A99" s="117"/>
      <c r="B99" s="118"/>
      <c r="C99" s="118"/>
      <c r="D99" s="118"/>
      <c r="E99" s="75"/>
      <c r="F99" s="75"/>
      <c r="G99" s="75"/>
      <c r="H99" s="75"/>
      <c r="I99" s="75"/>
      <c r="J99" s="75"/>
      <c r="K99" s="75"/>
      <c r="L99" s="75"/>
      <c r="M99" s="75"/>
      <c r="N99" s="75"/>
      <c r="O99" s="76"/>
      <c r="P99" s="76"/>
    </row>
    <row r="100" spans="1:16" ht="18.75" x14ac:dyDescent="0.3">
      <c r="A100" s="75"/>
      <c r="B100" s="75"/>
      <c r="C100" s="75"/>
      <c r="D100" s="75"/>
      <c r="E100" s="75"/>
      <c r="F100" s="75"/>
      <c r="G100" s="75"/>
      <c r="H100" s="75"/>
      <c r="I100" s="75"/>
      <c r="J100" s="75"/>
      <c r="K100" s="75"/>
      <c r="L100" s="75"/>
      <c r="M100" s="75"/>
      <c r="N100" s="75"/>
      <c r="O100" s="75"/>
      <c r="P100" s="75"/>
    </row>
    <row r="101" spans="1:16" ht="18.75" x14ac:dyDescent="0.3">
      <c r="A101" s="75"/>
      <c r="B101" s="75"/>
      <c r="C101" s="75"/>
      <c r="D101" s="75"/>
      <c r="E101" s="75"/>
      <c r="F101" s="75"/>
      <c r="G101" s="75"/>
      <c r="H101" s="75"/>
      <c r="I101" s="75"/>
      <c r="J101" s="75"/>
      <c r="K101" s="75"/>
      <c r="L101" s="75"/>
      <c r="M101" s="75"/>
      <c r="N101" s="75"/>
      <c r="O101" s="75"/>
      <c r="P101" s="75"/>
    </row>
    <row r="102" spans="1:16" ht="18.75" x14ac:dyDescent="0.3">
      <c r="A102" s="75"/>
      <c r="B102" s="75"/>
      <c r="C102" s="75"/>
      <c r="D102" s="75"/>
      <c r="E102" s="75"/>
      <c r="F102" s="75"/>
      <c r="G102" s="75"/>
      <c r="H102" s="75"/>
      <c r="I102" s="75"/>
      <c r="J102" s="75"/>
      <c r="K102" s="75"/>
      <c r="L102" s="75"/>
      <c r="M102" s="75"/>
      <c r="N102" s="75"/>
      <c r="O102" s="75"/>
      <c r="P102" s="75"/>
    </row>
    <row r="103" spans="1:16" ht="18.75" x14ac:dyDescent="0.3">
      <c r="A103" s="75"/>
      <c r="B103" s="75"/>
      <c r="C103" s="75"/>
      <c r="D103" s="75"/>
      <c r="E103" s="75"/>
      <c r="F103" s="75"/>
      <c r="G103" s="75"/>
      <c r="H103" s="75"/>
      <c r="I103" s="75"/>
      <c r="J103" s="75"/>
      <c r="K103" s="75"/>
      <c r="L103" s="75"/>
      <c r="M103" s="75"/>
      <c r="N103" s="75"/>
      <c r="O103" s="75"/>
      <c r="P103" s="75"/>
    </row>
    <row r="104" spans="1:16" ht="18.75" x14ac:dyDescent="0.3">
      <c r="A104" s="75"/>
      <c r="B104" s="75"/>
      <c r="C104" s="75"/>
      <c r="D104" s="75"/>
      <c r="E104" s="75"/>
      <c r="F104" s="75"/>
      <c r="G104" s="75"/>
      <c r="H104" s="75"/>
      <c r="I104" s="75"/>
      <c r="J104" s="75"/>
      <c r="K104" s="75"/>
      <c r="L104" s="75"/>
      <c r="M104" s="75"/>
      <c r="N104" s="75"/>
      <c r="O104" s="75"/>
      <c r="P104" s="75"/>
    </row>
    <row r="105" spans="1:16" ht="18.75" x14ac:dyDescent="0.3">
      <c r="A105" s="75"/>
      <c r="B105" s="75"/>
      <c r="C105" s="75"/>
      <c r="D105" s="75"/>
      <c r="E105" s="75"/>
      <c r="F105" s="75"/>
      <c r="G105" s="75"/>
      <c r="H105" s="75"/>
      <c r="I105" s="75"/>
      <c r="J105" s="75"/>
      <c r="K105" s="75"/>
      <c r="L105" s="75"/>
      <c r="M105" s="75"/>
      <c r="N105" s="75"/>
      <c r="O105" s="75"/>
      <c r="P105" s="75"/>
    </row>
    <row r="106" spans="1:16" ht="18.75" x14ac:dyDescent="0.3">
      <c r="A106" s="75"/>
      <c r="B106" s="75"/>
      <c r="C106" s="75"/>
      <c r="D106" s="75"/>
      <c r="E106" s="75"/>
      <c r="F106" s="75"/>
      <c r="G106" s="75"/>
      <c r="H106" s="75"/>
      <c r="I106" s="75"/>
      <c r="J106" s="75"/>
      <c r="K106" s="75"/>
      <c r="L106" s="75"/>
      <c r="M106" s="75"/>
      <c r="N106" s="75"/>
      <c r="O106" s="75"/>
      <c r="P106" s="75"/>
    </row>
    <row r="107" spans="1:16" ht="18.75" x14ac:dyDescent="0.3">
      <c r="A107" s="75"/>
      <c r="B107" s="75"/>
      <c r="C107" s="75"/>
      <c r="D107" s="75"/>
      <c r="E107" s="75"/>
      <c r="F107" s="75"/>
      <c r="G107" s="75"/>
      <c r="H107" s="75"/>
      <c r="I107" s="75"/>
      <c r="J107" s="75"/>
      <c r="K107" s="75"/>
      <c r="L107" s="75"/>
      <c r="M107" s="75"/>
      <c r="N107" s="75"/>
      <c r="O107" s="75"/>
      <c r="P107" s="75"/>
    </row>
    <row r="108" spans="1:16" ht="18.75" x14ac:dyDescent="0.3">
      <c r="A108" s="75"/>
      <c r="B108" s="75"/>
      <c r="C108" s="75"/>
      <c r="D108" s="75"/>
      <c r="E108" s="75"/>
      <c r="F108" s="75"/>
      <c r="G108" s="75"/>
      <c r="H108" s="75"/>
      <c r="I108" s="75"/>
      <c r="J108" s="75"/>
      <c r="K108" s="75"/>
      <c r="L108" s="75"/>
      <c r="M108" s="75"/>
      <c r="N108" s="75"/>
      <c r="O108" s="75"/>
      <c r="P108" s="75"/>
    </row>
    <row r="109" spans="1:16" ht="18.75" x14ac:dyDescent="0.3">
      <c r="A109" s="75"/>
      <c r="B109" s="75"/>
      <c r="C109" s="75"/>
      <c r="D109" s="75"/>
      <c r="E109" s="75"/>
      <c r="F109" s="75"/>
      <c r="G109" s="75"/>
      <c r="H109" s="75"/>
      <c r="I109" s="75"/>
      <c r="J109" s="75"/>
      <c r="K109" s="75"/>
      <c r="L109" s="75"/>
      <c r="M109" s="75"/>
      <c r="N109" s="75"/>
      <c r="O109" s="75"/>
      <c r="P109" s="75"/>
    </row>
    <row r="110" spans="1:16" ht="18.75" x14ac:dyDescent="0.3">
      <c r="A110" s="75"/>
      <c r="B110" s="75"/>
      <c r="C110" s="75"/>
      <c r="D110" s="75"/>
      <c r="E110" s="75"/>
      <c r="F110" s="75"/>
      <c r="G110" s="75"/>
      <c r="H110" s="75"/>
      <c r="I110" s="75"/>
      <c r="J110" s="75"/>
      <c r="K110" s="75"/>
      <c r="L110" s="75"/>
      <c r="M110" s="75"/>
      <c r="N110" s="75"/>
      <c r="O110" s="75"/>
      <c r="P110" s="75"/>
    </row>
    <row r="111" spans="1:16" ht="18.75" x14ac:dyDescent="0.3">
      <c r="A111" s="75"/>
      <c r="B111" s="75"/>
      <c r="C111" s="75"/>
      <c r="D111" s="75"/>
      <c r="E111" s="75"/>
      <c r="F111" s="75"/>
      <c r="G111" s="75"/>
      <c r="H111" s="75"/>
      <c r="I111" s="75"/>
      <c r="J111" s="75"/>
      <c r="K111" s="75"/>
      <c r="L111" s="75"/>
      <c r="M111" s="75"/>
      <c r="N111" s="75"/>
      <c r="O111" s="75"/>
      <c r="P111" s="75"/>
    </row>
  </sheetData>
  <mergeCells count="6">
    <mergeCell ref="S5:T5"/>
    <mergeCell ref="A3:B3"/>
    <mergeCell ref="B5:E5"/>
    <mergeCell ref="G5:J5"/>
    <mergeCell ref="L5:O5"/>
    <mergeCell ref="Q5:R5"/>
  </mergeCells>
  <hyperlinks>
    <hyperlink ref="B1" location="Innhold!A1" display="Tilbake"/>
  </hyperlinks>
  <pageMargins left="0.70866141732283472" right="0.70866141732283472" top="0.78740157480314965" bottom="0.78740157480314965"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W126"/>
  <sheetViews>
    <sheetView showGridLines="0" showZeros="0" zoomScale="70" zoomScaleNormal="70" workbookViewId="0">
      <selection activeCell="A4" sqref="A4"/>
    </sheetView>
  </sheetViews>
  <sheetFormatPr baseColWidth="10" defaultColWidth="11.42578125" defaultRowHeight="18" x14ac:dyDescent="0.25"/>
  <cols>
    <col min="1" max="1" width="51" style="82" customWidth="1"/>
    <col min="2" max="3" width="16.7109375" style="82" customWidth="1"/>
    <col min="4" max="4" width="9.28515625" style="82" bestFit="1" customWidth="1"/>
    <col min="5" max="5" width="4.7109375" style="82" customWidth="1"/>
    <col min="6" max="7" width="16.7109375" style="82" customWidth="1"/>
    <col min="8" max="8" width="9.28515625" style="82" bestFit="1" customWidth="1"/>
    <col min="9" max="9" width="4.7109375" style="82" customWidth="1"/>
    <col min="10" max="10" width="18.85546875" style="82" customWidth="1"/>
    <col min="11" max="11" width="18" style="82" bestFit="1" customWidth="1"/>
    <col min="12" max="12" width="9.28515625" style="82" bestFit="1" customWidth="1"/>
    <col min="13" max="13" width="11.42578125" style="82"/>
    <col min="14" max="15" width="17.140625" style="82" bestFit="1" customWidth="1"/>
    <col min="16" max="16384" width="11.42578125" style="82"/>
  </cols>
  <sheetData>
    <row r="1" spans="1:13" ht="20.25" x14ac:dyDescent="0.3">
      <c r="A1" s="81" t="s">
        <v>94</v>
      </c>
      <c r="B1" s="74" t="s">
        <v>64</v>
      </c>
      <c r="C1" s="75"/>
      <c r="D1" s="75"/>
      <c r="E1" s="75"/>
      <c r="F1" s="75"/>
      <c r="G1" s="75"/>
      <c r="H1" s="75"/>
      <c r="I1" s="75"/>
      <c r="J1" s="75"/>
      <c r="K1" s="75"/>
      <c r="L1" s="75"/>
      <c r="M1" s="75"/>
    </row>
    <row r="2" spans="1:13" ht="20.25" x14ac:dyDescent="0.3">
      <c r="A2" s="81" t="s">
        <v>127</v>
      </c>
      <c r="B2" s="74"/>
      <c r="C2" s="75"/>
      <c r="D2" s="75"/>
      <c r="E2" s="75"/>
      <c r="F2" s="75"/>
      <c r="G2" s="75"/>
      <c r="H2" s="75"/>
      <c r="I2" s="75"/>
      <c r="J2" s="75"/>
      <c r="K2" s="75"/>
      <c r="L2" s="75"/>
      <c r="M2" s="75"/>
    </row>
    <row r="3" spans="1:13" ht="18.75" x14ac:dyDescent="0.3">
      <c r="A3" s="76" t="s">
        <v>128</v>
      </c>
      <c r="B3" s="75"/>
      <c r="C3" s="75"/>
      <c r="D3" s="75"/>
      <c r="E3" s="75"/>
      <c r="F3" s="75"/>
      <c r="G3" s="75"/>
      <c r="H3" s="75"/>
      <c r="I3" s="75"/>
      <c r="J3" s="75"/>
      <c r="K3" s="75"/>
      <c r="L3" s="75"/>
      <c r="M3" s="75"/>
    </row>
    <row r="4" spans="1:13" ht="18.75" x14ac:dyDescent="0.3">
      <c r="A4" s="83" t="s">
        <v>440</v>
      </c>
      <c r="B4" s="103"/>
      <c r="C4" s="119"/>
      <c r="D4" s="120"/>
      <c r="E4" s="113"/>
      <c r="F4" s="84"/>
      <c r="G4" s="85"/>
      <c r="H4" s="86"/>
      <c r="I4" s="113"/>
      <c r="J4" s="84"/>
      <c r="K4" s="85"/>
      <c r="L4" s="86"/>
      <c r="M4" s="75"/>
    </row>
    <row r="5" spans="1:13" ht="18.75" x14ac:dyDescent="0.3">
      <c r="A5" s="121"/>
      <c r="B5" s="711" t="s">
        <v>0</v>
      </c>
      <c r="C5" s="712"/>
      <c r="D5" s="713"/>
      <c r="E5" s="90"/>
      <c r="F5" s="711" t="s">
        <v>1</v>
      </c>
      <c r="G5" s="712"/>
      <c r="H5" s="713"/>
      <c r="I5" s="122"/>
      <c r="J5" s="711" t="s">
        <v>129</v>
      </c>
      <c r="K5" s="712"/>
      <c r="L5" s="713"/>
      <c r="M5" s="75"/>
    </row>
    <row r="6" spans="1:13" ht="18.75" x14ac:dyDescent="0.3">
      <c r="A6" s="123"/>
      <c r="B6" s="124"/>
      <c r="C6" s="125"/>
      <c r="D6" s="95" t="s">
        <v>130</v>
      </c>
      <c r="E6" s="101"/>
      <c r="F6" s="124"/>
      <c r="G6" s="125"/>
      <c r="H6" s="95" t="s">
        <v>130</v>
      </c>
      <c r="I6" s="126"/>
      <c r="J6" s="124"/>
      <c r="K6" s="125"/>
      <c r="L6" s="95" t="s">
        <v>130</v>
      </c>
      <c r="M6" s="75"/>
    </row>
    <row r="7" spans="1:13" ht="18.75" x14ac:dyDescent="0.3">
      <c r="A7" s="127" t="s">
        <v>131</v>
      </c>
      <c r="B7" s="128">
        <v>2015</v>
      </c>
      <c r="C7" s="189">
        <v>2016</v>
      </c>
      <c r="D7" s="100" t="s">
        <v>102</v>
      </c>
      <c r="E7" s="101"/>
      <c r="F7" s="98">
        <v>2015</v>
      </c>
      <c r="G7" s="128">
        <v>2016</v>
      </c>
      <c r="H7" s="100" t="s">
        <v>102</v>
      </c>
      <c r="I7" s="129"/>
      <c r="J7" s="188">
        <v>2015</v>
      </c>
      <c r="K7" s="189">
        <v>2016</v>
      </c>
      <c r="L7" s="100" t="s">
        <v>102</v>
      </c>
      <c r="M7" s="75"/>
    </row>
    <row r="8" spans="1:13" ht="22.5" x14ac:dyDescent="0.3">
      <c r="A8" s="195" t="s">
        <v>132</v>
      </c>
      <c r="B8" s="236"/>
      <c r="C8" s="204"/>
      <c r="D8" s="204"/>
      <c r="E8" s="186"/>
      <c r="F8" s="204"/>
      <c r="G8" s="204"/>
      <c r="H8" s="204"/>
      <c r="I8" s="205"/>
      <c r="J8" s="204"/>
      <c r="K8" s="204"/>
      <c r="L8" s="204"/>
      <c r="M8" s="75"/>
    </row>
    <row r="9" spans="1:13" ht="18.75" x14ac:dyDescent="0.3">
      <c r="A9" s="196" t="s">
        <v>133</v>
      </c>
      <c r="B9" s="105">
        <v>5917438.941868687</v>
      </c>
      <c r="C9" s="105">
        <v>3967743.1333209435</v>
      </c>
      <c r="D9" s="237">
        <v>-32.9</v>
      </c>
      <c r="E9" s="186"/>
      <c r="F9" s="199">
        <v>5503748.4620900005</v>
      </c>
      <c r="G9" s="199">
        <v>6724103.9220600007</v>
      </c>
      <c r="H9" s="237">
        <v>22.2</v>
      </c>
      <c r="I9" s="186"/>
      <c r="J9" s="199">
        <v>11421187.403958688</v>
      </c>
      <c r="K9" s="199">
        <v>10691847.055380944</v>
      </c>
      <c r="L9" s="235">
        <v>-6.4</v>
      </c>
      <c r="M9" s="75"/>
    </row>
    <row r="10" spans="1:13" ht="18.75" x14ac:dyDescent="0.3">
      <c r="A10" s="196" t="s">
        <v>134</v>
      </c>
      <c r="B10" s="105">
        <v>1003613.6156260899</v>
      </c>
      <c r="C10" s="105">
        <v>1051762.970738736</v>
      </c>
      <c r="D10" s="237">
        <v>4.8</v>
      </c>
      <c r="E10" s="186"/>
      <c r="F10" s="199">
        <v>297116.38273741998</v>
      </c>
      <c r="G10" s="199">
        <v>299554.95619025995</v>
      </c>
      <c r="H10" s="237">
        <v>0.8</v>
      </c>
      <c r="I10" s="186"/>
      <c r="J10" s="199">
        <v>1300729.9983635098</v>
      </c>
      <c r="K10" s="199">
        <v>1351317.9269289959</v>
      </c>
      <c r="L10" s="235">
        <v>3.9</v>
      </c>
      <c r="M10" s="75"/>
    </row>
    <row r="11" spans="1:13" ht="18.75" x14ac:dyDescent="0.3">
      <c r="A11" s="196" t="s">
        <v>135</v>
      </c>
      <c r="B11" s="105">
        <v>3460059.2566400003</v>
      </c>
      <c r="C11" s="105">
        <v>3242240.58073</v>
      </c>
      <c r="D11" s="237">
        <v>-6.3</v>
      </c>
      <c r="E11" s="186"/>
      <c r="F11" s="199"/>
      <c r="G11" s="199"/>
      <c r="H11" s="237"/>
      <c r="I11" s="186"/>
      <c r="J11" s="199">
        <v>3460059.2566400003</v>
      </c>
      <c r="K11" s="199">
        <v>3242240.58073</v>
      </c>
      <c r="L11" s="235">
        <v>-6.3</v>
      </c>
      <c r="M11" s="75"/>
    </row>
    <row r="12" spans="1:13" ht="18.75" x14ac:dyDescent="0.3">
      <c r="A12" s="196" t="s">
        <v>136</v>
      </c>
      <c r="B12" s="105">
        <v>13552775.491220001</v>
      </c>
      <c r="C12" s="105">
        <v>10269289.916919999</v>
      </c>
      <c r="D12" s="237">
        <v>-24.2</v>
      </c>
      <c r="E12" s="186"/>
      <c r="F12" s="199">
        <v>14816425.112289999</v>
      </c>
      <c r="G12" s="199">
        <v>17022798.715580001</v>
      </c>
      <c r="H12" s="237">
        <v>14.9</v>
      </c>
      <c r="I12" s="186"/>
      <c r="J12" s="199">
        <v>28369200.60351</v>
      </c>
      <c r="K12" s="199">
        <v>27292088.6325</v>
      </c>
      <c r="L12" s="235">
        <v>-3.8</v>
      </c>
      <c r="M12" s="75"/>
    </row>
    <row r="13" spans="1:13" ht="18.75" x14ac:dyDescent="0.3">
      <c r="A13" s="196" t="s">
        <v>137</v>
      </c>
      <c r="B13" s="105">
        <v>146865.69401000001</v>
      </c>
      <c r="C13" s="105">
        <v>147955.92223999999</v>
      </c>
      <c r="D13" s="237">
        <v>0.7</v>
      </c>
      <c r="E13" s="186"/>
      <c r="F13" s="199">
        <v>14816425.112289999</v>
      </c>
      <c r="G13" s="199">
        <v>16869267.702330001</v>
      </c>
      <c r="H13" s="237">
        <v>13.9</v>
      </c>
      <c r="I13" s="186"/>
      <c r="J13" s="199">
        <v>14963290.806299999</v>
      </c>
      <c r="K13" s="199">
        <v>17017223.624570001</v>
      </c>
      <c r="L13" s="235">
        <v>13.7</v>
      </c>
      <c r="M13" s="75"/>
    </row>
    <row r="14" spans="1:13" s="135" customFormat="1" ht="18.75" x14ac:dyDescent="0.3">
      <c r="A14" s="197" t="s">
        <v>138</v>
      </c>
      <c r="B14" s="133">
        <v>38037.269</v>
      </c>
      <c r="C14" s="133">
        <v>157192.16940000001</v>
      </c>
      <c r="D14" s="237">
        <v>313.3</v>
      </c>
      <c r="E14" s="187"/>
      <c r="F14" s="200">
        <v>0</v>
      </c>
      <c r="G14" s="200">
        <v>153531.01324999999</v>
      </c>
      <c r="H14" s="237"/>
      <c r="I14" s="187"/>
      <c r="J14" s="199">
        <v>38037.269</v>
      </c>
      <c r="K14" s="199">
        <v>310723.18264999997</v>
      </c>
      <c r="L14" s="235">
        <v>716.9</v>
      </c>
      <c r="M14" s="134"/>
    </row>
    <row r="15" spans="1:13" ht="22.5" x14ac:dyDescent="0.3">
      <c r="A15" s="196" t="s">
        <v>139</v>
      </c>
      <c r="B15" s="105">
        <v>26348511.640290003</v>
      </c>
      <c r="C15" s="105">
        <v>29596086.863510001</v>
      </c>
      <c r="D15" s="237">
        <v>12.3</v>
      </c>
      <c r="E15" s="186"/>
      <c r="F15" s="199">
        <v>83502.851999999999</v>
      </c>
      <c r="G15" s="199">
        <v>110318.236</v>
      </c>
      <c r="H15" s="237">
        <v>32.1</v>
      </c>
      <c r="I15" s="186"/>
      <c r="J15" s="199">
        <v>26432014.492290005</v>
      </c>
      <c r="K15" s="199">
        <v>29706405.099510003</v>
      </c>
      <c r="L15" s="235">
        <v>12.4</v>
      </c>
      <c r="M15" s="75"/>
    </row>
    <row r="16" spans="1:13" ht="18.75" x14ac:dyDescent="0.3">
      <c r="A16" s="196" t="s">
        <v>140</v>
      </c>
      <c r="B16" s="105">
        <v>4066.9630000000002</v>
      </c>
      <c r="C16" s="105">
        <v>4033.855</v>
      </c>
      <c r="D16" s="237">
        <v>-0.8</v>
      </c>
      <c r="E16" s="186"/>
      <c r="F16" s="199">
        <v>0</v>
      </c>
      <c r="G16" s="199">
        <v>0</v>
      </c>
      <c r="H16" s="237"/>
      <c r="I16" s="186"/>
      <c r="J16" s="199">
        <v>4066.9630000000002</v>
      </c>
      <c r="K16" s="199">
        <v>4033.855</v>
      </c>
      <c r="L16" s="235">
        <v>-0.8</v>
      </c>
      <c r="M16" s="75"/>
    </row>
    <row r="17" spans="1:23" s="137" customFormat="1" ht="18.75" customHeight="1" x14ac:dyDescent="0.3">
      <c r="A17" s="139" t="s">
        <v>141</v>
      </c>
      <c r="B17" s="111">
        <v>50286465.908644773</v>
      </c>
      <c r="C17" s="201">
        <v>48131157.320219688</v>
      </c>
      <c r="D17" s="237">
        <v>-4.3</v>
      </c>
      <c r="E17" s="140"/>
      <c r="F17" s="201">
        <v>20700792.809117418</v>
      </c>
      <c r="G17" s="201">
        <v>24156775.829830263</v>
      </c>
      <c r="H17" s="237">
        <v>16.7</v>
      </c>
      <c r="I17" s="140"/>
      <c r="J17" s="201">
        <v>70987258.717762187</v>
      </c>
      <c r="K17" s="201">
        <v>72287933.150049955</v>
      </c>
      <c r="L17" s="235">
        <v>1.8</v>
      </c>
      <c r="M17" s="76"/>
      <c r="N17" s="136"/>
      <c r="O17" s="136"/>
      <c r="Q17" s="138"/>
      <c r="R17" s="138"/>
      <c r="S17" s="138"/>
      <c r="T17" s="138"/>
      <c r="U17" s="138"/>
      <c r="V17" s="138"/>
      <c r="W17" s="138"/>
    </row>
    <row r="18" spans="1:23" ht="18.75" customHeight="1" x14ac:dyDescent="0.3">
      <c r="A18" s="139"/>
      <c r="B18" s="105"/>
      <c r="C18" s="199"/>
      <c r="D18" s="199"/>
      <c r="E18" s="186"/>
      <c r="F18" s="199"/>
      <c r="G18" s="199"/>
      <c r="H18" s="237"/>
      <c r="I18" s="186"/>
      <c r="J18" s="199"/>
      <c r="K18" s="199"/>
      <c r="L18" s="235"/>
      <c r="M18" s="75"/>
    </row>
    <row r="19" spans="1:23" ht="18.75" customHeight="1" x14ac:dyDescent="0.3">
      <c r="A19" s="195" t="s">
        <v>142</v>
      </c>
      <c r="B19" s="203"/>
      <c r="C19" s="206"/>
      <c r="D19" s="199"/>
      <c r="E19" s="186"/>
      <c r="F19" s="206"/>
      <c r="G19" s="206"/>
      <c r="H19" s="237"/>
      <c r="I19" s="186"/>
      <c r="J19" s="199"/>
      <c r="K19" s="199"/>
      <c r="L19" s="235"/>
      <c r="M19" s="75"/>
    </row>
    <row r="20" spans="1:23" ht="18.75" customHeight="1" x14ac:dyDescent="0.3">
      <c r="A20" s="196" t="s">
        <v>133</v>
      </c>
      <c r="B20" s="105">
        <v>2084949.0428063658</v>
      </c>
      <c r="C20" s="105">
        <v>268880.26399999997</v>
      </c>
      <c r="D20" s="237">
        <v>-87.1</v>
      </c>
      <c r="E20" s="186"/>
      <c r="F20" s="199">
        <v>4620927.1330000004</v>
      </c>
      <c r="G20" s="199">
        <v>5760365.1449999996</v>
      </c>
      <c r="H20" s="237">
        <v>24.7</v>
      </c>
      <c r="I20" s="186"/>
      <c r="J20" s="199">
        <v>6705876.1758063659</v>
      </c>
      <c r="K20" s="199">
        <v>6029245.409</v>
      </c>
      <c r="L20" s="235">
        <v>-10.1</v>
      </c>
      <c r="M20" s="75"/>
    </row>
    <row r="21" spans="1:23" ht="18.75" customHeight="1" x14ac:dyDescent="0.3">
      <c r="A21" s="196" t="s">
        <v>134</v>
      </c>
      <c r="B21" s="105">
        <v>214016.0653669757</v>
      </c>
      <c r="C21" s="105">
        <v>174609.45799999998</v>
      </c>
      <c r="D21" s="237">
        <v>-18.399999999999999</v>
      </c>
      <c r="E21" s="186"/>
      <c r="F21" s="199">
        <v>216042.21400000001</v>
      </c>
      <c r="G21" s="199">
        <v>10569.25376</v>
      </c>
      <c r="H21" s="237">
        <v>-95.1</v>
      </c>
      <c r="I21" s="186"/>
      <c r="J21" s="199">
        <v>430058.27936697571</v>
      </c>
      <c r="K21" s="199">
        <v>185178.71175999998</v>
      </c>
      <c r="L21" s="235">
        <v>-56.9</v>
      </c>
      <c r="M21" s="75"/>
    </row>
    <row r="22" spans="1:23" ht="18.75" customHeight="1" x14ac:dyDescent="0.3">
      <c r="A22" s="196" t="s">
        <v>135</v>
      </c>
      <c r="B22" s="105">
        <v>61485.258660000007</v>
      </c>
      <c r="C22" s="105">
        <v>73947.271000000008</v>
      </c>
      <c r="D22" s="237">
        <v>20.3</v>
      </c>
      <c r="E22" s="186"/>
      <c r="F22" s="199"/>
      <c r="G22" s="199"/>
      <c r="H22" s="237"/>
      <c r="I22" s="186"/>
      <c r="J22" s="199">
        <v>61485.258660000007</v>
      </c>
      <c r="K22" s="199">
        <v>73947.271000000008</v>
      </c>
      <c r="L22" s="235">
        <v>20.3</v>
      </c>
      <c r="M22" s="75"/>
    </row>
    <row r="23" spans="1:23" ht="18.75" customHeight="1" x14ac:dyDescent="0.3">
      <c r="A23" s="196" t="s">
        <v>136</v>
      </c>
      <c r="B23" s="105">
        <v>143318.94124833329</v>
      </c>
      <c r="C23" s="105">
        <v>254156.04024999999</v>
      </c>
      <c r="D23" s="237">
        <v>77.3</v>
      </c>
      <c r="E23" s="186"/>
      <c r="F23" s="199">
        <v>1462622.3050000002</v>
      </c>
      <c r="G23" s="199">
        <v>686341.42099999997</v>
      </c>
      <c r="H23" s="237">
        <v>-53.1</v>
      </c>
      <c r="I23" s="186"/>
      <c r="J23" s="199">
        <v>1605941.2462483335</v>
      </c>
      <c r="K23" s="199">
        <v>940497.46124999993</v>
      </c>
      <c r="L23" s="235">
        <v>-41.4</v>
      </c>
      <c r="M23" s="75"/>
    </row>
    <row r="24" spans="1:23" ht="18.75" customHeight="1" x14ac:dyDescent="0.3">
      <c r="A24" s="196" t="s">
        <v>137</v>
      </c>
      <c r="B24" s="105">
        <v>5624.02</v>
      </c>
      <c r="C24" s="105">
        <v>7041</v>
      </c>
      <c r="D24" s="237">
        <v>25.2</v>
      </c>
      <c r="E24" s="186"/>
      <c r="F24" s="199">
        <v>1462622.3050000002</v>
      </c>
      <c r="G24" s="199">
        <v>557266.42099999997</v>
      </c>
      <c r="H24" s="237">
        <v>-61.9</v>
      </c>
      <c r="I24" s="186"/>
      <c r="J24" s="199">
        <v>1468246.3250000002</v>
      </c>
      <c r="K24" s="199">
        <v>564307.42099999997</v>
      </c>
      <c r="L24" s="235">
        <v>-61.6</v>
      </c>
      <c r="M24" s="75"/>
    </row>
    <row r="25" spans="1:23" ht="18.75" customHeight="1" x14ac:dyDescent="0.3">
      <c r="A25" s="197" t="s">
        <v>138</v>
      </c>
      <c r="B25" s="105">
        <v>44496.153333333306</v>
      </c>
      <c r="C25" s="105">
        <v>33985.326000000001</v>
      </c>
      <c r="D25" s="237">
        <v>-23.6</v>
      </c>
      <c r="E25" s="186"/>
      <c r="F25" s="199">
        <v>0</v>
      </c>
      <c r="G25" s="199">
        <v>129075</v>
      </c>
      <c r="H25" s="237"/>
      <c r="I25" s="186"/>
      <c r="J25" s="199">
        <v>44496.153333333306</v>
      </c>
      <c r="K25" s="199">
        <v>163060.326</v>
      </c>
      <c r="L25" s="235">
        <v>266.5</v>
      </c>
      <c r="M25" s="75"/>
    </row>
    <row r="26" spans="1:23" ht="18.75" customHeight="1" x14ac:dyDescent="0.3">
      <c r="A26" s="196" t="s">
        <v>139</v>
      </c>
      <c r="B26" s="105">
        <v>5679.0889999999999</v>
      </c>
      <c r="C26" s="105">
        <v>5588</v>
      </c>
      <c r="D26" s="237">
        <v>-1.6</v>
      </c>
      <c r="E26" s="186"/>
      <c r="F26" s="199">
        <v>0</v>
      </c>
      <c r="G26" s="199">
        <v>0</v>
      </c>
      <c r="H26" s="237"/>
      <c r="I26" s="186"/>
      <c r="J26" s="199">
        <v>5679.0889999999999</v>
      </c>
      <c r="K26" s="199">
        <v>5588</v>
      </c>
      <c r="L26" s="235">
        <v>-1.6</v>
      </c>
      <c r="M26" s="75"/>
    </row>
    <row r="27" spans="1:23" ht="18.75" customHeight="1" x14ac:dyDescent="0.3">
      <c r="A27" s="196" t="s">
        <v>140</v>
      </c>
      <c r="B27" s="105">
        <v>0</v>
      </c>
      <c r="C27" s="105">
        <v>0</v>
      </c>
      <c r="D27" s="237"/>
      <c r="E27" s="186"/>
      <c r="F27" s="199">
        <v>0</v>
      </c>
      <c r="G27" s="199">
        <v>0</v>
      </c>
      <c r="H27" s="237"/>
      <c r="I27" s="186"/>
      <c r="J27" s="199">
        <v>0</v>
      </c>
      <c r="K27" s="199">
        <v>0</v>
      </c>
      <c r="L27" s="235"/>
      <c r="M27" s="75"/>
    </row>
    <row r="28" spans="1:23" s="137" customFormat="1" ht="18.75" customHeight="1" x14ac:dyDescent="0.3">
      <c r="A28" s="139" t="s">
        <v>143</v>
      </c>
      <c r="B28" s="111">
        <v>2509448.397081675</v>
      </c>
      <c r="C28" s="201">
        <v>777181.03324999998</v>
      </c>
      <c r="D28" s="237">
        <v>-69</v>
      </c>
      <c r="E28" s="140"/>
      <c r="F28" s="201">
        <v>6299591.6520000007</v>
      </c>
      <c r="G28" s="201">
        <v>6457275.8197600003</v>
      </c>
      <c r="H28" s="237">
        <v>2.5</v>
      </c>
      <c r="I28" s="140"/>
      <c r="J28" s="201">
        <v>8809040.0490816757</v>
      </c>
      <c r="K28" s="201">
        <v>7234456.8530100007</v>
      </c>
      <c r="L28" s="235">
        <v>-17.899999999999999</v>
      </c>
      <c r="M28" s="76"/>
      <c r="N28" s="136"/>
      <c r="O28" s="136"/>
    </row>
    <row r="29" spans="1:23" ht="18.75" customHeight="1" x14ac:dyDescent="0.3">
      <c r="A29" s="139"/>
      <c r="B29" s="105"/>
      <c r="C29" s="199"/>
      <c r="D29" s="199"/>
      <c r="E29" s="186"/>
      <c r="F29" s="199"/>
      <c r="G29" s="199"/>
      <c r="H29" s="237"/>
      <c r="I29" s="186"/>
      <c r="J29" s="199"/>
      <c r="K29" s="199"/>
      <c r="L29" s="235"/>
      <c r="M29" s="75"/>
    </row>
    <row r="30" spans="1:23" ht="18.75" customHeight="1" x14ac:dyDescent="0.3">
      <c r="A30" s="195" t="s">
        <v>144</v>
      </c>
      <c r="B30" s="203"/>
      <c r="C30" s="206"/>
      <c r="D30" s="199"/>
      <c r="E30" s="186"/>
      <c r="F30" s="206"/>
      <c r="G30" s="206"/>
      <c r="H30" s="237"/>
      <c r="I30" s="186"/>
      <c r="J30" s="199"/>
      <c r="K30" s="199"/>
      <c r="L30" s="235"/>
      <c r="M30" s="75"/>
    </row>
    <row r="31" spans="1:23" ht="18.75" customHeight="1" x14ac:dyDescent="0.3">
      <c r="A31" s="196" t="s">
        <v>133</v>
      </c>
      <c r="B31" s="105">
        <v>25398838.576391526</v>
      </c>
      <c r="C31" s="105">
        <v>24684297.554609999</v>
      </c>
      <c r="D31" s="237">
        <v>-2.8</v>
      </c>
      <c r="E31" s="186"/>
      <c r="F31" s="199">
        <v>23389093.372175705</v>
      </c>
      <c r="G31" s="199">
        <v>30427717.177898698</v>
      </c>
      <c r="H31" s="237">
        <v>30.1</v>
      </c>
      <c r="I31" s="186"/>
      <c r="J31" s="199">
        <v>48787931.948567227</v>
      </c>
      <c r="K31" s="199">
        <v>55112014.732508697</v>
      </c>
      <c r="L31" s="235">
        <v>13</v>
      </c>
      <c r="M31" s="75"/>
    </row>
    <row r="32" spans="1:23" ht="18.75" customHeight="1" x14ac:dyDescent="0.3">
      <c r="A32" s="196" t="s">
        <v>134</v>
      </c>
      <c r="B32" s="105">
        <v>53133148.661728054</v>
      </c>
      <c r="C32" s="105">
        <v>52006349.227430001</v>
      </c>
      <c r="D32" s="237">
        <v>-2.1</v>
      </c>
      <c r="E32" s="186"/>
      <c r="F32" s="199">
        <v>19068797.643150002</v>
      </c>
      <c r="G32" s="199">
        <v>18742269.135259997</v>
      </c>
      <c r="H32" s="237">
        <v>-1.7</v>
      </c>
      <c r="I32" s="186"/>
      <c r="J32" s="199">
        <v>72201946.304878056</v>
      </c>
      <c r="K32" s="199">
        <v>70748618.362690002</v>
      </c>
      <c r="L32" s="235">
        <v>-2</v>
      </c>
      <c r="M32" s="75"/>
    </row>
    <row r="33" spans="1:15" ht="18.75" x14ac:dyDescent="0.3">
      <c r="A33" s="196" t="s">
        <v>136</v>
      </c>
      <c r="B33" s="105">
        <v>360071372.30215418</v>
      </c>
      <c r="C33" s="105">
        <v>377727171.23768997</v>
      </c>
      <c r="D33" s="237">
        <v>4.9000000000000004</v>
      </c>
      <c r="E33" s="186"/>
      <c r="F33" s="199">
        <v>135927531.04384878</v>
      </c>
      <c r="G33" s="199">
        <v>166953504.1324313</v>
      </c>
      <c r="H33" s="237">
        <v>22.8</v>
      </c>
      <c r="I33" s="186"/>
      <c r="J33" s="199">
        <v>495998903.34600294</v>
      </c>
      <c r="K33" s="199">
        <v>544680675.37012124</v>
      </c>
      <c r="L33" s="235">
        <v>9.8000000000000007</v>
      </c>
      <c r="M33" s="75"/>
    </row>
    <row r="34" spans="1:15" ht="22.5" x14ac:dyDescent="0.3">
      <c r="A34" s="196" t="s">
        <v>145</v>
      </c>
      <c r="B34" s="105">
        <v>1546015.45444</v>
      </c>
      <c r="C34" s="105">
        <v>2224505.3763299999</v>
      </c>
      <c r="D34" s="237">
        <v>43.9</v>
      </c>
      <c r="E34" s="186"/>
      <c r="F34" s="199">
        <v>135927531.04384878</v>
      </c>
      <c r="G34" s="199">
        <v>166796838.10495132</v>
      </c>
      <c r="H34" s="237">
        <v>22.7</v>
      </c>
      <c r="I34" s="186"/>
      <c r="J34" s="199">
        <v>137473546.49828878</v>
      </c>
      <c r="K34" s="199">
        <v>169021343.48128131</v>
      </c>
      <c r="L34" s="235">
        <v>22.9</v>
      </c>
      <c r="M34" s="75"/>
    </row>
    <row r="35" spans="1:15" ht="18.75" x14ac:dyDescent="0.3">
      <c r="A35" s="197" t="s">
        <v>138</v>
      </c>
      <c r="B35" s="105">
        <v>36102.475000000006</v>
      </c>
      <c r="C35" s="105">
        <v>81802.820999999996</v>
      </c>
      <c r="D35" s="237">
        <v>126.6</v>
      </c>
      <c r="E35" s="186"/>
      <c r="F35" s="199">
        <v>0</v>
      </c>
      <c r="G35" s="199">
        <v>156666.02747999999</v>
      </c>
      <c r="H35" s="237"/>
      <c r="I35" s="186"/>
      <c r="J35" s="199">
        <v>36102.475000000006</v>
      </c>
      <c r="K35" s="199">
        <v>238468.84847999999</v>
      </c>
      <c r="L35" s="235">
        <v>560.5</v>
      </c>
      <c r="M35" s="75"/>
    </row>
    <row r="36" spans="1:15" ht="22.5" x14ac:dyDescent="0.3">
      <c r="A36" s="196" t="s">
        <v>139</v>
      </c>
      <c r="B36" s="105">
        <v>452591769.41856003</v>
      </c>
      <c r="C36" s="105">
        <v>485215148.15420002</v>
      </c>
      <c r="D36" s="237">
        <v>7.2</v>
      </c>
      <c r="E36" s="186"/>
      <c r="F36" s="199">
        <v>2015457.3391499999</v>
      </c>
      <c r="G36" s="199">
        <v>2160404.7961499998</v>
      </c>
      <c r="H36" s="237">
        <v>7.2</v>
      </c>
      <c r="I36" s="186"/>
      <c r="J36" s="199">
        <v>454607226.75771004</v>
      </c>
      <c r="K36" s="199">
        <v>487375552.95035005</v>
      </c>
      <c r="L36" s="235">
        <v>7.2</v>
      </c>
      <c r="M36" s="75"/>
    </row>
    <row r="37" spans="1:15" ht="18.75" x14ac:dyDescent="0.3">
      <c r="A37" s="196" t="s">
        <v>140</v>
      </c>
      <c r="B37" s="105">
        <v>4280551.9649999999</v>
      </c>
      <c r="C37" s="105">
        <v>4193047.889</v>
      </c>
      <c r="D37" s="237">
        <v>-2</v>
      </c>
      <c r="E37" s="186"/>
      <c r="F37" s="199">
        <v>0</v>
      </c>
      <c r="G37" s="199">
        <v>0</v>
      </c>
      <c r="H37" s="237"/>
      <c r="I37" s="186"/>
      <c r="J37" s="199">
        <v>4280551.9649999999</v>
      </c>
      <c r="K37" s="199">
        <v>4193047.889</v>
      </c>
      <c r="L37" s="235">
        <v>-2</v>
      </c>
      <c r="M37" s="75"/>
    </row>
    <row r="38" spans="1:15" s="137" customFormat="1" ht="18.75" x14ac:dyDescent="0.3">
      <c r="A38" s="139" t="s">
        <v>146</v>
      </c>
      <c r="B38" s="111">
        <v>895475680.92383397</v>
      </c>
      <c r="C38" s="201">
        <v>943826014.06292999</v>
      </c>
      <c r="D38" s="237">
        <v>5.4</v>
      </c>
      <c r="E38" s="140"/>
      <c r="F38" s="201">
        <v>180400879.39832449</v>
      </c>
      <c r="G38" s="201">
        <v>218283895.24173999</v>
      </c>
      <c r="H38" s="237">
        <v>21</v>
      </c>
      <c r="I38" s="140"/>
      <c r="J38" s="201">
        <v>1075876560.3221583</v>
      </c>
      <c r="K38" s="201">
        <v>1162109909.3046699</v>
      </c>
      <c r="L38" s="235">
        <v>8</v>
      </c>
      <c r="M38" s="76"/>
      <c r="N38" s="136"/>
      <c r="O38" s="136"/>
    </row>
    <row r="39" spans="1:15" ht="18.75" x14ac:dyDescent="0.3">
      <c r="A39" s="139"/>
      <c r="B39" s="105"/>
      <c r="C39" s="199"/>
      <c r="D39" s="237"/>
      <c r="E39" s="186"/>
      <c r="F39" s="199"/>
      <c r="G39" s="199"/>
      <c r="H39" s="237"/>
      <c r="I39" s="186"/>
      <c r="J39" s="199">
        <v>0</v>
      </c>
      <c r="K39" s="199">
        <v>0</v>
      </c>
      <c r="L39" s="235"/>
      <c r="M39" s="75"/>
    </row>
    <row r="40" spans="1:15" ht="22.5" x14ac:dyDescent="0.3">
      <c r="A40" s="195" t="s">
        <v>147</v>
      </c>
      <c r="B40" s="203"/>
      <c r="C40" s="206"/>
      <c r="D40" s="199"/>
      <c r="E40" s="186"/>
      <c r="F40" s="199"/>
      <c r="G40" s="199"/>
      <c r="H40" s="237"/>
      <c r="I40" s="186"/>
      <c r="J40" s="199"/>
      <c r="K40" s="199"/>
      <c r="L40" s="235"/>
      <c r="M40" s="75"/>
    </row>
    <row r="41" spans="1:15" ht="18.75" x14ac:dyDescent="0.3">
      <c r="A41" s="196" t="s">
        <v>133</v>
      </c>
      <c r="B41" s="105">
        <v>75696</v>
      </c>
      <c r="C41" s="105">
        <v>63032</v>
      </c>
      <c r="D41" s="237">
        <v>-16.7</v>
      </c>
      <c r="E41" s="186"/>
      <c r="F41" s="199">
        <v>181647.74414</v>
      </c>
      <c r="G41" s="199">
        <v>295253.58949999994</v>
      </c>
      <c r="H41" s="237">
        <v>62.5</v>
      </c>
      <c r="I41" s="186"/>
      <c r="J41" s="199">
        <v>257343.74414</v>
      </c>
      <c r="K41" s="199">
        <v>358285.58949999994</v>
      </c>
      <c r="L41" s="235">
        <v>39.200000000000003</v>
      </c>
      <c r="M41" s="75"/>
    </row>
    <row r="42" spans="1:15" ht="18.75" x14ac:dyDescent="0.3">
      <c r="A42" s="196" t="s">
        <v>134</v>
      </c>
      <c r="B42" s="105">
        <v>38155.77448</v>
      </c>
      <c r="C42" s="105">
        <v>33862.731230000005</v>
      </c>
      <c r="D42" s="237">
        <v>-11.3</v>
      </c>
      <c r="E42" s="186"/>
      <c r="F42" s="199">
        <v>131432.9234</v>
      </c>
      <c r="G42" s="199">
        <v>17337.10987</v>
      </c>
      <c r="H42" s="237">
        <v>-86.8</v>
      </c>
      <c r="I42" s="186"/>
      <c r="J42" s="199">
        <v>169588.69787999999</v>
      </c>
      <c r="K42" s="199">
        <v>51199.841100000005</v>
      </c>
      <c r="L42" s="235">
        <v>-69.8</v>
      </c>
      <c r="M42" s="75"/>
    </row>
    <row r="43" spans="1:15" ht="18.75" x14ac:dyDescent="0.3">
      <c r="A43" s="196" t="s">
        <v>136</v>
      </c>
      <c r="B43" s="105">
        <v>926093.19650000008</v>
      </c>
      <c r="C43" s="105">
        <v>717586.25019000005</v>
      </c>
      <c r="D43" s="237">
        <v>-22.5</v>
      </c>
      <c r="E43" s="186"/>
      <c r="F43" s="199">
        <v>3471726.7654400002</v>
      </c>
      <c r="G43" s="199">
        <v>4478950.7775999997</v>
      </c>
      <c r="H43" s="237">
        <v>29</v>
      </c>
      <c r="I43" s="186"/>
      <c r="J43" s="199">
        <v>4397819.9619399998</v>
      </c>
      <c r="K43" s="199">
        <v>5196537.0277899997</v>
      </c>
      <c r="L43" s="235">
        <v>18.2</v>
      </c>
      <c r="M43" s="75"/>
    </row>
    <row r="44" spans="1:15" ht="22.5" x14ac:dyDescent="0.3">
      <c r="A44" s="196" t="s">
        <v>139</v>
      </c>
      <c r="B44" s="105">
        <v>9289910.0052800011</v>
      </c>
      <c r="C44" s="105">
        <v>3531655.2910000002</v>
      </c>
      <c r="D44" s="237">
        <v>-62</v>
      </c>
      <c r="E44" s="186"/>
      <c r="F44" s="199">
        <v>121.548</v>
      </c>
      <c r="G44" s="199">
        <v>-300.541</v>
      </c>
      <c r="H44" s="237">
        <v>-347.3</v>
      </c>
      <c r="I44" s="186"/>
      <c r="J44" s="199">
        <v>9290031.5532800015</v>
      </c>
      <c r="K44" s="199">
        <v>3531354.75</v>
      </c>
      <c r="L44" s="235">
        <v>-62</v>
      </c>
      <c r="M44" s="75"/>
    </row>
    <row r="45" spans="1:15" ht="18.75" x14ac:dyDescent="0.3">
      <c r="A45" s="196" t="s">
        <v>140</v>
      </c>
      <c r="B45" s="105">
        <v>412</v>
      </c>
      <c r="C45" s="105">
        <v>0</v>
      </c>
      <c r="D45" s="237">
        <v>-100</v>
      </c>
      <c r="E45" s="186"/>
      <c r="F45" s="199">
        <v>0</v>
      </c>
      <c r="G45" s="199">
        <v>0</v>
      </c>
      <c r="H45" s="237"/>
      <c r="I45" s="186"/>
      <c r="J45" s="199">
        <v>412</v>
      </c>
      <c r="K45" s="199">
        <v>0</v>
      </c>
      <c r="L45" s="235">
        <v>-100</v>
      </c>
      <c r="M45" s="75"/>
    </row>
    <row r="46" spans="1:15" s="137" customFormat="1" ht="18.75" x14ac:dyDescent="0.3">
      <c r="A46" s="139" t="s">
        <v>148</v>
      </c>
      <c r="B46" s="111">
        <v>10330266.976260001</v>
      </c>
      <c r="C46" s="201">
        <v>4346136.2724200003</v>
      </c>
      <c r="D46" s="237">
        <v>-57.9</v>
      </c>
      <c r="E46" s="140"/>
      <c r="F46" s="201">
        <v>3784928.98098</v>
      </c>
      <c r="G46" s="201">
        <v>4791240.9359699991</v>
      </c>
      <c r="H46" s="237">
        <v>26.6</v>
      </c>
      <c r="I46" s="140"/>
      <c r="J46" s="201">
        <v>14115195.95724</v>
      </c>
      <c r="K46" s="201">
        <v>9137377.2083899993</v>
      </c>
      <c r="L46" s="235">
        <v>-35.299999999999997</v>
      </c>
      <c r="M46" s="76"/>
    </row>
    <row r="47" spans="1:15" ht="18.75" x14ac:dyDescent="0.3">
      <c r="A47" s="139"/>
      <c r="B47" s="111"/>
      <c r="C47" s="201"/>
      <c r="D47" s="237"/>
      <c r="E47" s="140"/>
      <c r="F47" s="201"/>
      <c r="G47" s="201"/>
      <c r="H47" s="237"/>
      <c r="I47" s="140"/>
      <c r="J47" s="199"/>
      <c r="K47" s="199"/>
      <c r="L47" s="235"/>
      <c r="M47" s="75"/>
    </row>
    <row r="48" spans="1:15" ht="22.5" x14ac:dyDescent="0.3">
      <c r="A48" s="139" t="s">
        <v>149</v>
      </c>
      <c r="B48" s="111"/>
      <c r="C48" s="201"/>
      <c r="D48" s="199"/>
      <c r="E48" s="140"/>
      <c r="F48" s="201"/>
      <c r="G48" s="201"/>
      <c r="H48" s="237"/>
      <c r="I48" s="140"/>
      <c r="J48" s="199"/>
      <c r="K48" s="199"/>
      <c r="L48" s="235"/>
      <c r="M48" s="75"/>
    </row>
    <row r="49" spans="1:15" s="137" customFormat="1" ht="18.75" x14ac:dyDescent="0.3">
      <c r="A49" s="139" t="s">
        <v>135</v>
      </c>
      <c r="B49" s="111">
        <v>199812.65400000001</v>
      </c>
      <c r="C49" s="111">
        <v>134178.15100000001</v>
      </c>
      <c r="D49" s="237">
        <v>-32.799999999999997</v>
      </c>
      <c r="E49" s="140"/>
      <c r="F49" s="201"/>
      <c r="G49" s="201"/>
      <c r="H49" s="237"/>
      <c r="I49" s="140"/>
      <c r="J49" s="201">
        <v>199812.65400000001</v>
      </c>
      <c r="K49" s="201">
        <v>134178.15100000001</v>
      </c>
      <c r="L49" s="235">
        <v>-32.799999999999997</v>
      </c>
      <c r="M49" s="76"/>
    </row>
    <row r="50" spans="1:15" ht="18.75" x14ac:dyDescent="0.3">
      <c r="A50" s="139"/>
      <c r="B50" s="111"/>
      <c r="C50" s="201"/>
      <c r="D50" s="199"/>
      <c r="E50" s="140"/>
      <c r="F50" s="201"/>
      <c r="G50" s="201"/>
      <c r="H50" s="237"/>
      <c r="I50" s="140"/>
      <c r="J50" s="199"/>
      <c r="K50" s="199"/>
      <c r="L50" s="235"/>
      <c r="M50" s="75"/>
    </row>
    <row r="51" spans="1:15" ht="22.5" x14ac:dyDescent="0.3">
      <c r="A51" s="195" t="s">
        <v>150</v>
      </c>
      <c r="B51" s="203"/>
      <c r="C51" s="206"/>
      <c r="D51" s="199"/>
      <c r="E51" s="186"/>
      <c r="F51" s="199"/>
      <c r="G51" s="199"/>
      <c r="H51" s="237"/>
      <c r="I51" s="186"/>
      <c r="J51" s="199"/>
      <c r="K51" s="199"/>
      <c r="L51" s="235"/>
      <c r="M51" s="75"/>
    </row>
    <row r="52" spans="1:15" ht="18.75" x14ac:dyDescent="0.3">
      <c r="A52" s="196" t="s">
        <v>133</v>
      </c>
      <c r="B52" s="105">
        <v>46190</v>
      </c>
      <c r="C52" s="105">
        <v>33791.74</v>
      </c>
      <c r="D52" s="237">
        <v>-26.8</v>
      </c>
      <c r="E52" s="186"/>
      <c r="F52" s="199">
        <v>95053.746549999996</v>
      </c>
      <c r="G52" s="199">
        <v>115857.86216000002</v>
      </c>
      <c r="H52" s="237">
        <v>21.9</v>
      </c>
      <c r="I52" s="186"/>
      <c r="J52" s="199">
        <v>141243.74654999998</v>
      </c>
      <c r="K52" s="199">
        <v>149649.60216000001</v>
      </c>
      <c r="L52" s="235">
        <v>6</v>
      </c>
      <c r="M52" s="75"/>
    </row>
    <row r="53" spans="1:15" ht="18.75" x14ac:dyDescent="0.3">
      <c r="A53" s="196" t="s">
        <v>134</v>
      </c>
      <c r="B53" s="105">
        <v>-47028.478450000002</v>
      </c>
      <c r="C53" s="105">
        <v>-57807.580529999999</v>
      </c>
      <c r="D53" s="237">
        <v>22.9</v>
      </c>
      <c r="E53" s="186"/>
      <c r="F53" s="199">
        <v>88790.522469999996</v>
      </c>
      <c r="G53" s="199">
        <v>76846.332490000001</v>
      </c>
      <c r="H53" s="237">
        <v>-13.5</v>
      </c>
      <c r="I53" s="186"/>
      <c r="J53" s="199">
        <v>41762.044019999994</v>
      </c>
      <c r="K53" s="199">
        <v>19038.751960000001</v>
      </c>
      <c r="L53" s="235">
        <v>-54.4</v>
      </c>
      <c r="M53" s="75"/>
    </row>
    <row r="54" spans="1:15" ht="18.75" x14ac:dyDescent="0.3">
      <c r="A54" s="196" t="s">
        <v>136</v>
      </c>
      <c r="B54" s="105">
        <v>597430.23635999998</v>
      </c>
      <c r="C54" s="105">
        <v>739317.66636000015</v>
      </c>
      <c r="D54" s="237">
        <v>23.7</v>
      </c>
      <c r="E54" s="186"/>
      <c r="F54" s="199">
        <v>3296794.7762700003</v>
      </c>
      <c r="G54" s="199">
        <v>4567854.3615800003</v>
      </c>
      <c r="H54" s="237">
        <v>38.6</v>
      </c>
      <c r="I54" s="186"/>
      <c r="J54" s="199">
        <v>3894225.0126300002</v>
      </c>
      <c r="K54" s="199">
        <v>5307172.0279400004</v>
      </c>
      <c r="L54" s="235">
        <v>36.299999999999997</v>
      </c>
      <c r="M54" s="75"/>
    </row>
    <row r="55" spans="1:15" ht="22.5" x14ac:dyDescent="0.3">
      <c r="A55" s="196" t="s">
        <v>139</v>
      </c>
      <c r="B55" s="105">
        <v>16290777.261999998</v>
      </c>
      <c r="C55" s="105">
        <v>1924392.1090000002</v>
      </c>
      <c r="D55" s="237">
        <v>-88.2</v>
      </c>
      <c r="E55" s="186"/>
      <c r="F55" s="199">
        <v>0</v>
      </c>
      <c r="G55" s="199">
        <v>0</v>
      </c>
      <c r="H55" s="237"/>
      <c r="I55" s="186"/>
      <c r="J55" s="199">
        <v>16290777.261999998</v>
      </c>
      <c r="K55" s="199">
        <v>1924392.1090000002</v>
      </c>
      <c r="L55" s="235">
        <v>-88.2</v>
      </c>
      <c r="M55" s="75"/>
    </row>
    <row r="56" spans="1:15" ht="18.75" x14ac:dyDescent="0.3">
      <c r="A56" s="196" t="s">
        <v>140</v>
      </c>
      <c r="B56" s="105">
        <v>4</v>
      </c>
      <c r="C56" s="105">
        <v>13</v>
      </c>
      <c r="D56" s="237">
        <v>225</v>
      </c>
      <c r="E56" s="186"/>
      <c r="F56" s="199"/>
      <c r="G56" s="199"/>
      <c r="H56" s="237"/>
      <c r="I56" s="186"/>
      <c r="J56" s="199">
        <v>4</v>
      </c>
      <c r="K56" s="199">
        <v>13</v>
      </c>
      <c r="L56" s="235">
        <v>225</v>
      </c>
      <c r="M56" s="75"/>
    </row>
    <row r="57" spans="1:15" s="137" customFormat="1" ht="18.75" x14ac:dyDescent="0.3">
      <c r="A57" s="139" t="s">
        <v>151</v>
      </c>
      <c r="B57" s="111">
        <v>16887373.019909997</v>
      </c>
      <c r="C57" s="201">
        <v>2639706.9348300002</v>
      </c>
      <c r="D57" s="237">
        <v>-84.4</v>
      </c>
      <c r="E57" s="140"/>
      <c r="F57" s="201">
        <v>3480639.0452900003</v>
      </c>
      <c r="G57" s="281">
        <v>4760558.5562300002</v>
      </c>
      <c r="H57" s="237">
        <v>36.799999999999997</v>
      </c>
      <c r="I57" s="140"/>
      <c r="J57" s="201">
        <v>20368012.065199997</v>
      </c>
      <c r="K57" s="201">
        <v>7400265.4910599999</v>
      </c>
      <c r="L57" s="235">
        <v>-63.7</v>
      </c>
      <c r="M57" s="76"/>
      <c r="N57" s="136"/>
      <c r="O57" s="136"/>
    </row>
    <row r="58" spans="1:15" ht="18.75" x14ac:dyDescent="0.3">
      <c r="A58" s="139"/>
      <c r="B58" s="111"/>
      <c r="C58" s="201"/>
      <c r="D58" s="199"/>
      <c r="E58" s="140"/>
      <c r="F58" s="201"/>
      <c r="G58" s="201"/>
      <c r="H58" s="237"/>
      <c r="I58" s="140"/>
      <c r="J58" s="199"/>
      <c r="K58" s="199"/>
      <c r="L58" s="235"/>
      <c r="M58" s="75"/>
    </row>
    <row r="59" spans="1:15" ht="22.5" x14ac:dyDescent="0.3">
      <c r="A59" s="139" t="s">
        <v>152</v>
      </c>
      <c r="B59" s="111"/>
      <c r="C59" s="201"/>
      <c r="D59" s="199"/>
      <c r="E59" s="140"/>
      <c r="F59" s="201"/>
      <c r="G59" s="201"/>
      <c r="H59" s="237"/>
      <c r="I59" s="140"/>
      <c r="J59" s="199"/>
      <c r="K59" s="199"/>
      <c r="L59" s="235"/>
      <c r="M59" s="75"/>
    </row>
    <row r="60" spans="1:15" s="137" customFormat="1" ht="18.75" x14ac:dyDescent="0.3">
      <c r="A60" s="139" t="s">
        <v>135</v>
      </c>
      <c r="B60" s="111">
        <v>285647.47700000001</v>
      </c>
      <c r="C60" s="111">
        <v>117361.62199999999</v>
      </c>
      <c r="D60" s="237">
        <v>-58.9</v>
      </c>
      <c r="E60" s="140"/>
      <c r="F60" s="201"/>
      <c r="G60" s="201"/>
      <c r="H60" s="237"/>
      <c r="I60" s="140"/>
      <c r="J60" s="201">
        <v>285647.47700000001</v>
      </c>
      <c r="K60" s="201">
        <v>117361.62199999999</v>
      </c>
      <c r="L60" s="235">
        <v>-58.9</v>
      </c>
      <c r="M60" s="76"/>
    </row>
    <row r="61" spans="1:15" ht="18.75" x14ac:dyDescent="0.3">
      <c r="A61" s="139"/>
      <c r="B61" s="105"/>
      <c r="C61" s="199"/>
      <c r="D61" s="199"/>
      <c r="E61" s="186"/>
      <c r="F61" s="199"/>
      <c r="G61" s="199"/>
      <c r="H61" s="237"/>
      <c r="I61" s="186"/>
      <c r="J61" s="199"/>
      <c r="K61" s="199"/>
      <c r="L61" s="235"/>
      <c r="M61" s="75"/>
    </row>
    <row r="62" spans="1:15" ht="21.75" x14ac:dyDescent="0.3">
      <c r="A62" s="195" t="s">
        <v>153</v>
      </c>
      <c r="B62" s="105"/>
      <c r="C62" s="199"/>
      <c r="D62" s="199"/>
      <c r="E62" s="186"/>
      <c r="F62" s="199"/>
      <c r="G62" s="199"/>
      <c r="H62" s="237"/>
      <c r="I62" s="186"/>
      <c r="J62" s="199"/>
      <c r="K62" s="199"/>
      <c r="L62" s="235"/>
      <c r="M62" s="75"/>
    </row>
    <row r="63" spans="1:15" ht="18.75" x14ac:dyDescent="0.3">
      <c r="A63" s="196" t="s">
        <v>133</v>
      </c>
      <c r="B63" s="105">
        <v>29506</v>
      </c>
      <c r="C63" s="199">
        <v>29240.260000000002</v>
      </c>
      <c r="D63" s="237">
        <v>-0.9</v>
      </c>
      <c r="E63" s="186"/>
      <c r="F63" s="199">
        <v>86593.997589999999</v>
      </c>
      <c r="G63" s="199">
        <v>179395.72733999992</v>
      </c>
      <c r="H63" s="237">
        <v>107.2</v>
      </c>
      <c r="I63" s="186"/>
      <c r="J63" s="199">
        <v>116099.99759</v>
      </c>
      <c r="K63" s="199">
        <v>208635.98733999993</v>
      </c>
      <c r="L63" s="235">
        <v>79.7</v>
      </c>
      <c r="M63" s="75"/>
    </row>
    <row r="64" spans="1:15" ht="18.75" x14ac:dyDescent="0.3">
      <c r="A64" s="196" t="s">
        <v>134</v>
      </c>
      <c r="B64" s="105">
        <v>85184.252930000002</v>
      </c>
      <c r="C64" s="199">
        <v>91670.311760000011</v>
      </c>
      <c r="D64" s="237">
        <v>7.6</v>
      </c>
      <c r="E64" s="186"/>
      <c r="F64" s="199">
        <v>42642.400930000003</v>
      </c>
      <c r="G64" s="199">
        <v>-59509.22262</v>
      </c>
      <c r="H64" s="237">
        <v>-239.6</v>
      </c>
      <c r="I64" s="186"/>
      <c r="J64" s="199">
        <v>127826.65386000001</v>
      </c>
      <c r="K64" s="199">
        <v>32161.089140000011</v>
      </c>
      <c r="L64" s="235">
        <v>-74.8</v>
      </c>
      <c r="M64" s="75"/>
    </row>
    <row r="65" spans="1:15" ht="18.75" x14ac:dyDescent="0.3">
      <c r="A65" s="196" t="s">
        <v>136</v>
      </c>
      <c r="B65" s="105">
        <v>328662.9601400001</v>
      </c>
      <c r="C65" s="199">
        <v>-21731.416170000099</v>
      </c>
      <c r="D65" s="237">
        <v>-106.6</v>
      </c>
      <c r="E65" s="186"/>
      <c r="F65" s="199">
        <v>174931.98916999996</v>
      </c>
      <c r="G65" s="199">
        <v>-88903.583980000578</v>
      </c>
      <c r="H65" s="237">
        <v>-150.80000000000001</v>
      </c>
      <c r="I65" s="186"/>
      <c r="J65" s="199">
        <v>503594.94931000005</v>
      </c>
      <c r="K65" s="199">
        <v>-110635.00015000068</v>
      </c>
      <c r="L65" s="235">
        <v>-122</v>
      </c>
      <c r="M65" s="75"/>
    </row>
    <row r="66" spans="1:15" ht="22.5" x14ac:dyDescent="0.3">
      <c r="A66" s="196" t="s">
        <v>139</v>
      </c>
      <c r="B66" s="105">
        <v>-7000867.2567199972</v>
      </c>
      <c r="C66" s="199">
        <v>1607263.182</v>
      </c>
      <c r="D66" s="237">
        <v>-123</v>
      </c>
      <c r="E66" s="186"/>
      <c r="F66" s="199">
        <v>121.548</v>
      </c>
      <c r="G66" s="199">
        <v>-300.541</v>
      </c>
      <c r="H66" s="237">
        <v>-347.3</v>
      </c>
      <c r="I66" s="186"/>
      <c r="J66" s="199">
        <v>-7000745.7087199967</v>
      </c>
      <c r="K66" s="199">
        <v>1606962.6410000001</v>
      </c>
      <c r="L66" s="235">
        <v>-123</v>
      </c>
      <c r="M66" s="75"/>
    </row>
    <row r="67" spans="1:15" ht="18.75" x14ac:dyDescent="0.3">
      <c r="A67" s="196" t="s">
        <v>140</v>
      </c>
      <c r="B67" s="105">
        <v>408</v>
      </c>
      <c r="C67" s="199">
        <v>-13</v>
      </c>
      <c r="D67" s="237">
        <v>-103.2</v>
      </c>
      <c r="E67" s="186"/>
      <c r="F67" s="199">
        <v>0</v>
      </c>
      <c r="G67" s="199">
        <v>0</v>
      </c>
      <c r="H67" s="237"/>
      <c r="I67" s="186"/>
      <c r="J67" s="199">
        <v>408</v>
      </c>
      <c r="K67" s="199">
        <v>-13</v>
      </c>
      <c r="L67" s="235">
        <v>-103.2</v>
      </c>
      <c r="M67" s="75"/>
    </row>
    <row r="68" spans="1:15" s="137" customFormat="1" ht="18.75" x14ac:dyDescent="0.3">
      <c r="A68" s="139" t="s">
        <v>154</v>
      </c>
      <c r="B68" s="111">
        <v>-6557106.0436499966</v>
      </c>
      <c r="C68" s="201">
        <v>1706429.3375899999</v>
      </c>
      <c r="D68" s="237">
        <v>-126</v>
      </c>
      <c r="E68" s="140"/>
      <c r="F68" s="201">
        <v>304289.93568999995</v>
      </c>
      <c r="G68" s="281">
        <v>30682.379739999345</v>
      </c>
      <c r="H68" s="237">
        <v>-89.9</v>
      </c>
      <c r="I68" s="140"/>
      <c r="J68" s="201">
        <v>-6252816.1079599969</v>
      </c>
      <c r="K68" s="199">
        <v>1737111.7173299992</v>
      </c>
      <c r="L68" s="235">
        <v>-127.8</v>
      </c>
      <c r="M68" s="76"/>
      <c r="N68" s="136"/>
      <c r="O68" s="136"/>
    </row>
    <row r="69" spans="1:15" ht="18.75" x14ac:dyDescent="0.3">
      <c r="A69" s="139"/>
      <c r="B69" s="111"/>
      <c r="C69" s="201"/>
      <c r="D69" s="237"/>
      <c r="E69" s="140"/>
      <c r="F69" s="201"/>
      <c r="G69" s="201"/>
      <c r="H69" s="237"/>
      <c r="I69" s="140"/>
      <c r="J69" s="201"/>
      <c r="K69" s="199"/>
      <c r="L69" s="235"/>
      <c r="M69" s="75"/>
    </row>
    <row r="70" spans="1:15" ht="22.5" x14ac:dyDescent="0.3">
      <c r="A70" s="139" t="s">
        <v>155</v>
      </c>
      <c r="B70" s="111"/>
      <c r="C70" s="201"/>
      <c r="D70" s="237"/>
      <c r="E70" s="140"/>
      <c r="F70" s="201"/>
      <c r="G70" s="201"/>
      <c r="H70" s="237"/>
      <c r="I70" s="140"/>
      <c r="J70" s="201"/>
      <c r="K70" s="199"/>
      <c r="L70" s="235"/>
      <c r="M70" s="75"/>
    </row>
    <row r="71" spans="1:15" s="137" customFormat="1" ht="18.75" x14ac:dyDescent="0.3">
      <c r="A71" s="139" t="s">
        <v>135</v>
      </c>
      <c r="B71" s="111">
        <v>-85834.823000000004</v>
      </c>
      <c r="C71" s="201">
        <v>16816.529000000024</v>
      </c>
      <c r="D71" s="237">
        <v>-119.6</v>
      </c>
      <c r="E71" s="140"/>
      <c r="F71" s="201">
        <v>0</v>
      </c>
      <c r="G71" s="201">
        <v>0</v>
      </c>
      <c r="H71" s="237"/>
      <c r="I71" s="140"/>
      <c r="J71" s="201">
        <v>-85834.823000000004</v>
      </c>
      <c r="K71" s="199">
        <v>16816.529000000024</v>
      </c>
      <c r="L71" s="235">
        <v>-119.6</v>
      </c>
      <c r="M71" s="76"/>
    </row>
    <row r="72" spans="1:15" s="137" customFormat="1" ht="18.75" x14ac:dyDescent="0.3">
      <c r="A72" s="198"/>
      <c r="B72" s="116"/>
      <c r="C72" s="202"/>
      <c r="D72" s="207"/>
      <c r="E72" s="140"/>
      <c r="F72" s="202"/>
      <c r="G72" s="202"/>
      <c r="H72" s="207"/>
      <c r="I72" s="140"/>
      <c r="J72" s="207"/>
      <c r="K72" s="207"/>
      <c r="L72" s="207"/>
      <c r="M72" s="76"/>
    </row>
    <row r="73" spans="1:15" ht="18.75" x14ac:dyDescent="0.3">
      <c r="A73" s="113" t="s">
        <v>156</v>
      </c>
      <c r="C73" s="141"/>
      <c r="D73" s="141"/>
      <c r="E73" s="141"/>
      <c r="F73" s="141"/>
      <c r="G73" s="113"/>
      <c r="H73" s="75"/>
      <c r="I73" s="113"/>
      <c r="J73" s="113"/>
      <c r="K73" s="113"/>
      <c r="L73" s="75"/>
      <c r="M73" s="75"/>
    </row>
    <row r="74" spans="1:15" ht="18.75" x14ac:dyDescent="0.3">
      <c r="A74" s="113" t="s">
        <v>157</v>
      </c>
      <c r="C74" s="141"/>
      <c r="D74" s="141"/>
      <c r="E74" s="141"/>
      <c r="F74" s="141"/>
      <c r="G74" s="75"/>
      <c r="H74" s="75"/>
      <c r="I74" s="75"/>
      <c r="J74" s="75"/>
      <c r="K74" s="75"/>
      <c r="L74" s="75"/>
      <c r="M74" s="75"/>
    </row>
    <row r="75" spans="1:15" ht="18.75" x14ac:dyDescent="0.3">
      <c r="A75" s="113" t="s">
        <v>126</v>
      </c>
      <c r="B75" s="75"/>
      <c r="C75" s="75"/>
      <c r="D75" s="75"/>
      <c r="E75" s="75"/>
      <c r="F75" s="75"/>
      <c r="G75" s="75"/>
      <c r="H75" s="75"/>
      <c r="I75" s="75"/>
      <c r="J75" s="75"/>
      <c r="K75" s="75"/>
      <c r="L75" s="75"/>
      <c r="M75" s="75"/>
    </row>
    <row r="76" spans="1:15" ht="18.75" x14ac:dyDescent="0.3">
      <c r="A76" s="75"/>
      <c r="C76" s="75"/>
      <c r="D76" s="75"/>
      <c r="E76" s="75"/>
      <c r="F76" s="75"/>
      <c r="G76" s="75"/>
      <c r="H76" s="75"/>
      <c r="I76" s="75"/>
      <c r="J76" s="75"/>
      <c r="K76" s="75"/>
      <c r="L76" s="75"/>
      <c r="M76" s="75"/>
    </row>
    <row r="77" spans="1:15" ht="18.75" x14ac:dyDescent="0.3">
      <c r="A77" s="75"/>
      <c r="B77" s="75"/>
      <c r="C77" s="75"/>
      <c r="D77" s="75"/>
      <c r="E77" s="75"/>
      <c r="F77" s="75"/>
      <c r="G77" s="75"/>
      <c r="H77" s="75"/>
      <c r="I77" s="75"/>
      <c r="J77" s="75"/>
      <c r="K77" s="75"/>
      <c r="L77" s="75"/>
      <c r="M77" s="75"/>
    </row>
    <row r="78" spans="1:15" ht="18.75" x14ac:dyDescent="0.3">
      <c r="A78" s="75"/>
      <c r="B78" s="75"/>
      <c r="C78" s="75"/>
      <c r="D78" s="75"/>
      <c r="E78" s="75"/>
      <c r="F78" s="75"/>
      <c r="G78" s="75"/>
      <c r="H78" s="75"/>
      <c r="I78" s="75"/>
      <c r="J78" s="75"/>
      <c r="K78" s="75"/>
      <c r="L78" s="75"/>
      <c r="M78" s="75"/>
    </row>
    <row r="79" spans="1:15" ht="18.75" x14ac:dyDescent="0.3">
      <c r="A79" s="75"/>
      <c r="B79" s="75"/>
      <c r="C79" s="75"/>
      <c r="D79" s="75"/>
      <c r="E79" s="75"/>
      <c r="F79" s="75"/>
      <c r="G79" s="75"/>
      <c r="H79" s="75"/>
      <c r="I79" s="75"/>
      <c r="J79" s="75"/>
      <c r="K79" s="75"/>
      <c r="L79" s="75"/>
      <c r="M79" s="75"/>
    </row>
    <row r="80" spans="1:15" ht="18.75" x14ac:dyDescent="0.3">
      <c r="A80" s="75"/>
      <c r="B80" s="75"/>
      <c r="C80" s="75"/>
      <c r="D80" s="75"/>
      <c r="E80" s="75"/>
      <c r="F80" s="75"/>
      <c r="G80" s="75"/>
      <c r="H80" s="75"/>
      <c r="I80" s="75"/>
      <c r="J80" s="75"/>
      <c r="K80" s="75"/>
      <c r="L80" s="75"/>
      <c r="M80" s="75"/>
    </row>
    <row r="81" spans="1:13" ht="18.75" x14ac:dyDescent="0.3">
      <c r="A81" s="75"/>
      <c r="B81" s="75"/>
      <c r="C81" s="75"/>
      <c r="D81" s="75"/>
      <c r="E81" s="75"/>
      <c r="F81" s="75"/>
      <c r="G81" s="75"/>
      <c r="H81" s="75"/>
      <c r="I81" s="75"/>
      <c r="J81" s="75"/>
      <c r="K81" s="75"/>
      <c r="L81" s="75"/>
      <c r="M81" s="75"/>
    </row>
    <row r="82" spans="1:13" ht="18.75" x14ac:dyDescent="0.3">
      <c r="A82" s="75"/>
      <c r="B82" s="75"/>
      <c r="C82" s="75"/>
      <c r="D82" s="75"/>
      <c r="E82" s="75"/>
      <c r="F82" s="75"/>
      <c r="G82" s="75"/>
      <c r="H82" s="75"/>
      <c r="I82" s="75"/>
      <c r="J82" s="75"/>
      <c r="K82" s="75"/>
      <c r="L82" s="75"/>
      <c r="M82" s="75"/>
    </row>
    <row r="83" spans="1:13" ht="18.75" x14ac:dyDescent="0.3">
      <c r="A83" s="75"/>
      <c r="B83" s="75"/>
      <c r="C83" s="75"/>
      <c r="D83" s="75"/>
      <c r="E83" s="75"/>
      <c r="F83" s="75"/>
      <c r="G83" s="75"/>
      <c r="H83" s="75"/>
      <c r="I83" s="75"/>
      <c r="J83" s="75"/>
      <c r="K83" s="75"/>
      <c r="L83" s="75"/>
      <c r="M83" s="75"/>
    </row>
    <row r="84" spans="1:13" ht="18.75" x14ac:dyDescent="0.3">
      <c r="A84" s="75"/>
      <c r="B84" s="75"/>
      <c r="C84" s="75"/>
      <c r="D84" s="75"/>
      <c r="E84" s="75"/>
      <c r="F84" s="75"/>
      <c r="G84" s="75"/>
      <c r="H84" s="75"/>
      <c r="I84" s="75"/>
      <c r="J84" s="75"/>
      <c r="K84" s="75"/>
      <c r="L84" s="75"/>
      <c r="M84" s="75"/>
    </row>
    <row r="85" spans="1:13" ht="18.75" x14ac:dyDescent="0.3">
      <c r="A85" s="75"/>
      <c r="B85" s="75"/>
      <c r="C85" s="75"/>
      <c r="D85" s="75"/>
      <c r="E85" s="75"/>
      <c r="F85" s="75"/>
      <c r="G85" s="75"/>
      <c r="H85" s="75"/>
      <c r="I85" s="75"/>
      <c r="J85" s="75"/>
      <c r="K85" s="75"/>
      <c r="L85" s="75"/>
      <c r="M85" s="75"/>
    </row>
    <row r="86" spans="1:13" ht="18.75" x14ac:dyDescent="0.3">
      <c r="A86" s="75"/>
      <c r="B86" s="75"/>
      <c r="C86" s="75"/>
      <c r="D86" s="75"/>
      <c r="E86" s="75"/>
      <c r="F86" s="75"/>
      <c r="G86" s="75"/>
      <c r="H86" s="75"/>
      <c r="I86" s="75"/>
      <c r="J86" s="75"/>
      <c r="K86" s="75"/>
      <c r="L86" s="75"/>
      <c r="M86" s="75"/>
    </row>
    <row r="87" spans="1:13" ht="18.75" x14ac:dyDescent="0.3">
      <c r="A87" s="75"/>
      <c r="B87" s="75"/>
      <c r="C87" s="75"/>
      <c r="D87" s="75"/>
      <c r="E87" s="75"/>
      <c r="F87" s="75"/>
      <c r="G87" s="75"/>
      <c r="H87" s="75"/>
      <c r="I87" s="75"/>
      <c r="J87" s="75"/>
      <c r="K87" s="75"/>
      <c r="L87" s="75"/>
      <c r="M87" s="75"/>
    </row>
    <row r="88" spans="1:13" ht="18.75" x14ac:dyDescent="0.3">
      <c r="A88" s="75"/>
      <c r="B88" s="75"/>
      <c r="C88" s="75"/>
      <c r="D88" s="75"/>
      <c r="E88" s="75"/>
      <c r="F88" s="75"/>
      <c r="G88" s="75"/>
      <c r="H88" s="75"/>
      <c r="I88" s="75"/>
      <c r="J88" s="75"/>
      <c r="K88" s="75"/>
      <c r="L88" s="75"/>
      <c r="M88" s="75"/>
    </row>
    <row r="89" spans="1:13" ht="18.75" x14ac:dyDescent="0.3">
      <c r="A89" s="75"/>
      <c r="B89" s="75"/>
      <c r="C89" s="75"/>
      <c r="D89" s="75"/>
      <c r="E89" s="75"/>
      <c r="F89" s="75"/>
      <c r="G89" s="75"/>
      <c r="H89" s="75"/>
      <c r="I89" s="75"/>
      <c r="J89" s="75"/>
      <c r="K89" s="75"/>
      <c r="L89" s="75"/>
      <c r="M89" s="75"/>
    </row>
    <row r="90" spans="1:13" ht="18.75" x14ac:dyDescent="0.3">
      <c r="A90" s="75"/>
      <c r="B90" s="75"/>
      <c r="C90" s="75"/>
      <c r="D90" s="75"/>
      <c r="E90" s="75"/>
      <c r="F90" s="75"/>
      <c r="G90" s="75"/>
      <c r="H90" s="75"/>
      <c r="I90" s="75"/>
      <c r="J90" s="75"/>
      <c r="K90" s="75"/>
      <c r="L90" s="75"/>
      <c r="M90" s="75"/>
    </row>
    <row r="91" spans="1:13" ht="18.75" x14ac:dyDescent="0.3">
      <c r="A91" s="75"/>
      <c r="B91" s="75"/>
      <c r="C91" s="75"/>
      <c r="D91" s="75"/>
      <c r="E91" s="75"/>
      <c r="F91" s="75"/>
      <c r="G91" s="75"/>
      <c r="H91" s="75"/>
      <c r="I91" s="75"/>
      <c r="J91" s="75"/>
      <c r="K91" s="75"/>
      <c r="L91" s="75"/>
      <c r="M91" s="75"/>
    </row>
    <row r="92" spans="1:13" ht="18.75" x14ac:dyDescent="0.3">
      <c r="A92" s="75"/>
      <c r="B92" s="75"/>
      <c r="C92" s="75"/>
      <c r="D92" s="75"/>
      <c r="E92" s="75"/>
      <c r="F92" s="75"/>
      <c r="G92" s="75"/>
      <c r="H92" s="75"/>
      <c r="I92" s="75"/>
      <c r="J92" s="75"/>
      <c r="K92" s="75"/>
      <c r="L92" s="75"/>
      <c r="M92" s="75"/>
    </row>
    <row r="93" spans="1:13" ht="18.75" x14ac:dyDescent="0.3">
      <c r="A93" s="75"/>
      <c r="B93" s="75"/>
      <c r="C93" s="75"/>
      <c r="D93" s="75"/>
      <c r="E93" s="75"/>
      <c r="F93" s="75"/>
      <c r="G93" s="75"/>
      <c r="H93" s="75"/>
      <c r="I93" s="75"/>
      <c r="J93" s="75"/>
      <c r="K93" s="75"/>
      <c r="L93" s="75"/>
      <c r="M93" s="75"/>
    </row>
    <row r="94" spans="1:13" ht="18.75" x14ac:dyDescent="0.3">
      <c r="A94" s="75"/>
      <c r="B94" s="75"/>
      <c r="C94" s="75"/>
      <c r="D94" s="75"/>
      <c r="E94" s="75"/>
      <c r="F94" s="75"/>
      <c r="G94" s="75"/>
      <c r="H94" s="75"/>
      <c r="I94" s="75"/>
      <c r="J94" s="75"/>
      <c r="K94" s="75"/>
      <c r="L94" s="75"/>
      <c r="M94" s="75"/>
    </row>
    <row r="95" spans="1:13" ht="18.75" x14ac:dyDescent="0.3">
      <c r="A95" s="75"/>
      <c r="B95" s="75"/>
      <c r="C95" s="75"/>
      <c r="D95" s="75"/>
      <c r="E95" s="75"/>
      <c r="F95" s="75"/>
      <c r="G95" s="75"/>
      <c r="H95" s="75"/>
      <c r="I95" s="75"/>
      <c r="J95" s="75"/>
      <c r="K95" s="75"/>
      <c r="L95" s="75"/>
      <c r="M95" s="75"/>
    </row>
    <row r="96" spans="1:13" ht="18.75" x14ac:dyDescent="0.3">
      <c r="A96" s="75"/>
      <c r="B96" s="75"/>
      <c r="C96" s="75"/>
      <c r="D96" s="75"/>
      <c r="E96" s="75"/>
      <c r="F96" s="75"/>
      <c r="G96" s="75"/>
      <c r="H96" s="75"/>
      <c r="I96" s="75"/>
      <c r="J96" s="75"/>
      <c r="K96" s="75"/>
      <c r="L96" s="75"/>
      <c r="M96" s="75"/>
    </row>
    <row r="97" spans="1:13" ht="18.75" x14ac:dyDescent="0.3">
      <c r="A97" s="75"/>
      <c r="B97" s="75"/>
      <c r="C97" s="75"/>
      <c r="D97" s="75"/>
      <c r="E97" s="75"/>
      <c r="F97" s="75"/>
      <c r="G97" s="75"/>
      <c r="H97" s="75"/>
      <c r="I97" s="75"/>
      <c r="J97" s="75"/>
      <c r="K97" s="75"/>
      <c r="L97" s="75"/>
      <c r="M97" s="75"/>
    </row>
    <row r="98" spans="1:13" ht="18.75" x14ac:dyDescent="0.3">
      <c r="A98" s="75"/>
      <c r="B98" s="75"/>
      <c r="C98" s="75"/>
      <c r="D98" s="75"/>
      <c r="E98" s="75"/>
      <c r="F98" s="75"/>
      <c r="G98" s="75"/>
      <c r="H98" s="75"/>
      <c r="I98" s="75"/>
      <c r="J98" s="75"/>
      <c r="K98" s="75"/>
      <c r="L98" s="75"/>
      <c r="M98" s="75"/>
    </row>
    <row r="99" spans="1:13" ht="18.75" x14ac:dyDescent="0.3">
      <c r="A99" s="75"/>
      <c r="B99" s="75"/>
      <c r="C99" s="75"/>
      <c r="D99" s="75"/>
      <c r="E99" s="75"/>
      <c r="F99" s="75"/>
      <c r="G99" s="75"/>
      <c r="H99" s="75"/>
      <c r="I99" s="75"/>
      <c r="J99" s="75"/>
      <c r="K99" s="75"/>
      <c r="L99" s="75"/>
      <c r="M99" s="75"/>
    </row>
    <row r="100" spans="1:13" ht="18.75" x14ac:dyDescent="0.3">
      <c r="A100" s="75"/>
      <c r="B100" s="75"/>
      <c r="C100" s="75"/>
      <c r="D100" s="75"/>
      <c r="E100" s="75"/>
      <c r="F100" s="75"/>
      <c r="G100" s="75"/>
      <c r="H100" s="75"/>
      <c r="I100" s="75"/>
      <c r="J100" s="75"/>
      <c r="K100" s="75"/>
      <c r="L100" s="75"/>
      <c r="M100" s="75"/>
    </row>
    <row r="101" spans="1:13" ht="18.75" x14ac:dyDescent="0.3">
      <c r="A101" s="75"/>
      <c r="B101" s="75"/>
      <c r="C101" s="75"/>
      <c r="D101" s="75"/>
      <c r="E101" s="75"/>
      <c r="F101" s="75"/>
      <c r="G101" s="75"/>
      <c r="H101" s="75"/>
      <c r="I101" s="75"/>
      <c r="J101" s="75"/>
      <c r="K101" s="75"/>
      <c r="L101" s="75"/>
      <c r="M101" s="75"/>
    </row>
    <row r="102" spans="1:13" ht="18.75" x14ac:dyDescent="0.3">
      <c r="A102" s="75"/>
      <c r="B102" s="75"/>
      <c r="C102" s="75"/>
      <c r="D102" s="75"/>
      <c r="E102" s="75"/>
      <c r="F102" s="75"/>
      <c r="G102" s="75"/>
      <c r="H102" s="75"/>
      <c r="I102" s="75"/>
      <c r="J102" s="75"/>
      <c r="K102" s="75"/>
      <c r="L102" s="75"/>
      <c r="M102" s="75"/>
    </row>
    <row r="103" spans="1:13" ht="18.75" x14ac:dyDescent="0.3">
      <c r="A103" s="75"/>
      <c r="B103" s="75"/>
      <c r="C103" s="75"/>
      <c r="D103" s="75"/>
      <c r="E103" s="75"/>
      <c r="F103" s="75"/>
      <c r="G103" s="75"/>
      <c r="H103" s="75"/>
      <c r="I103" s="75"/>
      <c r="J103" s="75"/>
      <c r="K103" s="75"/>
      <c r="L103" s="75"/>
      <c r="M103" s="75"/>
    </row>
    <row r="104" spans="1:13" ht="18.75" x14ac:dyDescent="0.3">
      <c r="A104" s="75"/>
      <c r="B104" s="75"/>
      <c r="C104" s="75"/>
      <c r="D104" s="75"/>
      <c r="E104" s="75"/>
      <c r="F104" s="75"/>
      <c r="G104" s="75"/>
      <c r="H104" s="75"/>
      <c r="I104" s="75"/>
      <c r="J104" s="75"/>
      <c r="K104" s="75"/>
      <c r="L104" s="75"/>
      <c r="M104" s="75"/>
    </row>
    <row r="105" spans="1:13" ht="18.75" x14ac:dyDescent="0.3">
      <c r="A105" s="75"/>
      <c r="B105" s="75"/>
      <c r="C105" s="75"/>
      <c r="D105" s="75"/>
      <c r="E105" s="75"/>
      <c r="F105" s="75"/>
      <c r="G105" s="75"/>
      <c r="H105" s="75"/>
      <c r="I105" s="75"/>
      <c r="J105" s="75"/>
      <c r="K105" s="75"/>
      <c r="L105" s="75"/>
      <c r="M105" s="75"/>
    </row>
    <row r="106" spans="1:13" ht="18.75" x14ac:dyDescent="0.3">
      <c r="A106" s="75"/>
      <c r="B106" s="75"/>
      <c r="C106" s="75"/>
      <c r="D106" s="75"/>
      <c r="E106" s="75"/>
      <c r="F106" s="75"/>
      <c r="G106" s="75"/>
      <c r="H106" s="75"/>
      <c r="I106" s="75"/>
      <c r="J106" s="75"/>
      <c r="K106" s="75"/>
      <c r="L106" s="75"/>
      <c r="M106" s="75"/>
    </row>
    <row r="107" spans="1:13" ht="18.75" x14ac:dyDescent="0.3">
      <c r="A107" s="75"/>
      <c r="B107" s="75"/>
      <c r="C107" s="75"/>
      <c r="D107" s="75"/>
      <c r="E107" s="75"/>
      <c r="F107" s="75"/>
      <c r="G107" s="75"/>
      <c r="H107" s="75"/>
      <c r="I107" s="75"/>
      <c r="J107" s="75"/>
      <c r="K107" s="75"/>
      <c r="L107" s="75"/>
      <c r="M107" s="75"/>
    </row>
    <row r="108" spans="1:13" ht="18.75" x14ac:dyDescent="0.3">
      <c r="A108" s="75"/>
      <c r="B108" s="75"/>
      <c r="C108" s="75"/>
      <c r="D108" s="75"/>
      <c r="E108" s="75"/>
      <c r="F108" s="75"/>
      <c r="G108" s="75"/>
      <c r="H108" s="75"/>
      <c r="I108" s="75"/>
      <c r="J108" s="75"/>
      <c r="K108" s="75"/>
      <c r="L108" s="75"/>
      <c r="M108" s="75"/>
    </row>
    <row r="109" spans="1:13" ht="18.75" x14ac:dyDescent="0.3">
      <c r="A109" s="75"/>
      <c r="B109" s="75"/>
      <c r="C109" s="75"/>
      <c r="D109" s="75"/>
      <c r="E109" s="75"/>
      <c r="F109" s="75"/>
      <c r="G109" s="75"/>
      <c r="H109" s="75"/>
      <c r="I109" s="75"/>
      <c r="J109" s="75"/>
      <c r="K109" s="75"/>
      <c r="L109" s="75"/>
      <c r="M109" s="75"/>
    </row>
    <row r="110" spans="1:13" ht="18.75" x14ac:dyDescent="0.3">
      <c r="A110" s="75"/>
      <c r="B110" s="75"/>
      <c r="C110" s="75"/>
      <c r="D110" s="75"/>
      <c r="E110" s="75"/>
      <c r="F110" s="75"/>
      <c r="G110" s="75"/>
      <c r="H110" s="75"/>
      <c r="I110" s="75"/>
      <c r="J110" s="75"/>
      <c r="K110" s="75"/>
      <c r="L110" s="75"/>
      <c r="M110" s="75"/>
    </row>
    <row r="111" spans="1:13" ht="18.75" x14ac:dyDescent="0.3">
      <c r="A111" s="75"/>
      <c r="B111" s="75"/>
      <c r="C111" s="75"/>
      <c r="D111" s="75"/>
      <c r="E111" s="75"/>
      <c r="F111" s="75"/>
      <c r="G111" s="75"/>
      <c r="H111" s="75"/>
      <c r="I111" s="75"/>
      <c r="J111" s="75"/>
      <c r="K111" s="75"/>
      <c r="L111" s="75"/>
      <c r="M111" s="75"/>
    </row>
    <row r="112" spans="1:13" ht="18.75" x14ac:dyDescent="0.3">
      <c r="A112" s="75"/>
      <c r="B112" s="75"/>
      <c r="C112" s="75"/>
      <c r="D112" s="75"/>
      <c r="E112" s="75"/>
      <c r="F112" s="75"/>
      <c r="G112" s="75"/>
      <c r="H112" s="75"/>
      <c r="I112" s="75"/>
      <c r="J112" s="75"/>
      <c r="K112" s="75"/>
      <c r="L112" s="75"/>
      <c r="M112" s="75"/>
    </row>
    <row r="113" spans="1:13" ht="18.75" x14ac:dyDescent="0.3">
      <c r="A113" s="75"/>
      <c r="B113" s="75"/>
      <c r="C113" s="75"/>
      <c r="D113" s="75"/>
      <c r="E113" s="75"/>
      <c r="F113" s="75"/>
      <c r="G113" s="75"/>
      <c r="H113" s="75"/>
      <c r="I113" s="75"/>
      <c r="J113" s="75"/>
      <c r="K113" s="75"/>
      <c r="L113" s="75"/>
      <c r="M113" s="75"/>
    </row>
    <row r="114" spans="1:13" ht="18.75" x14ac:dyDescent="0.3">
      <c r="A114" s="75"/>
      <c r="B114" s="75"/>
      <c r="C114" s="75"/>
      <c r="D114" s="75"/>
      <c r="E114" s="75"/>
      <c r="F114" s="75"/>
      <c r="G114" s="75"/>
      <c r="H114" s="75"/>
      <c r="I114" s="75"/>
      <c r="J114" s="75"/>
      <c r="K114" s="75"/>
      <c r="L114" s="75"/>
      <c r="M114" s="75"/>
    </row>
    <row r="115" spans="1:13" ht="18.75" x14ac:dyDescent="0.3">
      <c r="A115" s="75"/>
      <c r="B115" s="75"/>
      <c r="C115" s="75"/>
      <c r="D115" s="75"/>
      <c r="E115" s="75"/>
      <c r="F115" s="75"/>
      <c r="G115" s="75"/>
      <c r="H115" s="75"/>
      <c r="I115" s="75"/>
      <c r="J115" s="75"/>
      <c r="K115" s="75"/>
      <c r="L115" s="75"/>
      <c r="M115" s="75"/>
    </row>
    <row r="116" spans="1:13" ht="18.75" x14ac:dyDescent="0.3">
      <c r="A116" s="75"/>
      <c r="B116" s="75"/>
      <c r="C116" s="75"/>
      <c r="D116" s="75"/>
      <c r="E116" s="75"/>
      <c r="F116" s="75"/>
      <c r="G116" s="75"/>
      <c r="H116" s="75"/>
      <c r="I116" s="75"/>
      <c r="J116" s="75"/>
      <c r="K116" s="75"/>
      <c r="L116" s="75"/>
      <c r="M116" s="75"/>
    </row>
    <row r="117" spans="1:13" ht="18.75" x14ac:dyDescent="0.3">
      <c r="A117" s="75"/>
      <c r="B117" s="75"/>
      <c r="C117" s="75"/>
      <c r="D117" s="75"/>
      <c r="E117" s="75"/>
      <c r="F117" s="75"/>
      <c r="G117" s="75"/>
      <c r="H117" s="75"/>
      <c r="I117" s="75"/>
      <c r="J117" s="75"/>
      <c r="K117" s="75"/>
      <c r="L117" s="75"/>
      <c r="M117" s="75"/>
    </row>
    <row r="118" spans="1:13" ht="18.75" x14ac:dyDescent="0.3">
      <c r="A118" s="75"/>
      <c r="B118" s="75"/>
      <c r="C118" s="75"/>
      <c r="D118" s="75"/>
      <c r="E118" s="75"/>
      <c r="F118" s="75"/>
      <c r="G118" s="75"/>
      <c r="H118" s="75"/>
      <c r="I118" s="75"/>
      <c r="J118" s="75"/>
      <c r="K118" s="75"/>
      <c r="L118" s="75"/>
      <c r="M118" s="75"/>
    </row>
    <row r="119" spans="1:13" ht="18.75" x14ac:dyDescent="0.3">
      <c r="A119" s="75"/>
      <c r="B119" s="75"/>
      <c r="C119" s="75"/>
      <c r="D119" s="75"/>
      <c r="E119" s="75"/>
      <c r="F119" s="75"/>
      <c r="G119" s="75"/>
      <c r="H119" s="75"/>
      <c r="I119" s="75"/>
      <c r="J119" s="75"/>
      <c r="K119" s="75"/>
      <c r="L119" s="75"/>
      <c r="M119" s="75"/>
    </row>
    <row r="120" spans="1:13" ht="18.75" x14ac:dyDescent="0.3">
      <c r="A120" s="75"/>
      <c r="B120" s="75"/>
      <c r="C120" s="75"/>
      <c r="D120" s="75"/>
      <c r="E120" s="75"/>
      <c r="F120" s="75"/>
      <c r="G120" s="75"/>
      <c r="H120" s="75"/>
      <c r="I120" s="75"/>
      <c r="J120" s="75"/>
      <c r="K120" s="75"/>
      <c r="L120" s="75"/>
      <c r="M120" s="75"/>
    </row>
    <row r="121" spans="1:13" ht="18.75" x14ac:dyDescent="0.3">
      <c r="A121" s="75"/>
      <c r="B121" s="75"/>
      <c r="C121" s="75"/>
      <c r="D121" s="75"/>
      <c r="E121" s="75"/>
      <c r="F121" s="75"/>
      <c r="G121" s="75"/>
      <c r="H121" s="75"/>
      <c r="I121" s="75"/>
      <c r="J121" s="75"/>
      <c r="K121" s="75"/>
      <c r="L121" s="75"/>
      <c r="M121" s="75"/>
    </row>
    <row r="122" spans="1:13" ht="18.75" x14ac:dyDescent="0.3">
      <c r="A122" s="75"/>
      <c r="B122" s="75"/>
      <c r="C122" s="75"/>
      <c r="D122" s="75"/>
      <c r="E122" s="75"/>
      <c r="F122" s="75"/>
      <c r="G122" s="75"/>
      <c r="H122" s="75"/>
      <c r="I122" s="75"/>
      <c r="J122" s="75"/>
      <c r="K122" s="75"/>
      <c r="L122" s="75"/>
      <c r="M122" s="75"/>
    </row>
    <row r="123" spans="1:13" ht="18.75" x14ac:dyDescent="0.3">
      <c r="A123" s="75"/>
      <c r="B123" s="75"/>
      <c r="C123" s="75"/>
      <c r="D123" s="75"/>
      <c r="E123" s="75"/>
      <c r="F123" s="75"/>
      <c r="G123" s="75"/>
      <c r="H123" s="75"/>
      <c r="I123" s="75"/>
      <c r="J123" s="75"/>
      <c r="K123" s="75"/>
      <c r="L123" s="75"/>
      <c r="M123" s="75"/>
    </row>
    <row r="124" spans="1:13" ht="18.75" x14ac:dyDescent="0.3">
      <c r="A124" s="75"/>
      <c r="B124" s="75"/>
      <c r="C124" s="75"/>
      <c r="D124" s="75"/>
      <c r="E124" s="75"/>
      <c r="F124" s="75"/>
      <c r="G124" s="75"/>
      <c r="H124" s="75"/>
      <c r="I124" s="75"/>
      <c r="J124" s="75"/>
      <c r="K124" s="75"/>
      <c r="L124" s="75"/>
      <c r="M124" s="75"/>
    </row>
    <row r="125" spans="1:13" ht="18.75" x14ac:dyDescent="0.3">
      <c r="A125" s="75"/>
      <c r="B125" s="75"/>
      <c r="C125" s="75"/>
      <c r="D125" s="75"/>
      <c r="E125" s="75"/>
      <c r="F125" s="75"/>
      <c r="G125" s="75"/>
      <c r="H125" s="75"/>
      <c r="I125" s="75"/>
      <c r="J125" s="75"/>
      <c r="K125" s="75"/>
      <c r="L125" s="75"/>
      <c r="M125" s="75"/>
    </row>
    <row r="126" spans="1:13" ht="18.75" x14ac:dyDescent="0.3">
      <c r="A126" s="75"/>
      <c r="B126" s="75"/>
      <c r="C126" s="75"/>
      <c r="D126" s="75"/>
      <c r="E126" s="75"/>
      <c r="F126" s="75"/>
      <c r="G126" s="75"/>
      <c r="H126" s="75"/>
      <c r="I126" s="75"/>
      <c r="J126" s="75"/>
      <c r="K126" s="75"/>
      <c r="L126" s="75"/>
      <c r="M126" s="75"/>
    </row>
  </sheetData>
  <mergeCells count="3">
    <mergeCell ref="B5:D5"/>
    <mergeCell ref="F5:H5"/>
    <mergeCell ref="J5:L5"/>
  </mergeCells>
  <hyperlinks>
    <hyperlink ref="B1" location="Innhold!A1" display="Tilbake"/>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J92"/>
  <sheetViews>
    <sheetView showGridLines="0" zoomScale="70" zoomScaleNormal="70" workbookViewId="0">
      <selection activeCell="A5" sqref="A5"/>
    </sheetView>
  </sheetViews>
  <sheetFormatPr baseColWidth="10" defaultColWidth="11.42578125" defaultRowHeight="18" x14ac:dyDescent="0.25"/>
  <cols>
    <col min="1" max="1" width="35.85546875" style="82" customWidth="1"/>
    <col min="2" max="2" width="18.140625" style="82" customWidth="1"/>
    <col min="3" max="3" width="17.85546875" style="82" customWidth="1"/>
    <col min="4" max="4" width="11.7109375" style="82" customWidth="1"/>
    <col min="5" max="5" width="4.7109375" style="82" customWidth="1"/>
    <col min="6" max="7" width="13" style="82" customWidth="1"/>
    <col min="8" max="8" width="11.7109375" style="82" customWidth="1"/>
    <col min="9" max="9" width="12.42578125" style="82" customWidth="1"/>
    <col min="10" max="10" width="11.42578125" style="82"/>
    <col min="11" max="12" width="17.140625" style="82" bestFit="1" customWidth="1"/>
    <col min="13" max="16384" width="11.42578125" style="82"/>
  </cols>
  <sheetData>
    <row r="1" spans="1:10" ht="18.75" customHeight="1" x14ac:dyDescent="0.3">
      <c r="A1" s="81" t="s">
        <v>94</v>
      </c>
      <c r="B1" s="74" t="s">
        <v>64</v>
      </c>
      <c r="C1" s="81"/>
      <c r="D1" s="81"/>
      <c r="E1" s="81"/>
      <c r="F1" s="75"/>
      <c r="G1" s="75"/>
      <c r="H1" s="75"/>
      <c r="I1" s="75"/>
      <c r="J1" s="75"/>
    </row>
    <row r="2" spans="1:10" ht="20.100000000000001" customHeight="1" x14ac:dyDescent="0.3">
      <c r="A2" s="81" t="s">
        <v>193</v>
      </c>
      <c r="B2" s="81"/>
      <c r="C2" s="81"/>
      <c r="D2" s="81"/>
      <c r="E2" s="81"/>
      <c r="F2" s="75"/>
      <c r="G2" s="75"/>
      <c r="H2" s="75"/>
      <c r="I2" s="75"/>
      <c r="J2" s="75"/>
    </row>
    <row r="3" spans="1:10" ht="20.100000000000001" customHeight="1" x14ac:dyDescent="0.3">
      <c r="A3" s="76"/>
      <c r="B3" s="76"/>
      <c r="C3" s="76"/>
      <c r="D3" s="76"/>
      <c r="E3" s="265"/>
      <c r="F3" s="75"/>
      <c r="G3" s="75"/>
      <c r="H3" s="75"/>
      <c r="I3" s="75"/>
      <c r="J3" s="75"/>
    </row>
    <row r="4" spans="1:10" ht="20.100000000000001" customHeight="1" x14ac:dyDescent="0.3">
      <c r="A4" s="266"/>
      <c r="B4" s="715" t="s">
        <v>194</v>
      </c>
      <c r="C4" s="715"/>
      <c r="D4" s="716"/>
      <c r="E4" s="90"/>
      <c r="F4" s="717" t="s">
        <v>194</v>
      </c>
      <c r="G4" s="715"/>
      <c r="H4" s="716"/>
      <c r="I4" s="75"/>
      <c r="J4" s="75"/>
    </row>
    <row r="5" spans="1:10" ht="18.75" customHeight="1" x14ac:dyDescent="0.3">
      <c r="A5" s="267" t="s">
        <v>440</v>
      </c>
      <c r="B5" s="718" t="s">
        <v>195</v>
      </c>
      <c r="C5" s="719"/>
      <c r="D5" s="720"/>
      <c r="E5" s="268"/>
      <c r="F5" s="721" t="s">
        <v>196</v>
      </c>
      <c r="G5" s="722"/>
      <c r="H5" s="723"/>
      <c r="I5" s="113"/>
      <c r="J5" s="75"/>
    </row>
    <row r="6" spans="1:10" ht="18.75" customHeight="1" x14ac:dyDescent="0.3">
      <c r="A6" s="123"/>
      <c r="B6" s="121"/>
      <c r="C6" s="195"/>
      <c r="D6" s="269" t="s">
        <v>100</v>
      </c>
      <c r="E6" s="269"/>
      <c r="F6" s="124"/>
      <c r="G6" s="125"/>
      <c r="H6" s="95" t="s">
        <v>100</v>
      </c>
      <c r="I6" s="101"/>
      <c r="J6" s="75"/>
    </row>
    <row r="7" spans="1:10" ht="18.75" customHeight="1" x14ac:dyDescent="0.3">
      <c r="A7" s="127"/>
      <c r="B7" s="98">
        <v>2015</v>
      </c>
      <c r="C7" s="98">
        <v>2016</v>
      </c>
      <c r="D7" s="270" t="s">
        <v>102</v>
      </c>
      <c r="E7" s="269"/>
      <c r="F7" s="98">
        <v>2015</v>
      </c>
      <c r="G7" s="128">
        <v>2016</v>
      </c>
      <c r="H7" s="271" t="s">
        <v>102</v>
      </c>
      <c r="I7" s="101"/>
      <c r="J7" s="75"/>
    </row>
    <row r="8" spans="1:10" ht="18.75" customHeight="1" x14ac:dyDescent="0.3">
      <c r="A8" s="102" t="s">
        <v>197</v>
      </c>
      <c r="B8" s="110">
        <f>SUM(B9:B14)</f>
        <v>101105.59133202001</v>
      </c>
      <c r="C8" s="110">
        <f>SUM(C9:C14)</f>
        <v>123568.89139964999</v>
      </c>
      <c r="D8" s="272">
        <f t="shared" ref="D8:D38" si="0">IF(B8=0, "    ---- ", IF(ABS(ROUND(100/B8*C8-100,1))&lt;999,ROUND(100/B8*C8-100,1),IF(ROUND(100/B8*C8-100,1)&gt;999,999,-999)))</f>
        <v>22.2</v>
      </c>
      <c r="E8" s="273"/>
      <c r="F8" s="272">
        <f>SUM(F9:F14)</f>
        <v>100.00000000000001</v>
      </c>
      <c r="G8" s="272">
        <f>SUM(G9:G14)</f>
        <v>100</v>
      </c>
      <c r="H8" s="273">
        <f t="shared" ref="H8:H38" si="1">IF(F8=0, "    ---- ", IF(ABS(ROUND(100/F8*G8-100,1))&lt;999,ROUND(100/F8*G8-100,1),IF(ROUND(100/F8*G8-100,1)&gt;999,999,-999)))</f>
        <v>0</v>
      </c>
      <c r="I8" s="105"/>
      <c r="J8" s="75"/>
    </row>
    <row r="9" spans="1:10" ht="18.75" customHeight="1" x14ac:dyDescent="0.3">
      <c r="A9" s="87" t="s">
        <v>198</v>
      </c>
      <c r="B9" s="107">
        <v>1738.57605225</v>
      </c>
      <c r="C9" s="106">
        <v>2312.2151240799999</v>
      </c>
      <c r="D9" s="274">
        <f t="shared" si="0"/>
        <v>33</v>
      </c>
      <c r="E9" s="274"/>
      <c r="F9" s="274">
        <v>1.7195646940441713</v>
      </c>
      <c r="G9" s="274">
        <v>1.8711951672381428</v>
      </c>
      <c r="H9" s="275">
        <f t="shared" si="1"/>
        <v>8.8000000000000007</v>
      </c>
      <c r="I9" s="105"/>
      <c r="J9" s="78"/>
    </row>
    <row r="10" spans="1:10" ht="18.75" customHeight="1" x14ac:dyDescent="0.3">
      <c r="A10" s="87" t="s">
        <v>199</v>
      </c>
      <c r="B10" s="106">
        <v>51729.67494597</v>
      </c>
      <c r="C10" s="106">
        <v>65160.327764410002</v>
      </c>
      <c r="D10" s="274">
        <f t="shared" si="0"/>
        <v>26</v>
      </c>
      <c r="E10" s="274"/>
      <c r="F10" s="274">
        <v>51.164010085352508</v>
      </c>
      <c r="G10" s="274">
        <v>52.731983775484913</v>
      </c>
      <c r="H10" s="275">
        <f t="shared" si="1"/>
        <v>3.1</v>
      </c>
      <c r="I10" s="105"/>
      <c r="J10" s="75"/>
    </row>
    <row r="11" spans="1:10" ht="18.75" customHeight="1" x14ac:dyDescent="0.3">
      <c r="A11" s="87" t="s">
        <v>200</v>
      </c>
      <c r="B11" s="106">
        <v>881.14598575000002</v>
      </c>
      <c r="C11" s="106">
        <v>872.93385275000003</v>
      </c>
      <c r="D11" s="274">
        <f t="shared" si="0"/>
        <v>-0.9</v>
      </c>
      <c r="E11" s="274"/>
      <c r="F11" s="274">
        <v>0.87151063966028375</v>
      </c>
      <c r="G11" s="274">
        <v>0.70643496341383594</v>
      </c>
      <c r="H11" s="275">
        <f t="shared" si="1"/>
        <v>-18.899999999999999</v>
      </c>
      <c r="I11" s="105"/>
      <c r="J11" s="75"/>
    </row>
    <row r="12" spans="1:10" ht="18.75" customHeight="1" x14ac:dyDescent="0.3">
      <c r="A12" s="109" t="s">
        <v>201</v>
      </c>
      <c r="B12" s="106">
        <v>23691.225342580001</v>
      </c>
      <c r="C12" s="106">
        <v>21091.233103580002</v>
      </c>
      <c r="D12" s="276">
        <f t="shared" si="0"/>
        <v>-11</v>
      </c>
      <c r="E12" s="276"/>
      <c r="F12" s="274">
        <v>23.432161397266881</v>
      </c>
      <c r="G12" s="274">
        <v>17.068400359250731</v>
      </c>
      <c r="H12" s="275">
        <f t="shared" si="1"/>
        <v>-27.2</v>
      </c>
      <c r="I12" s="105"/>
      <c r="J12" s="75"/>
    </row>
    <row r="13" spans="1:10" ht="18.75" customHeight="1" x14ac:dyDescent="0.3">
      <c r="A13" s="87" t="s">
        <v>202</v>
      </c>
      <c r="B13" s="106">
        <v>12104.8108158</v>
      </c>
      <c r="C13" s="106">
        <v>16675.512389259999</v>
      </c>
      <c r="D13" s="274">
        <f t="shared" si="0"/>
        <v>37.799999999999997</v>
      </c>
      <c r="E13" s="274"/>
      <c r="F13" s="274">
        <v>11.972444507098611</v>
      </c>
      <c r="G13" s="274">
        <v>13.494911381318122</v>
      </c>
      <c r="H13" s="275">
        <f t="shared" si="1"/>
        <v>12.7</v>
      </c>
      <c r="I13" s="105"/>
      <c r="J13" s="75"/>
    </row>
    <row r="14" spans="1:10" ht="18.75" customHeight="1" x14ac:dyDescent="0.3">
      <c r="A14" s="87" t="s">
        <v>203</v>
      </c>
      <c r="B14" s="179">
        <v>10960.158189670001</v>
      </c>
      <c r="C14" s="104">
        <v>17456.669165570001</v>
      </c>
      <c r="D14" s="274">
        <f t="shared" si="0"/>
        <v>59.3</v>
      </c>
      <c r="E14" s="274"/>
      <c r="F14" s="274">
        <v>10.840308676577546</v>
      </c>
      <c r="G14" s="275">
        <v>14.127074353294269</v>
      </c>
      <c r="H14" s="275">
        <f t="shared" si="1"/>
        <v>30.3</v>
      </c>
      <c r="I14" s="105"/>
      <c r="J14" s="75"/>
    </row>
    <row r="15" spans="1:10" ht="18.75" customHeight="1" x14ac:dyDescent="0.3">
      <c r="A15" s="196"/>
      <c r="B15" s="104"/>
      <c r="C15" s="179"/>
      <c r="D15" s="275"/>
      <c r="E15" s="275"/>
      <c r="F15" s="275"/>
      <c r="G15" s="274"/>
      <c r="H15" s="275"/>
      <c r="I15" s="105"/>
      <c r="J15" s="75"/>
    </row>
    <row r="16" spans="1:10" s="137" customFormat="1" ht="18.75" customHeight="1" x14ac:dyDescent="0.3">
      <c r="A16" s="102" t="s">
        <v>204</v>
      </c>
      <c r="B16" s="110">
        <f>SUM(B17:B22)</f>
        <v>951104.08926870988</v>
      </c>
      <c r="C16" s="110">
        <f>SUM(C17:C22)</f>
        <v>983415.78249237011</v>
      </c>
      <c r="D16" s="272">
        <f t="shared" si="0"/>
        <v>3.4</v>
      </c>
      <c r="E16" s="272"/>
      <c r="F16" s="272">
        <f>SUM(F17:F22)</f>
        <v>99.999999999999986</v>
      </c>
      <c r="G16" s="272">
        <f>SUM(G17:G22)</f>
        <v>100.00000000000003</v>
      </c>
      <c r="H16" s="273">
        <f t="shared" si="1"/>
        <v>0</v>
      </c>
      <c r="I16" s="111"/>
      <c r="J16" s="76"/>
    </row>
    <row r="17" spans="1:10" ht="18.75" customHeight="1" x14ac:dyDescent="0.3">
      <c r="A17" s="87" t="s">
        <v>198</v>
      </c>
      <c r="B17" s="104">
        <v>140003.49278322002</v>
      </c>
      <c r="C17" s="104">
        <v>131064.4888716</v>
      </c>
      <c r="D17" s="274">
        <f t="shared" si="0"/>
        <v>-6.4</v>
      </c>
      <c r="E17" s="274"/>
      <c r="F17" s="274">
        <v>14.720102075353985</v>
      </c>
      <c r="G17" s="274">
        <v>13.327474625171263</v>
      </c>
      <c r="H17" s="275">
        <f t="shared" si="1"/>
        <v>-9.5</v>
      </c>
      <c r="I17" s="105"/>
      <c r="J17" s="75"/>
    </row>
    <row r="18" spans="1:10" ht="18.75" customHeight="1" x14ac:dyDescent="0.3">
      <c r="A18" s="87" t="s">
        <v>199</v>
      </c>
      <c r="B18" s="104">
        <v>474805.15491315001</v>
      </c>
      <c r="C18" s="104">
        <v>459226.23603728006</v>
      </c>
      <c r="D18" s="274">
        <f t="shared" si="0"/>
        <v>-3.3</v>
      </c>
      <c r="E18" s="274"/>
      <c r="F18" s="274">
        <v>49.921471295346933</v>
      </c>
      <c r="G18" s="274">
        <v>46.697057766697284</v>
      </c>
      <c r="H18" s="275">
        <f t="shared" si="1"/>
        <v>-6.5</v>
      </c>
      <c r="I18" s="105"/>
      <c r="J18" s="75"/>
    </row>
    <row r="19" spans="1:10" ht="18.75" customHeight="1" x14ac:dyDescent="0.3">
      <c r="A19" s="87" t="s">
        <v>200</v>
      </c>
      <c r="B19" s="104">
        <v>125.771</v>
      </c>
      <c r="C19" s="104">
        <v>16.342001969999998</v>
      </c>
      <c r="D19" s="274">
        <f t="shared" si="0"/>
        <v>-87</v>
      </c>
      <c r="E19" s="274"/>
      <c r="F19" s="274">
        <v>1.3223684076124986E-2</v>
      </c>
      <c r="G19" s="274">
        <v>1.6617591725630856E-3</v>
      </c>
      <c r="H19" s="275">
        <f t="shared" si="1"/>
        <v>-87.4</v>
      </c>
      <c r="I19" s="105"/>
      <c r="J19" s="75"/>
    </row>
    <row r="20" spans="1:10" ht="18.75" customHeight="1" x14ac:dyDescent="0.3">
      <c r="A20" s="109" t="s">
        <v>201</v>
      </c>
      <c r="B20" s="106">
        <v>119474.31368046999</v>
      </c>
      <c r="C20" s="106">
        <v>121604.70036147001</v>
      </c>
      <c r="D20" s="276">
        <f t="shared" si="0"/>
        <v>1.8</v>
      </c>
      <c r="E20" s="276"/>
      <c r="F20" s="274">
        <v>12.561644411846871</v>
      </c>
      <c r="G20" s="274">
        <v>12.36554288901841</v>
      </c>
      <c r="H20" s="275">
        <f t="shared" si="1"/>
        <v>-1.6</v>
      </c>
      <c r="I20" s="105"/>
      <c r="J20" s="75"/>
    </row>
    <row r="21" spans="1:10" ht="18.75" customHeight="1" x14ac:dyDescent="0.3">
      <c r="A21" s="87" t="s">
        <v>202</v>
      </c>
      <c r="B21" s="104">
        <v>247709.37502521</v>
      </c>
      <c r="C21" s="104">
        <v>303321.85101589008</v>
      </c>
      <c r="D21" s="274">
        <f t="shared" si="0"/>
        <v>22.5</v>
      </c>
      <c r="E21" s="274"/>
      <c r="F21" s="274">
        <v>26.04440227101432</v>
      </c>
      <c r="G21" s="275">
        <v>30.843703794050459</v>
      </c>
      <c r="H21" s="275">
        <f t="shared" si="1"/>
        <v>18.399999999999999</v>
      </c>
      <c r="I21" s="105"/>
      <c r="J21" s="75"/>
    </row>
    <row r="22" spans="1:10" ht="18.75" customHeight="1" x14ac:dyDescent="0.3">
      <c r="A22" s="196" t="s">
        <v>203</v>
      </c>
      <c r="B22" s="104">
        <v>-31014.01813334</v>
      </c>
      <c r="C22" s="104">
        <v>-31817.835795840016</v>
      </c>
      <c r="D22" s="274">
        <f t="shared" si="0"/>
        <v>2.6</v>
      </c>
      <c r="E22" s="274"/>
      <c r="F22" s="275">
        <v>-3.2608437376382451</v>
      </c>
      <c r="G22" s="274">
        <v>-3.2354408341099492</v>
      </c>
      <c r="H22" s="275">
        <f t="shared" si="1"/>
        <v>-0.8</v>
      </c>
      <c r="I22" s="105"/>
      <c r="J22" s="75"/>
    </row>
    <row r="23" spans="1:10" ht="18.75" customHeight="1" x14ac:dyDescent="0.3">
      <c r="A23" s="87"/>
      <c r="B23" s="179"/>
      <c r="C23" s="179"/>
      <c r="D23" s="275"/>
      <c r="E23" s="274"/>
      <c r="F23" s="274"/>
      <c r="G23" s="275"/>
      <c r="H23" s="275"/>
      <c r="I23" s="186"/>
      <c r="J23" s="75"/>
    </row>
    <row r="24" spans="1:10" ht="18.75" customHeight="1" x14ac:dyDescent="0.3">
      <c r="A24" s="139" t="s">
        <v>205</v>
      </c>
      <c r="B24" s="110">
        <f>SUM(B25:B30)</f>
        <v>174444.77058510997</v>
      </c>
      <c r="C24" s="110">
        <f>SUM(C25:C30)</f>
        <v>197625.69709024002</v>
      </c>
      <c r="D24" s="272">
        <f t="shared" si="0"/>
        <v>13.3</v>
      </c>
      <c r="E24" s="272"/>
      <c r="F24" s="273">
        <f>SUM(F25:F30)</f>
        <v>100</v>
      </c>
      <c r="G24" s="273">
        <f>SUM(G25:G30)</f>
        <v>100</v>
      </c>
      <c r="H24" s="275">
        <f t="shared" si="1"/>
        <v>0</v>
      </c>
      <c r="I24" s="186"/>
      <c r="J24" s="75"/>
    </row>
    <row r="25" spans="1:10" ht="18.75" customHeight="1" x14ac:dyDescent="0.3">
      <c r="A25" s="196" t="s">
        <v>198</v>
      </c>
      <c r="B25" s="104">
        <v>117370.18584069998</v>
      </c>
      <c r="C25" s="104">
        <v>131809.99092531</v>
      </c>
      <c r="D25" s="274">
        <f t="shared" si="0"/>
        <v>12.3</v>
      </c>
      <c r="E25" s="274"/>
      <c r="F25" s="274">
        <v>67.282146347537633</v>
      </c>
      <c r="G25" s="274">
        <v>66.696787343967131</v>
      </c>
      <c r="H25" s="275">
        <f t="shared" si="1"/>
        <v>-0.9</v>
      </c>
      <c r="I25" s="186"/>
      <c r="J25" s="75"/>
    </row>
    <row r="26" spans="1:10" ht="18.75" customHeight="1" x14ac:dyDescent="0.3">
      <c r="A26" s="196" t="s">
        <v>199</v>
      </c>
      <c r="B26" s="104">
        <v>51178.710333260002</v>
      </c>
      <c r="C26" s="104">
        <v>58372.331613989998</v>
      </c>
      <c r="D26" s="274">
        <f t="shared" si="0"/>
        <v>14.1</v>
      </c>
      <c r="E26" s="274"/>
      <c r="F26" s="274">
        <v>29.33805935345616</v>
      </c>
      <c r="G26" s="274">
        <v>29.536812506389786</v>
      </c>
      <c r="H26" s="275">
        <f t="shared" si="1"/>
        <v>0.7</v>
      </c>
      <c r="I26" s="186"/>
      <c r="J26" s="75"/>
    </row>
    <row r="27" spans="1:10" ht="18.75" customHeight="1" x14ac:dyDescent="0.3">
      <c r="A27" s="196" t="s">
        <v>200</v>
      </c>
      <c r="B27" s="104">
        <v>0</v>
      </c>
      <c r="C27" s="104">
        <v>0</v>
      </c>
      <c r="D27" s="274" t="str">
        <f t="shared" si="0"/>
        <v xml:space="preserve">    ---- </v>
      </c>
      <c r="E27" s="274"/>
      <c r="F27" s="274">
        <v>0</v>
      </c>
      <c r="G27" s="274">
        <v>0</v>
      </c>
      <c r="H27" s="275" t="str">
        <f t="shared" si="1"/>
        <v xml:space="preserve">    ---- </v>
      </c>
      <c r="I27" s="186"/>
      <c r="J27" s="75"/>
    </row>
    <row r="28" spans="1:10" ht="18.75" customHeight="1" x14ac:dyDescent="0.3">
      <c r="A28" s="109" t="s">
        <v>201</v>
      </c>
      <c r="B28" s="106">
        <v>2115.0335166899999</v>
      </c>
      <c r="C28" s="106">
        <v>2968.90801702</v>
      </c>
      <c r="D28" s="276">
        <f t="shared" si="0"/>
        <v>40.4</v>
      </c>
      <c r="E28" s="276"/>
      <c r="F28" s="274">
        <v>1.2124373287865884</v>
      </c>
      <c r="G28" s="274">
        <v>1.5022884476730447</v>
      </c>
      <c r="H28" s="275">
        <f t="shared" si="1"/>
        <v>23.9</v>
      </c>
      <c r="I28" s="186"/>
      <c r="J28" s="75"/>
    </row>
    <row r="29" spans="1:10" ht="18.75" customHeight="1" x14ac:dyDescent="0.3">
      <c r="A29" s="196" t="s">
        <v>202</v>
      </c>
      <c r="B29" s="104">
        <v>2130.8418554700002</v>
      </c>
      <c r="C29" s="104">
        <v>2295.2530177199997</v>
      </c>
      <c r="D29" s="274">
        <f t="shared" si="0"/>
        <v>7.7</v>
      </c>
      <c r="E29" s="274"/>
      <c r="F29" s="274">
        <v>1.2214994168772644</v>
      </c>
      <c r="G29" s="274">
        <v>1.1614142550864424</v>
      </c>
      <c r="H29" s="275">
        <f t="shared" si="1"/>
        <v>-4.9000000000000004</v>
      </c>
      <c r="I29" s="186"/>
      <c r="J29" s="75"/>
    </row>
    <row r="30" spans="1:10" ht="18.75" customHeight="1" x14ac:dyDescent="0.3">
      <c r="A30" s="87" t="s">
        <v>203</v>
      </c>
      <c r="B30" s="104">
        <v>1649.9990389899999</v>
      </c>
      <c r="C30" s="104">
        <v>2179.2135162</v>
      </c>
      <c r="D30" s="275">
        <f t="shared" si="0"/>
        <v>32.1</v>
      </c>
      <c r="E30" s="275"/>
      <c r="F30" s="275">
        <v>0.94585755334235178</v>
      </c>
      <c r="G30" s="274">
        <v>1.1026974468836033</v>
      </c>
      <c r="H30" s="275">
        <f t="shared" si="1"/>
        <v>16.600000000000001</v>
      </c>
      <c r="I30" s="186"/>
      <c r="J30" s="75"/>
    </row>
    <row r="31" spans="1:10" ht="18.75" customHeight="1" x14ac:dyDescent="0.3">
      <c r="A31" s="196"/>
      <c r="B31" s="179"/>
      <c r="C31" s="179"/>
      <c r="D31" s="274"/>
      <c r="E31" s="274"/>
      <c r="F31" s="274"/>
      <c r="G31" s="275"/>
      <c r="H31" s="275"/>
      <c r="I31" s="186"/>
      <c r="J31" s="75"/>
    </row>
    <row r="32" spans="1:10" ht="18.75" customHeight="1" x14ac:dyDescent="0.3">
      <c r="A32" s="139" t="s">
        <v>2</v>
      </c>
      <c r="B32" s="110">
        <f>SUM(B33:B38)</f>
        <v>1226654.4511858399</v>
      </c>
      <c r="C32" s="110">
        <f>SUM(C33:C38)</f>
        <v>1304610.3709822602</v>
      </c>
      <c r="D32" s="272">
        <f t="shared" si="0"/>
        <v>6.4</v>
      </c>
      <c r="E32" s="272"/>
      <c r="F32" s="272">
        <f>SUM(F33:F38)</f>
        <v>100.00000000000001</v>
      </c>
      <c r="G32" s="272">
        <f>SUM(G33:G38)</f>
        <v>99.999999999999986</v>
      </c>
      <c r="H32" s="273">
        <f t="shared" si="1"/>
        <v>0</v>
      </c>
      <c r="I32" s="186"/>
      <c r="J32" s="75"/>
    </row>
    <row r="33" spans="1:10" ht="18.75" customHeight="1" x14ac:dyDescent="0.3">
      <c r="A33" s="196" t="s">
        <v>198</v>
      </c>
      <c r="B33" s="104">
        <f t="shared" ref="B33:C38" si="2">B9+B17+B25</f>
        <v>259112.25467617001</v>
      </c>
      <c r="C33" s="104">
        <f t="shared" si="2"/>
        <v>265186.69492099003</v>
      </c>
      <c r="D33" s="274">
        <f t="shared" si="0"/>
        <v>2.2999999999999998</v>
      </c>
      <c r="E33" s="274"/>
      <c r="F33" s="274">
        <f>B33/B32*100</f>
        <v>21.123491984697012</v>
      </c>
      <c r="G33" s="274">
        <f>C33/C32*100</f>
        <v>20.326888457994325</v>
      </c>
      <c r="H33" s="275">
        <f t="shared" si="1"/>
        <v>-3.8</v>
      </c>
      <c r="I33" s="186"/>
      <c r="J33" s="75"/>
    </row>
    <row r="34" spans="1:10" ht="18.75" customHeight="1" x14ac:dyDescent="0.3">
      <c r="A34" s="196" t="s">
        <v>199</v>
      </c>
      <c r="B34" s="104">
        <f t="shared" si="2"/>
        <v>577713.54019237997</v>
      </c>
      <c r="C34" s="104">
        <f t="shared" si="2"/>
        <v>582758.89541568002</v>
      </c>
      <c r="D34" s="274">
        <f t="shared" si="0"/>
        <v>0.9</v>
      </c>
      <c r="E34" s="274"/>
      <c r="F34" s="274">
        <f>B34/B32*100</f>
        <v>47.096681517267456</v>
      </c>
      <c r="G34" s="274">
        <f>C34/C32*100</f>
        <v>44.669190769724779</v>
      </c>
      <c r="H34" s="275">
        <f t="shared" si="1"/>
        <v>-5.2</v>
      </c>
      <c r="I34" s="186"/>
      <c r="J34" s="75"/>
    </row>
    <row r="35" spans="1:10" ht="18.75" customHeight="1" x14ac:dyDescent="0.3">
      <c r="A35" s="196" t="s">
        <v>200</v>
      </c>
      <c r="B35" s="104">
        <f t="shared" si="2"/>
        <v>1006.91698575</v>
      </c>
      <c r="C35" s="104">
        <f t="shared" si="2"/>
        <v>889.27585471999998</v>
      </c>
      <c r="D35" s="274">
        <f t="shared" si="0"/>
        <v>-11.7</v>
      </c>
      <c r="E35" s="274"/>
      <c r="F35" s="274">
        <f>B35/B32*100</f>
        <v>8.2086441277458871E-2</v>
      </c>
      <c r="G35" s="274">
        <f>C35/C32*100</f>
        <v>6.81640951581928E-2</v>
      </c>
      <c r="H35" s="275">
        <f t="shared" si="1"/>
        <v>-17</v>
      </c>
      <c r="I35" s="186"/>
      <c r="J35" s="75"/>
    </row>
    <row r="36" spans="1:10" ht="18.75" customHeight="1" x14ac:dyDescent="0.3">
      <c r="A36" s="109" t="s">
        <v>201</v>
      </c>
      <c r="B36" s="106">
        <f t="shared" si="2"/>
        <v>145280.57253973998</v>
      </c>
      <c r="C36" s="106">
        <f t="shared" si="2"/>
        <v>145664.84148207001</v>
      </c>
      <c r="D36" s="276">
        <f t="shared" si="0"/>
        <v>0.3</v>
      </c>
      <c r="E36" s="276"/>
      <c r="F36" s="274">
        <f>B36/B32*100</f>
        <v>11.843642877527028</v>
      </c>
      <c r="G36" s="274">
        <f>C36/C32*100</f>
        <v>11.165390427825345</v>
      </c>
      <c r="H36" s="275">
        <f t="shared" si="1"/>
        <v>-5.7</v>
      </c>
      <c r="I36" s="186"/>
      <c r="J36" s="75"/>
    </row>
    <row r="37" spans="1:10" ht="18.75" customHeight="1" x14ac:dyDescent="0.3">
      <c r="A37" s="196" t="s">
        <v>202</v>
      </c>
      <c r="B37" s="104">
        <f t="shared" si="2"/>
        <v>261945.02769648001</v>
      </c>
      <c r="C37" s="104">
        <f t="shared" si="2"/>
        <v>322292.61642287008</v>
      </c>
      <c r="D37" s="274">
        <f t="shared" si="0"/>
        <v>23</v>
      </c>
      <c r="E37" s="274"/>
      <c r="F37" s="274">
        <f>B37/B32*100</f>
        <v>21.35442686758693</v>
      </c>
      <c r="G37" s="274">
        <f>C37/C32*100</f>
        <v>24.704128036343239</v>
      </c>
      <c r="H37" s="275">
        <f t="shared" si="1"/>
        <v>15.7</v>
      </c>
      <c r="I37" s="186"/>
      <c r="J37" s="75"/>
    </row>
    <row r="38" spans="1:10" ht="18.75" customHeight="1" x14ac:dyDescent="0.3">
      <c r="A38" s="277" t="s">
        <v>203</v>
      </c>
      <c r="B38" s="278">
        <f t="shared" si="2"/>
        <v>-18403.860904679997</v>
      </c>
      <c r="C38" s="278">
        <f t="shared" si="2"/>
        <v>-12181.953114070015</v>
      </c>
      <c r="D38" s="279">
        <f t="shared" si="0"/>
        <v>-33.799999999999997</v>
      </c>
      <c r="E38" s="274"/>
      <c r="F38" s="279">
        <f>B38/B32*100</f>
        <v>-1.5003296883558763</v>
      </c>
      <c r="G38" s="279">
        <f>C38/C32*100</f>
        <v>-0.93376178704589352</v>
      </c>
      <c r="H38" s="280">
        <f t="shared" si="1"/>
        <v>-37.799999999999997</v>
      </c>
      <c r="I38" s="186"/>
      <c r="J38" s="75"/>
    </row>
    <row r="39" spans="1:10" ht="18.75" customHeight="1" x14ac:dyDescent="0.3">
      <c r="A39" s="113"/>
      <c r="B39" s="113"/>
      <c r="C39" s="113"/>
      <c r="D39" s="113"/>
      <c r="E39" s="113"/>
      <c r="F39" s="186"/>
      <c r="G39" s="186"/>
      <c r="H39" s="186"/>
      <c r="I39" s="186"/>
      <c r="J39" s="75"/>
    </row>
    <row r="40" spans="1:10" ht="18.75" customHeight="1" x14ac:dyDescent="0.3">
      <c r="A40" s="113" t="s">
        <v>206</v>
      </c>
      <c r="B40" s="113"/>
      <c r="C40" s="113"/>
      <c r="D40" s="113"/>
      <c r="E40" s="113"/>
      <c r="F40" s="186"/>
      <c r="G40" s="186"/>
      <c r="H40" s="186"/>
      <c r="I40" s="186"/>
      <c r="J40" s="75"/>
    </row>
    <row r="41" spans="1:10" ht="18.75" x14ac:dyDescent="0.3">
      <c r="A41" s="113" t="s">
        <v>126</v>
      </c>
      <c r="B41" s="113"/>
      <c r="C41" s="113"/>
      <c r="D41" s="113"/>
      <c r="E41" s="113"/>
      <c r="F41" s="75"/>
      <c r="G41" s="75"/>
      <c r="H41" s="75"/>
      <c r="I41" s="75"/>
      <c r="J41" s="75"/>
    </row>
    <row r="42" spans="1:10" ht="18.75" x14ac:dyDescent="0.3">
      <c r="A42" s="75"/>
      <c r="B42" s="75"/>
      <c r="C42" s="75"/>
      <c r="D42" s="75"/>
      <c r="E42" s="75"/>
      <c r="G42" s="75"/>
      <c r="H42" s="75"/>
      <c r="I42" s="75"/>
      <c r="J42" s="75"/>
    </row>
    <row r="43" spans="1:10" ht="18.75" x14ac:dyDescent="0.3">
      <c r="A43" s="75"/>
      <c r="B43" s="75"/>
      <c r="C43" s="75"/>
      <c r="D43" s="75"/>
      <c r="E43" s="75"/>
      <c r="F43" s="75"/>
      <c r="G43" s="75"/>
      <c r="H43" s="75"/>
      <c r="I43" s="75"/>
      <c r="J43" s="75"/>
    </row>
    <row r="44" spans="1:10" ht="18.75" x14ac:dyDescent="0.3">
      <c r="A44" s="75"/>
      <c r="B44" s="75"/>
      <c r="C44" s="75"/>
      <c r="D44" s="75"/>
      <c r="E44" s="75"/>
      <c r="F44" s="75"/>
      <c r="G44" s="75"/>
      <c r="H44" s="75"/>
      <c r="I44" s="75"/>
      <c r="J44" s="75"/>
    </row>
    <row r="45" spans="1:10" ht="18.75" x14ac:dyDescent="0.3">
      <c r="A45" s="75"/>
      <c r="B45" s="75"/>
      <c r="C45" s="75"/>
      <c r="D45" s="75"/>
      <c r="E45" s="75"/>
      <c r="F45" s="75"/>
      <c r="G45" s="75"/>
      <c r="H45" s="75"/>
      <c r="I45" s="75"/>
      <c r="J45" s="75"/>
    </row>
    <row r="46" spans="1:10" ht="18.75" x14ac:dyDescent="0.3">
      <c r="A46" s="75"/>
      <c r="B46" s="75"/>
      <c r="C46" s="75"/>
      <c r="D46" s="75"/>
      <c r="E46" s="75"/>
      <c r="F46" s="75"/>
      <c r="G46" s="75"/>
      <c r="H46" s="75"/>
      <c r="I46" s="75"/>
      <c r="J46" s="75"/>
    </row>
    <row r="47" spans="1:10" ht="18.75" x14ac:dyDescent="0.3">
      <c r="A47" s="75"/>
      <c r="B47" s="75"/>
      <c r="C47" s="75"/>
      <c r="D47" s="75"/>
      <c r="E47" s="75"/>
      <c r="F47" s="75"/>
      <c r="G47" s="75"/>
      <c r="H47" s="75"/>
      <c r="I47" s="75"/>
      <c r="J47" s="75"/>
    </row>
    <row r="48" spans="1:10" ht="18.75" x14ac:dyDescent="0.3">
      <c r="A48" s="75"/>
      <c r="B48" s="75"/>
      <c r="C48" s="75"/>
      <c r="D48" s="75"/>
      <c r="E48" s="75"/>
      <c r="F48" s="75"/>
      <c r="G48" s="75"/>
      <c r="H48" s="75"/>
      <c r="I48" s="75"/>
      <c r="J48" s="75"/>
    </row>
    <row r="49" spans="1:10" ht="18.75" x14ac:dyDescent="0.3">
      <c r="A49" s="75"/>
      <c r="B49" s="75"/>
      <c r="C49" s="75"/>
      <c r="D49" s="75"/>
      <c r="E49" s="75"/>
      <c r="F49" s="75"/>
      <c r="G49" s="75"/>
      <c r="H49" s="75"/>
      <c r="I49" s="75"/>
      <c r="J49" s="75"/>
    </row>
    <row r="50" spans="1:10" ht="18.75" x14ac:dyDescent="0.3">
      <c r="A50" s="75"/>
      <c r="B50" s="75"/>
      <c r="C50" s="75"/>
      <c r="D50" s="75"/>
      <c r="E50" s="75"/>
      <c r="F50" s="75"/>
      <c r="G50" s="75"/>
      <c r="H50" s="75"/>
      <c r="I50" s="75"/>
      <c r="J50" s="75"/>
    </row>
    <row r="51" spans="1:10" ht="18.75" x14ac:dyDescent="0.3">
      <c r="A51" s="75"/>
      <c r="B51" s="75"/>
      <c r="C51" s="75"/>
      <c r="D51" s="75"/>
      <c r="E51" s="75"/>
      <c r="F51" s="75"/>
      <c r="G51" s="75"/>
      <c r="H51" s="75"/>
      <c r="I51" s="75"/>
      <c r="J51" s="75"/>
    </row>
    <row r="52" spans="1:10" ht="18.75" x14ac:dyDescent="0.3">
      <c r="A52" s="75"/>
      <c r="B52" s="75"/>
      <c r="C52" s="75"/>
      <c r="D52" s="75"/>
      <c r="E52" s="75"/>
      <c r="F52" s="75"/>
      <c r="G52" s="75"/>
      <c r="H52" s="75"/>
      <c r="I52" s="75"/>
      <c r="J52" s="75"/>
    </row>
    <row r="53" spans="1:10" ht="18.75" x14ac:dyDescent="0.3">
      <c r="A53" s="75"/>
      <c r="B53" s="75"/>
      <c r="C53" s="75"/>
      <c r="D53" s="75"/>
      <c r="E53" s="75"/>
      <c r="F53" s="75"/>
      <c r="G53" s="75"/>
      <c r="H53" s="75"/>
      <c r="I53" s="75"/>
      <c r="J53" s="75"/>
    </row>
    <row r="54" spans="1:10" ht="18.75" x14ac:dyDescent="0.3">
      <c r="A54" s="75"/>
      <c r="B54" s="75"/>
      <c r="C54" s="75"/>
      <c r="D54" s="75"/>
      <c r="E54" s="75"/>
      <c r="F54" s="75"/>
      <c r="G54" s="75"/>
      <c r="H54" s="75"/>
      <c r="I54" s="75"/>
      <c r="J54" s="75"/>
    </row>
    <row r="55" spans="1:10" ht="18.75" x14ac:dyDescent="0.3">
      <c r="A55" s="75"/>
      <c r="B55" s="75"/>
      <c r="C55" s="75"/>
      <c r="D55" s="75"/>
      <c r="E55" s="75"/>
      <c r="F55" s="75"/>
      <c r="G55" s="75"/>
      <c r="H55" s="75"/>
      <c r="I55" s="75"/>
      <c r="J55" s="75"/>
    </row>
    <row r="56" spans="1:10" ht="18.75" x14ac:dyDescent="0.3">
      <c r="A56" s="75"/>
      <c r="B56" s="75"/>
      <c r="C56" s="75"/>
      <c r="D56" s="75"/>
      <c r="E56" s="75"/>
      <c r="F56" s="75"/>
      <c r="G56" s="75"/>
      <c r="H56" s="75"/>
      <c r="I56" s="75"/>
      <c r="J56" s="75"/>
    </row>
    <row r="57" spans="1:10" ht="18.75" x14ac:dyDescent="0.3">
      <c r="A57" s="75"/>
      <c r="B57" s="75"/>
      <c r="C57" s="75"/>
      <c r="D57" s="75"/>
      <c r="E57" s="75"/>
      <c r="F57" s="75"/>
      <c r="G57" s="75"/>
      <c r="H57" s="75"/>
      <c r="I57" s="75"/>
      <c r="J57" s="75"/>
    </row>
    <row r="58" spans="1:10" ht="18.75" x14ac:dyDescent="0.3">
      <c r="A58" s="75"/>
      <c r="B58" s="75"/>
      <c r="C58" s="75"/>
      <c r="D58" s="75"/>
      <c r="E58" s="75"/>
      <c r="F58" s="75"/>
      <c r="G58" s="75"/>
      <c r="H58" s="75"/>
      <c r="I58" s="75"/>
      <c r="J58" s="75"/>
    </row>
    <row r="59" spans="1:10" ht="18.75" x14ac:dyDescent="0.3">
      <c r="A59" s="75"/>
      <c r="B59" s="75"/>
      <c r="C59" s="75"/>
      <c r="D59" s="75"/>
      <c r="E59" s="75"/>
      <c r="F59" s="75"/>
      <c r="G59" s="75"/>
      <c r="H59" s="75"/>
      <c r="I59" s="75"/>
      <c r="J59" s="75"/>
    </row>
    <row r="60" spans="1:10" ht="18.75" x14ac:dyDescent="0.3">
      <c r="A60" s="75"/>
      <c r="B60" s="75"/>
      <c r="C60" s="75"/>
      <c r="D60" s="75"/>
      <c r="E60" s="75"/>
      <c r="F60" s="75"/>
      <c r="G60" s="75"/>
      <c r="H60" s="75"/>
      <c r="I60" s="75"/>
      <c r="J60" s="75"/>
    </row>
    <row r="61" spans="1:10" ht="18.75" x14ac:dyDescent="0.3">
      <c r="A61" s="75"/>
      <c r="B61" s="75"/>
      <c r="C61" s="75"/>
      <c r="D61" s="75"/>
      <c r="E61" s="75"/>
      <c r="F61" s="75"/>
      <c r="G61" s="75"/>
      <c r="H61" s="75"/>
      <c r="I61" s="75"/>
      <c r="J61" s="75"/>
    </row>
    <row r="62" spans="1:10" ht="18.75" x14ac:dyDescent="0.3">
      <c r="A62" s="75"/>
      <c r="B62" s="75"/>
      <c r="C62" s="75"/>
      <c r="D62" s="75"/>
      <c r="E62" s="75"/>
      <c r="F62" s="75"/>
      <c r="G62" s="75"/>
      <c r="H62" s="75"/>
      <c r="I62" s="75"/>
      <c r="J62" s="75"/>
    </row>
    <row r="63" spans="1:10" ht="18.75" x14ac:dyDescent="0.3">
      <c r="A63" s="75"/>
      <c r="B63" s="75"/>
      <c r="C63" s="75"/>
      <c r="D63" s="75"/>
      <c r="E63" s="75"/>
      <c r="F63" s="75"/>
      <c r="G63" s="75"/>
      <c r="H63" s="75"/>
      <c r="I63" s="75"/>
      <c r="J63" s="75"/>
    </row>
    <row r="64" spans="1:10" ht="18.75" x14ac:dyDescent="0.3">
      <c r="A64" s="75"/>
      <c r="B64" s="75"/>
      <c r="C64" s="75"/>
      <c r="D64" s="75"/>
      <c r="E64" s="75"/>
      <c r="F64" s="75"/>
      <c r="G64" s="75"/>
      <c r="H64" s="75"/>
      <c r="I64" s="75"/>
      <c r="J64" s="75"/>
    </row>
    <row r="65" spans="1:10" ht="18.75" x14ac:dyDescent="0.3">
      <c r="A65" s="75"/>
      <c r="B65" s="75"/>
      <c r="C65" s="75"/>
      <c r="D65" s="75"/>
      <c r="E65" s="75"/>
      <c r="F65" s="75"/>
      <c r="G65" s="75"/>
      <c r="H65" s="75"/>
      <c r="I65" s="75"/>
      <c r="J65" s="75"/>
    </row>
    <row r="66" spans="1:10" ht="18.75" x14ac:dyDescent="0.3">
      <c r="A66" s="75"/>
      <c r="B66" s="75"/>
      <c r="C66" s="75"/>
      <c r="D66" s="75"/>
      <c r="E66" s="75"/>
      <c r="F66" s="75"/>
      <c r="G66" s="75"/>
      <c r="H66" s="75"/>
      <c r="I66" s="75"/>
      <c r="J66" s="75"/>
    </row>
    <row r="67" spans="1:10" ht="18.75" x14ac:dyDescent="0.3">
      <c r="A67" s="75"/>
      <c r="B67" s="75"/>
      <c r="C67" s="75"/>
      <c r="D67" s="75"/>
      <c r="E67" s="75"/>
      <c r="F67" s="75"/>
      <c r="G67" s="75"/>
      <c r="H67" s="75"/>
      <c r="I67" s="75"/>
      <c r="J67" s="75"/>
    </row>
    <row r="68" spans="1:10" ht="18.75" x14ac:dyDescent="0.3">
      <c r="A68" s="75"/>
      <c r="B68" s="75"/>
      <c r="C68" s="75"/>
      <c r="D68" s="75"/>
      <c r="E68" s="75"/>
      <c r="F68" s="75"/>
      <c r="G68" s="75"/>
      <c r="H68" s="75"/>
      <c r="I68" s="75"/>
      <c r="J68" s="75"/>
    </row>
    <row r="69" spans="1:10" ht="18.75" x14ac:dyDescent="0.3">
      <c r="A69" s="75"/>
      <c r="B69" s="75"/>
      <c r="C69" s="75"/>
      <c r="D69" s="75"/>
      <c r="E69" s="75"/>
      <c r="F69" s="75"/>
      <c r="G69" s="75"/>
      <c r="H69" s="75"/>
      <c r="I69" s="75"/>
      <c r="J69" s="75"/>
    </row>
    <row r="70" spans="1:10" ht="18.75" x14ac:dyDescent="0.3">
      <c r="A70" s="75"/>
      <c r="B70" s="75"/>
      <c r="C70" s="75"/>
      <c r="D70" s="75"/>
      <c r="E70" s="75"/>
      <c r="F70" s="75"/>
      <c r="G70" s="75"/>
      <c r="H70" s="75"/>
      <c r="I70" s="75"/>
      <c r="J70" s="75"/>
    </row>
    <row r="71" spans="1:10" ht="18.75" x14ac:dyDescent="0.3">
      <c r="A71" s="75"/>
      <c r="B71" s="75"/>
      <c r="C71" s="75"/>
      <c r="D71" s="75"/>
      <c r="E71" s="75"/>
      <c r="F71" s="75"/>
      <c r="G71" s="75"/>
      <c r="H71" s="75"/>
      <c r="I71" s="75"/>
      <c r="J71" s="75"/>
    </row>
    <row r="72" spans="1:10" ht="18.75" x14ac:dyDescent="0.3">
      <c r="A72" s="75"/>
      <c r="B72" s="75"/>
      <c r="C72" s="75"/>
      <c r="D72" s="75"/>
      <c r="E72" s="75"/>
      <c r="F72" s="75"/>
      <c r="G72" s="75"/>
      <c r="H72" s="75"/>
      <c r="I72" s="75"/>
      <c r="J72" s="75"/>
    </row>
    <row r="73" spans="1:10" ht="18.75" x14ac:dyDescent="0.3">
      <c r="A73" s="75"/>
      <c r="B73" s="75"/>
      <c r="C73" s="75"/>
      <c r="D73" s="75"/>
      <c r="E73" s="75"/>
      <c r="F73" s="75"/>
      <c r="G73" s="75"/>
      <c r="H73" s="75"/>
      <c r="I73" s="75"/>
      <c r="J73" s="75"/>
    </row>
    <row r="74" spans="1:10" ht="18.75" x14ac:dyDescent="0.3">
      <c r="A74" s="75"/>
      <c r="B74" s="75"/>
      <c r="C74" s="75"/>
      <c r="D74" s="75"/>
      <c r="E74" s="75"/>
      <c r="F74" s="75"/>
      <c r="G74" s="75"/>
      <c r="H74" s="75"/>
      <c r="I74" s="75"/>
      <c r="J74" s="75"/>
    </row>
    <row r="75" spans="1:10" ht="18.75" x14ac:dyDescent="0.3">
      <c r="A75" s="75"/>
      <c r="B75" s="75"/>
      <c r="C75" s="75"/>
      <c r="D75" s="75"/>
      <c r="E75" s="75"/>
      <c r="F75" s="75"/>
      <c r="G75" s="75"/>
      <c r="H75" s="75"/>
      <c r="I75" s="75"/>
      <c r="J75" s="75"/>
    </row>
    <row r="76" spans="1:10" ht="18.75" x14ac:dyDescent="0.3">
      <c r="A76" s="75"/>
      <c r="B76" s="75"/>
      <c r="C76" s="75"/>
      <c r="D76" s="75"/>
      <c r="E76" s="75"/>
      <c r="F76" s="75"/>
      <c r="G76" s="75"/>
      <c r="H76" s="75"/>
      <c r="I76" s="75"/>
      <c r="J76" s="75"/>
    </row>
    <row r="77" spans="1:10" ht="18.75" x14ac:dyDescent="0.3">
      <c r="A77" s="75"/>
      <c r="B77" s="75"/>
      <c r="C77" s="75"/>
      <c r="D77" s="75"/>
      <c r="E77" s="75"/>
      <c r="F77" s="75"/>
      <c r="G77" s="75"/>
      <c r="H77" s="75"/>
      <c r="I77" s="75"/>
      <c r="J77" s="75"/>
    </row>
    <row r="78" spans="1:10" ht="18.75" x14ac:dyDescent="0.3">
      <c r="A78" s="75"/>
      <c r="B78" s="75"/>
      <c r="C78" s="75"/>
      <c r="D78" s="75"/>
      <c r="E78" s="75"/>
      <c r="F78" s="75"/>
      <c r="G78" s="75"/>
      <c r="H78" s="75"/>
      <c r="I78" s="75"/>
      <c r="J78" s="75"/>
    </row>
    <row r="79" spans="1:10" ht="18.75" x14ac:dyDescent="0.3">
      <c r="A79" s="75"/>
      <c r="B79" s="75"/>
      <c r="C79" s="75"/>
      <c r="D79" s="75"/>
      <c r="E79" s="75"/>
      <c r="F79" s="75"/>
      <c r="G79" s="75"/>
      <c r="H79" s="75"/>
      <c r="I79" s="75"/>
      <c r="J79" s="75"/>
    </row>
    <row r="80" spans="1:10" ht="18.75" x14ac:dyDescent="0.3">
      <c r="A80" s="75"/>
      <c r="B80" s="75"/>
      <c r="C80" s="75"/>
      <c r="D80" s="75"/>
      <c r="E80" s="75"/>
      <c r="F80" s="75"/>
      <c r="G80" s="75"/>
      <c r="H80" s="75"/>
      <c r="I80" s="75"/>
      <c r="J80" s="75"/>
    </row>
    <row r="81" spans="1:10" ht="18.75" x14ac:dyDescent="0.3">
      <c r="A81" s="75"/>
      <c r="B81" s="75"/>
      <c r="C81" s="75"/>
      <c r="D81" s="75"/>
      <c r="E81" s="75"/>
      <c r="F81" s="75"/>
      <c r="G81" s="75"/>
      <c r="H81" s="75"/>
      <c r="I81" s="75"/>
      <c r="J81" s="75"/>
    </row>
    <row r="82" spans="1:10" ht="18.75" x14ac:dyDescent="0.3">
      <c r="A82" s="75"/>
      <c r="B82" s="75"/>
      <c r="C82" s="75"/>
      <c r="D82" s="75"/>
      <c r="E82" s="75"/>
      <c r="F82" s="75"/>
      <c r="G82" s="75"/>
      <c r="H82" s="75"/>
      <c r="I82" s="75"/>
      <c r="J82" s="75"/>
    </row>
    <row r="83" spans="1:10" ht="18.75" x14ac:dyDescent="0.3">
      <c r="A83" s="75"/>
      <c r="B83" s="75"/>
      <c r="C83" s="75"/>
      <c r="D83" s="75"/>
      <c r="E83" s="75"/>
      <c r="F83" s="75"/>
      <c r="G83" s="75"/>
      <c r="H83" s="75"/>
      <c r="I83" s="75"/>
      <c r="J83" s="75"/>
    </row>
    <row r="84" spans="1:10" ht="18.75" x14ac:dyDescent="0.3">
      <c r="A84" s="75"/>
      <c r="B84" s="75"/>
      <c r="C84" s="75"/>
      <c r="D84" s="75"/>
      <c r="E84" s="75"/>
      <c r="F84" s="75"/>
      <c r="G84" s="75"/>
      <c r="H84" s="75"/>
      <c r="I84" s="75"/>
      <c r="J84" s="75"/>
    </row>
    <row r="85" spans="1:10" ht="18.75" x14ac:dyDescent="0.3">
      <c r="A85" s="75"/>
      <c r="B85" s="75"/>
      <c r="C85" s="75"/>
      <c r="D85" s="75"/>
      <c r="E85" s="75"/>
      <c r="F85" s="75"/>
      <c r="G85" s="75"/>
      <c r="H85" s="75"/>
      <c r="I85" s="75"/>
      <c r="J85" s="75"/>
    </row>
    <row r="86" spans="1:10" ht="18.75" x14ac:dyDescent="0.3">
      <c r="A86" s="75"/>
      <c r="B86" s="75"/>
      <c r="C86" s="75"/>
      <c r="D86" s="75"/>
      <c r="E86" s="75"/>
      <c r="F86" s="75"/>
      <c r="G86" s="75"/>
      <c r="H86" s="75"/>
      <c r="I86" s="75"/>
      <c r="J86" s="75"/>
    </row>
    <row r="87" spans="1:10" ht="18.75" x14ac:dyDescent="0.3">
      <c r="A87" s="75"/>
      <c r="B87" s="75"/>
      <c r="C87" s="75"/>
      <c r="D87" s="75"/>
      <c r="E87" s="75"/>
      <c r="F87" s="75"/>
      <c r="G87" s="75"/>
      <c r="H87" s="75"/>
      <c r="I87" s="75"/>
      <c r="J87" s="75"/>
    </row>
    <row r="88" spans="1:10" ht="18.75" x14ac:dyDescent="0.3">
      <c r="A88" s="75"/>
      <c r="B88" s="75"/>
      <c r="C88" s="75"/>
      <c r="D88" s="75"/>
      <c r="E88" s="75"/>
      <c r="F88" s="75"/>
      <c r="G88" s="75"/>
      <c r="H88" s="75"/>
      <c r="I88" s="75"/>
      <c r="J88" s="75"/>
    </row>
    <row r="89" spans="1:10" ht="18.75" x14ac:dyDescent="0.3">
      <c r="A89" s="75"/>
      <c r="B89" s="75"/>
      <c r="C89" s="75"/>
      <c r="D89" s="75"/>
      <c r="E89" s="75"/>
      <c r="F89" s="75"/>
      <c r="G89" s="75"/>
      <c r="H89" s="75"/>
      <c r="I89" s="75"/>
      <c r="J89" s="75"/>
    </row>
    <row r="90" spans="1:10" ht="18.75" x14ac:dyDescent="0.3">
      <c r="A90" s="75"/>
      <c r="B90" s="75"/>
      <c r="C90" s="75"/>
      <c r="D90" s="75"/>
      <c r="E90" s="75"/>
      <c r="F90" s="75"/>
      <c r="G90" s="75"/>
      <c r="H90" s="75"/>
      <c r="I90" s="75"/>
      <c r="J90" s="75"/>
    </row>
    <row r="91" spans="1:10" ht="18.75" x14ac:dyDescent="0.3">
      <c r="A91" s="75"/>
      <c r="B91" s="75"/>
      <c r="C91" s="75"/>
      <c r="D91" s="75"/>
      <c r="E91" s="75"/>
      <c r="F91" s="75"/>
      <c r="G91" s="75"/>
      <c r="H91" s="75"/>
      <c r="I91" s="75"/>
      <c r="J91" s="75"/>
    </row>
    <row r="92" spans="1:10" ht="18.75" x14ac:dyDescent="0.3">
      <c r="A92" s="75"/>
      <c r="B92" s="75"/>
      <c r="C92" s="75"/>
      <c r="D92" s="75"/>
      <c r="E92" s="75"/>
      <c r="F92" s="75"/>
      <c r="G92" s="75"/>
      <c r="H92" s="75"/>
      <c r="I92" s="75"/>
      <c r="J92" s="75"/>
    </row>
  </sheetData>
  <mergeCells count="4">
    <mergeCell ref="B4:D4"/>
    <mergeCell ref="F4:H4"/>
    <mergeCell ref="B5:D5"/>
    <mergeCell ref="F5:H5"/>
  </mergeCells>
  <hyperlinks>
    <hyperlink ref="B1" location="Innhold!A1" display="Tilbake"/>
  </hyperlinks>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K335"/>
  <sheetViews>
    <sheetView showGridLines="0" showZeros="0" zoomScale="90" zoomScaleNormal="90" zoomScaleSheetLayoutView="80" workbookViewId="0">
      <pane xSplit="1" ySplit="1" topLeftCell="B2" activePane="bottomRight" state="frozen"/>
      <selection pane="topRight" activeCell="C1" sqref="C1"/>
      <selection pane="bottomLeft" activeCell="A14" sqref="A14"/>
      <selection pane="bottomRight" activeCell="A4" sqref="A4"/>
    </sheetView>
  </sheetViews>
  <sheetFormatPr baseColWidth="10" defaultColWidth="11.42578125" defaultRowHeight="12.75" x14ac:dyDescent="0.2"/>
  <cols>
    <col min="1" max="1" width="57.140625" style="1" customWidth="1"/>
    <col min="2" max="2" width="10.7109375" style="1" customWidth="1"/>
    <col min="3" max="3" width="10.85546875" style="1" customWidth="1"/>
    <col min="4" max="4" width="8.7109375" style="1" customWidth="1"/>
    <col min="5" max="5" width="10.7109375" style="1" customWidth="1"/>
    <col min="6" max="6" width="10.85546875" style="1" customWidth="1"/>
    <col min="7" max="7" width="8.7109375" style="1" customWidth="1"/>
    <col min="8" max="8" width="10.7109375" style="1" customWidth="1"/>
    <col min="9" max="9" width="10.85546875" style="1" customWidth="1"/>
    <col min="10" max="10" width="8.7109375" style="1" customWidth="1"/>
    <col min="11" max="16384" width="11.42578125" style="1"/>
  </cols>
  <sheetData>
    <row r="1" spans="1:10" ht="15.75" customHeight="1" x14ac:dyDescent="0.2">
      <c r="A1" s="362">
        <v>1</v>
      </c>
      <c r="B1" s="4"/>
      <c r="C1" s="4"/>
      <c r="D1" s="4"/>
      <c r="E1" s="4"/>
      <c r="F1" s="4"/>
      <c r="G1" s="4"/>
      <c r="H1" s="4"/>
      <c r="I1" s="4"/>
      <c r="J1" s="4"/>
    </row>
    <row r="2" spans="1:10" ht="15.75" customHeight="1" x14ac:dyDescent="0.25">
      <c r="A2" s="165" t="s">
        <v>36</v>
      </c>
      <c r="B2" s="727"/>
      <c r="C2" s="727"/>
      <c r="D2" s="727"/>
      <c r="E2" s="727"/>
      <c r="F2" s="727"/>
      <c r="G2" s="727"/>
      <c r="H2" s="727"/>
      <c r="I2" s="727"/>
      <c r="J2" s="727"/>
    </row>
    <row r="3" spans="1:10" ht="15.75" customHeight="1" x14ac:dyDescent="0.25">
      <c r="A3" s="163"/>
      <c r="B3" s="301"/>
      <c r="C3" s="301"/>
      <c r="D3" s="301"/>
      <c r="E3" s="301"/>
      <c r="F3" s="301"/>
      <c r="G3" s="301"/>
      <c r="H3" s="301"/>
      <c r="I3" s="301"/>
      <c r="J3" s="301"/>
    </row>
    <row r="4" spans="1:10" ht="15.75" customHeight="1" x14ac:dyDescent="0.25">
      <c r="A4" s="702" t="s">
        <v>131</v>
      </c>
      <c r="B4" s="724" t="s">
        <v>0</v>
      </c>
      <c r="C4" s="725"/>
      <c r="D4" s="725"/>
      <c r="E4" s="724" t="s">
        <v>1</v>
      </c>
      <c r="F4" s="725"/>
      <c r="G4" s="725"/>
      <c r="H4" s="724" t="s">
        <v>2</v>
      </c>
      <c r="I4" s="725"/>
      <c r="J4" s="726"/>
    </row>
    <row r="5" spans="1:10" ht="15.75" customHeight="1" x14ac:dyDescent="0.2">
      <c r="A5" s="158"/>
      <c r="B5" s="20" t="s">
        <v>437</v>
      </c>
      <c r="C5" s="20" t="s">
        <v>438</v>
      </c>
      <c r="D5" s="252" t="s">
        <v>3</v>
      </c>
      <c r="E5" s="20" t="s">
        <v>437</v>
      </c>
      <c r="F5" s="20" t="s">
        <v>438</v>
      </c>
      <c r="G5" s="252" t="s">
        <v>3</v>
      </c>
      <c r="H5" s="20" t="s">
        <v>437</v>
      </c>
      <c r="I5" s="20" t="s">
        <v>438</v>
      </c>
      <c r="J5" s="252" t="s">
        <v>3</v>
      </c>
    </row>
    <row r="6" spans="1:10" ht="15.75" customHeight="1" x14ac:dyDescent="0.2">
      <c r="A6" s="604" t="s">
        <v>439</v>
      </c>
      <c r="B6" s="15"/>
      <c r="C6" s="15"/>
      <c r="D6" s="17" t="s">
        <v>4</v>
      </c>
      <c r="E6" s="16"/>
      <c r="F6" s="16"/>
      <c r="G6" s="15" t="s">
        <v>4</v>
      </c>
      <c r="H6" s="16"/>
      <c r="I6" s="16"/>
      <c r="J6" s="15" t="s">
        <v>4</v>
      </c>
    </row>
    <row r="7" spans="1:10" ht="15.75" customHeight="1" x14ac:dyDescent="0.2">
      <c r="A7" s="14" t="s">
        <v>30</v>
      </c>
      <c r="B7" s="239">
        <v>5917438.941868687</v>
      </c>
      <c r="C7" s="239">
        <v>3967743.1333209435</v>
      </c>
      <c r="D7" s="160">
        <v>-32.9</v>
      </c>
      <c r="E7" s="239">
        <v>5503748.4620900005</v>
      </c>
      <c r="F7" s="239">
        <v>6724103.9220600007</v>
      </c>
      <c r="G7" s="160">
        <v>22.2</v>
      </c>
      <c r="H7" s="286">
        <v>11421187.403958688</v>
      </c>
      <c r="I7" s="287">
        <v>10691847.055380944</v>
      </c>
      <c r="J7" s="171">
        <v>-6.4</v>
      </c>
    </row>
    <row r="8" spans="1:10" ht="15.75" customHeight="1" x14ac:dyDescent="0.2">
      <c r="A8" s="21" t="s">
        <v>32</v>
      </c>
      <c r="B8" s="398">
        <f>'ACE European Group'!B8+'Danica Pensjonsforsikring'!B8+'DNB Livsforsikring'!B8+'Eika Forsikring AS'!B8+'Frende Livsforsikring'!B8+'Frende Skadeforsikring'!B8+'Gjensidige Forsikring'!B8+'Gjensidige Pensjon'!B8+'Handelsbanken Liv'!B8+'If Skadeforsikring NUF'!B8+KLP!B8+'KLP Bedriftspensjon AS'!B8+'KLP Skadeforsikring AS'!B8+'Landbruksforsikring AS'!B8+'NEMI Forsikring'!B8+'Nordea Liv '!B8+'Oslo Pensjonsforsikring'!B8+'SHB Liv'!B8+'Silver Pensjonsforsikring AS'!B8+'Sparebank 1'!B8+'Storebrand Livsforsikring'!B8+'Telenor Forsikring'!B8+'Tryg Forsikring'!B8</f>
        <v>1788978.9526815051</v>
      </c>
      <c r="C8" s="45">
        <v>1949834.9105171417</v>
      </c>
      <c r="D8" s="166">
        <f>IF(B8=0, "   ---- ", IF(ABS(ROUND(100/B8*C8-100,1))&lt;999,ROUND(100/B8*C8-100,1),IF(ROUND(100/B8*C8-100,1)&gt;999,999,-999)))</f>
        <v>9</v>
      </c>
      <c r="E8" s="692" t="s">
        <v>439</v>
      </c>
      <c r="F8" s="692" t="s">
        <v>439</v>
      </c>
      <c r="G8" s="629" t="s">
        <v>439</v>
      </c>
      <c r="H8" s="192">
        <f>B8</f>
        <v>1788978.9526815051</v>
      </c>
      <c r="I8" s="192">
        <f>C8</f>
        <v>1949834.9105171417</v>
      </c>
      <c r="J8" s="171">
        <f>IF(H8=0, "   ---- ", IF(ABS(ROUND(100/H8*I8-100,1))&lt;999,ROUND(100/H8*I8-100,1),IF(ROUND(100/H8*I8-100,1)&gt;999,999,-999)))</f>
        <v>9</v>
      </c>
    </row>
    <row r="9" spans="1:10" ht="15.75" customHeight="1" x14ac:dyDescent="0.2">
      <c r="A9" s="21" t="s">
        <v>31</v>
      </c>
      <c r="B9" s="398">
        <f>'ACE European Group'!B9+'Danica Pensjonsforsikring'!B9+'DNB Livsforsikring'!B9+'Eika Forsikring AS'!B9+'Frende Livsforsikring'!B9+'Frende Skadeforsikring'!B9+'Gjensidige Forsikring'!B9+'Gjensidige Pensjon'!B9+'Handelsbanken Liv'!B9+'If Skadeforsikring NUF'!B9+KLP!B9+'KLP Bedriftspensjon AS'!B9+'KLP Skadeforsikring AS'!B9+'Landbruksforsikring AS'!B9+'NEMI Forsikring'!B9+'Nordea Liv '!B9+'Oslo Pensjonsforsikring'!B9+'SHB Liv'!B9+'Silver Pensjonsforsikring AS'!B9+'Sparebank 1'!B9+'Storebrand Livsforsikring'!B9+'Telenor Forsikring'!B9+'Tryg Forsikring'!B9</f>
        <v>911044.30484844337</v>
      </c>
      <c r="C9" s="398">
        <v>962539.7589642175</v>
      </c>
      <c r="D9" s="166">
        <f>IF(B9=0, "   ---- ", IF(ABS(ROUND(100/B9*C9-100,1))&lt;999,ROUND(100/B9*C9-100,1),IF(ROUND(100/B9*C9-100,1)&gt;999,999,-999)))</f>
        <v>5.7</v>
      </c>
      <c r="E9" s="692" t="s">
        <v>439</v>
      </c>
      <c r="F9" s="692" t="s">
        <v>439</v>
      </c>
      <c r="G9" s="629" t="s">
        <v>439</v>
      </c>
      <c r="H9" s="192">
        <f>B9</f>
        <v>911044.30484844337</v>
      </c>
      <c r="I9" s="192">
        <f>C9</f>
        <v>962539.7589642175</v>
      </c>
      <c r="J9" s="171">
        <f>IF(H9=0, "   ---- ", IF(ABS(ROUND(100/H9*I9-100,1))&lt;999,ROUND(100/H9*I9-100,1),IF(ROUND(100/H9*I9-100,1)&gt;999,999,-999)))</f>
        <v>5.7</v>
      </c>
    </row>
    <row r="10" spans="1:10" ht="15.75" customHeight="1" x14ac:dyDescent="0.2">
      <c r="A10" s="13" t="s">
        <v>29</v>
      </c>
      <c r="B10" s="239">
        <v>2084949.0428063658</v>
      </c>
      <c r="C10" s="239">
        <v>268880.26399999997</v>
      </c>
      <c r="D10" s="178">
        <v>-87.1</v>
      </c>
      <c r="E10" s="239">
        <v>4620927.1330000004</v>
      </c>
      <c r="F10" s="239">
        <v>5760365.1449999996</v>
      </c>
      <c r="G10" s="178">
        <v>24.7</v>
      </c>
      <c r="H10" s="286">
        <v>6705876.1758063659</v>
      </c>
      <c r="I10" s="287">
        <v>6029245.409</v>
      </c>
      <c r="J10" s="171">
        <v>-10.1</v>
      </c>
    </row>
    <row r="11" spans="1:10" ht="15.75" customHeight="1" x14ac:dyDescent="0.2">
      <c r="A11" s="21" t="s">
        <v>32</v>
      </c>
      <c r="B11" s="45">
        <v>142540.59598427074</v>
      </c>
      <c r="C11" s="45">
        <v>145668.24498806728</v>
      </c>
      <c r="D11" s="178">
        <v>2.2000000000000002</v>
      </c>
      <c r="E11" s="692" t="s">
        <v>439</v>
      </c>
      <c r="F11" s="692" t="s">
        <v>439</v>
      </c>
      <c r="G11" s="629" t="s">
        <v>439</v>
      </c>
      <c r="H11" s="192">
        <v>142540.59598427074</v>
      </c>
      <c r="I11" s="193">
        <v>145668.24498806728</v>
      </c>
      <c r="J11" s="171">
        <v>2.2000000000000002</v>
      </c>
    </row>
    <row r="12" spans="1:10" ht="15.75" customHeight="1" x14ac:dyDescent="0.2">
      <c r="A12" s="21" t="s">
        <v>31</v>
      </c>
      <c r="B12" s="45">
        <v>48203.835121037788</v>
      </c>
      <c r="C12" s="45">
        <v>52463.874399213986</v>
      </c>
      <c r="D12" s="178">
        <v>8.8000000000000007</v>
      </c>
      <c r="E12" s="692" t="s">
        <v>439</v>
      </c>
      <c r="F12" s="692" t="s">
        <v>439</v>
      </c>
      <c r="G12" s="629" t="s">
        <v>439</v>
      </c>
      <c r="H12" s="192">
        <v>48203.835121037788</v>
      </c>
      <c r="I12" s="193">
        <v>52463.874399213986</v>
      </c>
      <c r="J12" s="171">
        <v>8.8000000000000007</v>
      </c>
    </row>
    <row r="13" spans="1:10" ht="15.75" customHeight="1" x14ac:dyDescent="0.2">
      <c r="A13" s="13" t="s">
        <v>28</v>
      </c>
      <c r="B13" s="239">
        <v>25398838.576391526</v>
      </c>
      <c r="C13" s="239">
        <v>24684297.554609999</v>
      </c>
      <c r="D13" s="178">
        <v>-2.8</v>
      </c>
      <c r="E13" s="239">
        <v>23389093.372175705</v>
      </c>
      <c r="F13" s="239">
        <v>30427717.177898698</v>
      </c>
      <c r="G13" s="178">
        <v>30.1</v>
      </c>
      <c r="H13" s="286">
        <v>48787931.948567227</v>
      </c>
      <c r="I13" s="287">
        <v>55112014.732508697</v>
      </c>
      <c r="J13" s="171">
        <v>13</v>
      </c>
    </row>
    <row r="14" spans="1:10" s="44" customFormat="1" ht="15.75" customHeight="1" x14ac:dyDescent="0.2">
      <c r="A14" s="13" t="s">
        <v>27</v>
      </c>
      <c r="B14" s="239">
        <v>75696</v>
      </c>
      <c r="C14" s="239">
        <v>63032</v>
      </c>
      <c r="D14" s="695" t="s">
        <v>439</v>
      </c>
      <c r="E14" s="239">
        <v>181647.74414</v>
      </c>
      <c r="F14" s="239">
        <v>295253.58949999994</v>
      </c>
      <c r="G14" s="171">
        <v>62.5</v>
      </c>
      <c r="H14" s="286">
        <v>257343.74414</v>
      </c>
      <c r="I14" s="287">
        <v>358285.58949999994</v>
      </c>
      <c r="J14" s="171">
        <v>39.200000000000003</v>
      </c>
    </row>
    <row r="15" spans="1:10" s="44" customFormat="1" ht="15.75" customHeight="1" x14ac:dyDescent="0.2">
      <c r="A15" s="42" t="s">
        <v>26</v>
      </c>
      <c r="B15" s="285">
        <v>46190</v>
      </c>
      <c r="C15" s="285">
        <v>33791.74</v>
      </c>
      <c r="D15" s="170">
        <v>-26.8</v>
      </c>
      <c r="E15" s="285">
        <v>95053.746549999996</v>
      </c>
      <c r="F15" s="285">
        <v>115857.86216000002</v>
      </c>
      <c r="G15" s="169">
        <v>21.9</v>
      </c>
      <c r="H15" s="288">
        <v>141243.74654999998</v>
      </c>
      <c r="I15" s="289">
        <v>149649.60216000001</v>
      </c>
      <c r="J15" s="169">
        <v>6</v>
      </c>
    </row>
    <row r="16" spans="1:10" s="44" customFormat="1" ht="15.75" customHeight="1" x14ac:dyDescent="0.2">
      <c r="A16" s="168"/>
      <c r="B16" s="36"/>
      <c r="C16" s="5"/>
      <c r="D16" s="33"/>
      <c r="E16" s="36"/>
      <c r="F16" s="5"/>
      <c r="G16" s="33"/>
      <c r="H16" s="49"/>
      <c r="I16" s="49"/>
      <c r="J16" s="33"/>
    </row>
    <row r="17" spans="1:11" ht="15.75" customHeight="1" x14ac:dyDescent="0.2">
      <c r="A17" s="153" t="s">
        <v>321</v>
      </c>
    </row>
    <row r="18" spans="1:11" ht="15.75" customHeight="1" x14ac:dyDescent="0.2">
      <c r="A18" s="149"/>
      <c r="E18" s="7"/>
      <c r="F18" s="7"/>
      <c r="G18" s="7"/>
      <c r="H18" s="7"/>
      <c r="I18" s="7"/>
      <c r="J18" s="7"/>
    </row>
    <row r="19" spans="1:11" s="3" customFormat="1" ht="15.75" customHeight="1" x14ac:dyDescent="0.25">
      <c r="A19" s="164"/>
      <c r="C19" s="31"/>
      <c r="D19" s="31"/>
      <c r="E19" s="31"/>
      <c r="F19" s="31"/>
      <c r="G19" s="31"/>
      <c r="H19" s="31"/>
      <c r="I19" s="31"/>
      <c r="J19" s="31"/>
    </row>
    <row r="20" spans="1:11" ht="15.75" customHeight="1" x14ac:dyDescent="0.25">
      <c r="A20" s="147" t="s">
        <v>318</v>
      </c>
      <c r="B20" s="29"/>
      <c r="C20" s="29"/>
      <c r="D20" s="30"/>
      <c r="E20" s="29"/>
      <c r="F20" s="29"/>
      <c r="G20" s="29"/>
      <c r="H20" s="29"/>
      <c r="I20" s="29"/>
      <c r="J20" s="29"/>
    </row>
    <row r="21" spans="1:11" ht="15.75" customHeight="1" x14ac:dyDescent="0.25">
      <c r="A21" s="149"/>
      <c r="B21" s="727"/>
      <c r="C21" s="727"/>
      <c r="D21" s="727"/>
      <c r="E21" s="727"/>
      <c r="F21" s="727"/>
      <c r="G21" s="727"/>
      <c r="H21" s="727"/>
      <c r="I21" s="727"/>
      <c r="J21" s="727"/>
    </row>
    <row r="22" spans="1:11" ht="15.75" customHeight="1" x14ac:dyDescent="0.25">
      <c r="A22" s="704" t="s">
        <v>131</v>
      </c>
      <c r="B22" s="724" t="s">
        <v>0</v>
      </c>
      <c r="C22" s="725"/>
      <c r="D22" s="725"/>
      <c r="E22" s="724" t="s">
        <v>1</v>
      </c>
      <c r="F22" s="725"/>
      <c r="G22" s="726"/>
      <c r="H22" s="725" t="s">
        <v>2</v>
      </c>
      <c r="I22" s="725"/>
      <c r="J22" s="726"/>
    </row>
    <row r="23" spans="1:11" ht="15.75" customHeight="1" x14ac:dyDescent="0.2">
      <c r="A23" s="142" t="s">
        <v>5</v>
      </c>
      <c r="B23" s="20" t="s">
        <v>437</v>
      </c>
      <c r="C23" s="20" t="s">
        <v>438</v>
      </c>
      <c r="D23" s="252" t="s">
        <v>3</v>
      </c>
      <c r="E23" s="20" t="s">
        <v>437</v>
      </c>
      <c r="F23" s="20" t="s">
        <v>438</v>
      </c>
      <c r="G23" s="252" t="s">
        <v>3</v>
      </c>
      <c r="H23" s="20" t="s">
        <v>437</v>
      </c>
      <c r="I23" s="20" t="s">
        <v>438</v>
      </c>
      <c r="J23" s="252" t="s">
        <v>3</v>
      </c>
    </row>
    <row r="24" spans="1:11" ht="15.75" customHeight="1" x14ac:dyDescent="0.2">
      <c r="A24" s="605" t="s">
        <v>439</v>
      </c>
      <c r="B24" s="15"/>
      <c r="C24" s="15"/>
      <c r="D24" s="17" t="s">
        <v>4</v>
      </c>
      <c r="E24" s="16"/>
      <c r="F24" s="16"/>
      <c r="G24" s="15" t="s">
        <v>4</v>
      </c>
      <c r="H24" s="16"/>
      <c r="I24" s="16"/>
      <c r="J24" s="15" t="s">
        <v>4</v>
      </c>
    </row>
    <row r="25" spans="1:11" ht="15.75" customHeight="1" x14ac:dyDescent="0.2">
      <c r="A25" s="14" t="s">
        <v>30</v>
      </c>
      <c r="B25" s="239">
        <v>1003613.6156260899</v>
      </c>
      <c r="C25" s="239">
        <v>1051762.970738736</v>
      </c>
      <c r="D25" s="11">
        <v>4.8</v>
      </c>
      <c r="E25" s="239">
        <v>297116.38273741998</v>
      </c>
      <c r="F25" s="312">
        <v>299554.95619025995</v>
      </c>
      <c r="G25" s="361">
        <v>0.8</v>
      </c>
      <c r="H25" s="312">
        <v>1300729.9983635098</v>
      </c>
      <c r="I25" s="239">
        <v>1351317.9269289959</v>
      </c>
      <c r="J25" s="24">
        <v>3.9</v>
      </c>
    </row>
    <row r="26" spans="1:11" ht="15.75" customHeight="1" x14ac:dyDescent="0.2">
      <c r="A26" s="300" t="s">
        <v>332</v>
      </c>
      <c r="B26" s="45" t="s">
        <v>439</v>
      </c>
      <c r="C26" s="45" t="s">
        <v>439</v>
      </c>
      <c r="D26" s="27" t="s">
        <v>439</v>
      </c>
      <c r="E26" s="45" t="s">
        <v>439</v>
      </c>
      <c r="F26" s="45" t="s">
        <v>439</v>
      </c>
      <c r="G26" s="166" t="s">
        <v>439</v>
      </c>
      <c r="H26" s="420" t="s">
        <v>439</v>
      </c>
      <c r="I26" s="613" t="s">
        <v>439</v>
      </c>
      <c r="J26" s="697" t="s">
        <v>439</v>
      </c>
    </row>
    <row r="27" spans="1:11" ht="15.75" customHeight="1" x14ac:dyDescent="0.2">
      <c r="A27" s="300" t="s">
        <v>333</v>
      </c>
      <c r="B27" s="45" t="s">
        <v>439</v>
      </c>
      <c r="C27" s="45" t="s">
        <v>439</v>
      </c>
      <c r="D27" s="27" t="s">
        <v>439</v>
      </c>
      <c r="E27" s="45" t="s">
        <v>439</v>
      </c>
      <c r="F27" s="45" t="s">
        <v>439</v>
      </c>
      <c r="G27" s="166" t="s">
        <v>439</v>
      </c>
      <c r="H27" s="420" t="s">
        <v>439</v>
      </c>
      <c r="I27" s="613" t="s">
        <v>439</v>
      </c>
      <c r="J27" s="699" t="s">
        <v>439</v>
      </c>
    </row>
    <row r="28" spans="1:11" ht="15.75" customHeight="1" x14ac:dyDescent="0.2">
      <c r="A28" s="300" t="s">
        <v>334</v>
      </c>
      <c r="B28" s="45" t="s">
        <v>439</v>
      </c>
      <c r="C28" s="45" t="s">
        <v>439</v>
      </c>
      <c r="D28" s="27" t="s">
        <v>439</v>
      </c>
      <c r="E28" s="45" t="s">
        <v>439</v>
      </c>
      <c r="F28" s="45" t="s">
        <v>439</v>
      </c>
      <c r="G28" s="166" t="s">
        <v>439</v>
      </c>
      <c r="H28" s="420" t="s">
        <v>439</v>
      </c>
      <c r="I28" s="613" t="s">
        <v>439</v>
      </c>
      <c r="J28" s="701" t="s">
        <v>439</v>
      </c>
    </row>
    <row r="29" spans="1:11" ht="15.75" customHeight="1" x14ac:dyDescent="0.2">
      <c r="A29" s="300" t="s">
        <v>11</v>
      </c>
      <c r="B29" s="45" t="s">
        <v>439</v>
      </c>
      <c r="C29" s="45" t="s">
        <v>439</v>
      </c>
      <c r="D29" s="27" t="s">
        <v>439</v>
      </c>
      <c r="E29" s="45" t="s">
        <v>439</v>
      </c>
      <c r="F29" s="45" t="s">
        <v>439</v>
      </c>
      <c r="G29" s="166" t="s">
        <v>439</v>
      </c>
      <c r="H29" s="420" t="s">
        <v>439</v>
      </c>
      <c r="I29" s="613" t="s">
        <v>439</v>
      </c>
      <c r="J29" s="701" t="s">
        <v>439</v>
      </c>
    </row>
    <row r="30" spans="1:11" ht="15.75" customHeight="1" x14ac:dyDescent="0.2">
      <c r="A30" s="50" t="s">
        <v>322</v>
      </c>
      <c r="B30" s="398">
        <f>'ACE European Group'!B30+'Danica Pensjonsforsikring'!B30+'DNB Livsforsikring'!B30+'Eika Forsikring AS'!B30+'Frende Livsforsikring'!B30+'Frende Skadeforsikring'!B30+'Gjensidige Forsikring'!B30+'Gjensidige Pensjon'!B30+'Handelsbanken Liv'!B30+'If Skadeforsikring NUF'!B30+KLP!B30+'KLP Bedriftspensjon AS'!B30+'KLP Skadeforsikring AS'!B30+'Landbruksforsikring AS'!B30+'NEMI Forsikring'!B30+'Nordea Liv '!B30+'Oslo Pensjonsforsikring'!B30+'SHB Liv'!B30+'Silver Pensjonsforsikring AS'!B30+'Sparebank 1'!B30+'Storebrand Livsforsikring'!B30+'Telenor Forsikring'!B30+'Tryg Forsikring'!B30</f>
        <v>1119090.1755319042</v>
      </c>
      <c r="C30" s="398">
        <v>1195325.242432876</v>
      </c>
      <c r="D30" s="166">
        <f>IF(B30=0, "   ---- ", IF(ABS(ROUND(100/B30*C30-100,1))&lt;999,ROUND(100/B30*C30-100,1),IF(ROUND(100/B30*C30-100,1)&gt;999,999,-999)))</f>
        <v>6.8</v>
      </c>
      <c r="E30" s="692" t="s">
        <v>439</v>
      </c>
      <c r="F30" s="692" t="s">
        <v>439</v>
      </c>
      <c r="G30" s="638" t="s">
        <v>439</v>
      </c>
      <c r="H30" s="192">
        <f>B30</f>
        <v>1119090.1755319042</v>
      </c>
      <c r="I30" s="192">
        <f>C30</f>
        <v>1195325.242432876</v>
      </c>
      <c r="J30" s="166">
        <f>IF(H30=0, "   ---- ", IF(ABS(ROUND(100/H30*I30-100,1))&lt;999,ROUND(100/H30*I30-100,1),IF(ROUND(100/H30*I30-100,1)&gt;999,999,-999)))</f>
        <v>6.8</v>
      </c>
      <c r="K30" s="3"/>
    </row>
    <row r="31" spans="1:11" ht="15.75" customHeight="1" x14ac:dyDescent="0.2">
      <c r="A31" s="13" t="s">
        <v>29</v>
      </c>
      <c r="B31" s="239">
        <v>214016.0653669757</v>
      </c>
      <c r="C31" s="239">
        <v>174609.45799999998</v>
      </c>
      <c r="D31" s="27">
        <v>-18.399999999999999</v>
      </c>
      <c r="E31" s="312">
        <v>216042.21400000001</v>
      </c>
      <c r="F31" s="312">
        <v>10569.25376</v>
      </c>
      <c r="G31" s="166">
        <v>-95.1</v>
      </c>
      <c r="H31" s="312">
        <v>430058.27936697571</v>
      </c>
      <c r="I31" s="239">
        <v>185178.71175999998</v>
      </c>
      <c r="J31" s="27">
        <v>-56.9</v>
      </c>
    </row>
    <row r="32" spans="1:11" ht="15.75" customHeight="1" x14ac:dyDescent="0.2">
      <c r="A32" s="300" t="s">
        <v>332</v>
      </c>
      <c r="B32" s="45" t="s">
        <v>439</v>
      </c>
      <c r="C32" s="45" t="s">
        <v>439</v>
      </c>
      <c r="D32" s="27" t="s">
        <v>439</v>
      </c>
      <c r="E32" s="45" t="s">
        <v>439</v>
      </c>
      <c r="F32" s="45" t="s">
        <v>439</v>
      </c>
      <c r="G32" s="166" t="s">
        <v>439</v>
      </c>
      <c r="H32" s="420" t="s">
        <v>439</v>
      </c>
      <c r="I32" s="613" t="s">
        <v>439</v>
      </c>
      <c r="J32" s="696" t="s">
        <v>439</v>
      </c>
    </row>
    <row r="33" spans="1:10" ht="15.75" customHeight="1" x14ac:dyDescent="0.2">
      <c r="A33" s="300" t="s">
        <v>334</v>
      </c>
      <c r="B33" s="45" t="s">
        <v>439</v>
      </c>
      <c r="C33" s="45" t="s">
        <v>439</v>
      </c>
      <c r="D33" s="27" t="s">
        <v>439</v>
      </c>
      <c r="E33" s="45" t="s">
        <v>439</v>
      </c>
      <c r="F33" s="45" t="s">
        <v>439</v>
      </c>
      <c r="G33" s="166" t="s">
        <v>439</v>
      </c>
      <c r="H33" s="420" t="s">
        <v>439</v>
      </c>
      <c r="I33" s="613" t="s">
        <v>439</v>
      </c>
      <c r="J33" s="696" t="s">
        <v>439</v>
      </c>
    </row>
    <row r="34" spans="1:10" s="28" customFormat="1" ht="15.75" customHeight="1" x14ac:dyDescent="0.2">
      <c r="A34" s="300" t="s">
        <v>16</v>
      </c>
      <c r="B34" s="45" t="s">
        <v>439</v>
      </c>
      <c r="C34" s="45" t="s">
        <v>439</v>
      </c>
      <c r="D34" s="27" t="s">
        <v>439</v>
      </c>
      <c r="E34" s="45" t="s">
        <v>439</v>
      </c>
      <c r="F34" s="45" t="s">
        <v>439</v>
      </c>
      <c r="G34" s="166" t="s">
        <v>439</v>
      </c>
      <c r="H34" s="420" t="s">
        <v>439</v>
      </c>
      <c r="I34" s="613" t="s">
        <v>439</v>
      </c>
      <c r="J34" s="696" t="s">
        <v>439</v>
      </c>
    </row>
    <row r="35" spans="1:10" ht="15.75" customHeight="1" x14ac:dyDescent="0.2">
      <c r="A35" s="50" t="s">
        <v>322</v>
      </c>
      <c r="B35" s="45">
        <v>142828.59974697573</v>
      </c>
      <c r="C35" s="45">
        <v>145044.82578999997</v>
      </c>
      <c r="D35" s="24">
        <v>1.6</v>
      </c>
      <c r="E35" s="419" t="s">
        <v>439</v>
      </c>
      <c r="F35" s="419" t="s">
        <v>439</v>
      </c>
      <c r="G35" s="166" t="s">
        <v>439</v>
      </c>
      <c r="H35" s="238">
        <v>142828.59974697573</v>
      </c>
      <c r="I35" s="45">
        <v>145044.82578999997</v>
      </c>
      <c r="J35" s="24">
        <v>1.6</v>
      </c>
    </row>
    <row r="36" spans="1:10" s="3" customFormat="1" ht="15.75" customHeight="1" x14ac:dyDescent="0.2">
      <c r="A36" s="13" t="s">
        <v>28</v>
      </c>
      <c r="B36" s="239">
        <v>53133148.661728054</v>
      </c>
      <c r="C36" s="239">
        <v>52006349.227430001</v>
      </c>
      <c r="D36" s="23">
        <v>-2.1</v>
      </c>
      <c r="E36" s="312">
        <v>19068797.643150002</v>
      </c>
      <c r="F36" s="312">
        <v>18742269.135259997</v>
      </c>
      <c r="G36" s="166">
        <v>-1.7</v>
      </c>
      <c r="H36" s="312">
        <v>72201946.304878056</v>
      </c>
      <c r="I36" s="239">
        <v>70748618.362690002</v>
      </c>
      <c r="J36" s="23">
        <v>-2</v>
      </c>
    </row>
    <row r="37" spans="1:10" s="3" customFormat="1" ht="15.75" customHeight="1" x14ac:dyDescent="0.2">
      <c r="A37" s="300" t="s">
        <v>332</v>
      </c>
      <c r="B37" s="45" t="s">
        <v>439</v>
      </c>
      <c r="C37" s="45" t="s">
        <v>439</v>
      </c>
      <c r="D37" s="27" t="s">
        <v>439</v>
      </c>
      <c r="E37" s="45" t="s">
        <v>439</v>
      </c>
      <c r="F37" s="45" t="s">
        <v>439</v>
      </c>
      <c r="G37" s="166" t="s">
        <v>439</v>
      </c>
      <c r="H37" s="420" t="s">
        <v>439</v>
      </c>
      <c r="I37" s="613" t="s">
        <v>439</v>
      </c>
      <c r="J37" s="697" t="s">
        <v>439</v>
      </c>
    </row>
    <row r="38" spans="1:10" s="3" customFormat="1" ht="15.75" customHeight="1" x14ac:dyDescent="0.2">
      <c r="A38" s="300" t="s">
        <v>333</v>
      </c>
      <c r="B38" s="45" t="s">
        <v>439</v>
      </c>
      <c r="C38" s="45" t="s">
        <v>439</v>
      </c>
      <c r="D38" s="27" t="s">
        <v>439</v>
      </c>
      <c r="E38" s="45" t="s">
        <v>439</v>
      </c>
      <c r="F38" s="45" t="s">
        <v>439</v>
      </c>
      <c r="G38" s="166" t="s">
        <v>439</v>
      </c>
      <c r="H38" s="420" t="s">
        <v>439</v>
      </c>
      <c r="I38" s="613" t="s">
        <v>439</v>
      </c>
      <c r="J38" s="697" t="s">
        <v>439</v>
      </c>
    </row>
    <row r="39" spans="1:10" ht="15.75" customHeight="1" x14ac:dyDescent="0.2">
      <c r="A39" s="300" t="s">
        <v>334</v>
      </c>
      <c r="B39" s="45" t="s">
        <v>439</v>
      </c>
      <c r="C39" s="45" t="s">
        <v>439</v>
      </c>
      <c r="D39" s="27" t="s">
        <v>439</v>
      </c>
      <c r="E39" s="45" t="s">
        <v>439</v>
      </c>
      <c r="F39" s="45" t="s">
        <v>439</v>
      </c>
      <c r="G39" s="166" t="s">
        <v>439</v>
      </c>
      <c r="H39" s="420" t="s">
        <v>439</v>
      </c>
      <c r="I39" s="613" t="s">
        <v>439</v>
      </c>
      <c r="J39" s="696" t="s">
        <v>439</v>
      </c>
    </row>
    <row r="40" spans="1:10" ht="15.75" customHeight="1" x14ac:dyDescent="0.2">
      <c r="A40" s="13" t="s">
        <v>27</v>
      </c>
      <c r="B40" s="239">
        <v>38155.77448</v>
      </c>
      <c r="C40" s="239">
        <v>33862.731230000005</v>
      </c>
      <c r="D40" s="23">
        <v>-11.3</v>
      </c>
      <c r="E40" s="312">
        <v>131432.9234</v>
      </c>
      <c r="F40" s="312">
        <v>17337.10987</v>
      </c>
      <c r="G40" s="166">
        <v>-86.8</v>
      </c>
      <c r="H40" s="312">
        <v>169588.69787999999</v>
      </c>
      <c r="I40" s="239">
        <v>51199.841100000005</v>
      </c>
      <c r="J40" s="23">
        <v>-69.8</v>
      </c>
    </row>
    <row r="41" spans="1:10" ht="15.75" customHeight="1" x14ac:dyDescent="0.2">
      <c r="A41" s="13" t="s">
        <v>26</v>
      </c>
      <c r="B41" s="239">
        <v>-47028.478450000002</v>
      </c>
      <c r="C41" s="239">
        <v>-57807.580529999999</v>
      </c>
      <c r="D41" s="23">
        <v>22.9</v>
      </c>
      <c r="E41" s="312">
        <v>88790.522469999996</v>
      </c>
      <c r="F41" s="312">
        <v>76846.332490000001</v>
      </c>
      <c r="G41" s="166">
        <v>-13.5</v>
      </c>
      <c r="H41" s="312">
        <v>41762.044019999994</v>
      </c>
      <c r="I41" s="239">
        <v>19038.751960000001</v>
      </c>
      <c r="J41" s="23">
        <v>-54.4</v>
      </c>
    </row>
    <row r="42" spans="1:10" ht="15.75" customHeight="1" x14ac:dyDescent="0.2">
      <c r="A42" s="12" t="s">
        <v>335</v>
      </c>
      <c r="B42" s="239">
        <v>4066.9630000000002</v>
      </c>
      <c r="C42" s="239">
        <v>4033.855</v>
      </c>
      <c r="D42" s="27">
        <v>-0.8</v>
      </c>
      <c r="E42" s="491" t="s">
        <v>439</v>
      </c>
      <c r="F42" s="491" t="s">
        <v>439</v>
      </c>
      <c r="G42" s="166" t="s">
        <v>439</v>
      </c>
      <c r="H42" s="312">
        <v>4066.9630000000002</v>
      </c>
      <c r="I42" s="239">
        <v>4033.855</v>
      </c>
      <c r="J42" s="27">
        <v>-0.8</v>
      </c>
    </row>
    <row r="43" spans="1:10" ht="15.75" customHeight="1" x14ac:dyDescent="0.2">
      <c r="A43" s="12" t="s">
        <v>336</v>
      </c>
      <c r="B43" s="614" t="s">
        <v>439</v>
      </c>
      <c r="C43" s="614" t="s">
        <v>439</v>
      </c>
      <c r="D43" s="696" t="s">
        <v>439</v>
      </c>
      <c r="E43" s="491" t="s">
        <v>439</v>
      </c>
      <c r="F43" s="491" t="s">
        <v>439</v>
      </c>
      <c r="G43" s="166" t="s">
        <v>439</v>
      </c>
      <c r="H43" s="493" t="s">
        <v>439</v>
      </c>
      <c r="I43" s="614" t="s">
        <v>439</v>
      </c>
      <c r="J43" s="696" t="s">
        <v>439</v>
      </c>
    </row>
    <row r="44" spans="1:10" ht="15.75" customHeight="1" x14ac:dyDescent="0.2">
      <c r="A44" s="12" t="s">
        <v>337</v>
      </c>
      <c r="B44" s="239">
        <v>4280551.9649999999</v>
      </c>
      <c r="C44" s="239">
        <v>4193047.889</v>
      </c>
      <c r="D44" s="24">
        <v>-2</v>
      </c>
      <c r="E44" s="693" t="s">
        <v>439</v>
      </c>
      <c r="F44" s="693" t="s">
        <v>439</v>
      </c>
      <c r="G44" s="166" t="s">
        <v>439</v>
      </c>
      <c r="H44" s="312">
        <v>4280551.9649999999</v>
      </c>
      <c r="I44" s="239">
        <v>4193047.889</v>
      </c>
      <c r="J44" s="24">
        <v>-2</v>
      </c>
    </row>
    <row r="45" spans="1:10" ht="15.75" customHeight="1" x14ac:dyDescent="0.2">
      <c r="A45" s="12" t="s">
        <v>338</v>
      </c>
      <c r="B45" s="239">
        <v>412</v>
      </c>
      <c r="C45" s="614" t="s">
        <v>439</v>
      </c>
      <c r="D45" s="23">
        <v>-100</v>
      </c>
      <c r="E45" s="491" t="s">
        <v>439</v>
      </c>
      <c r="F45" s="491" t="s">
        <v>439</v>
      </c>
      <c r="G45" s="166" t="s">
        <v>439</v>
      </c>
      <c r="H45" s="312">
        <v>412</v>
      </c>
      <c r="I45" s="614" t="s">
        <v>439</v>
      </c>
      <c r="J45" s="23">
        <v>-100</v>
      </c>
    </row>
    <row r="46" spans="1:10" ht="15.75" customHeight="1" x14ac:dyDescent="0.2">
      <c r="A46" s="18" t="s">
        <v>339</v>
      </c>
      <c r="B46" s="285">
        <v>4</v>
      </c>
      <c r="C46" s="285">
        <v>13</v>
      </c>
      <c r="D46" s="22">
        <v>225</v>
      </c>
      <c r="E46" s="694" t="s">
        <v>439</v>
      </c>
      <c r="F46" s="694" t="s">
        <v>439</v>
      </c>
      <c r="G46" s="167" t="s">
        <v>439</v>
      </c>
      <c r="H46" s="318">
        <v>4</v>
      </c>
      <c r="I46" s="285">
        <v>13</v>
      </c>
      <c r="J46" s="22">
        <v>225</v>
      </c>
    </row>
    <row r="47" spans="1:10" ht="15.75" customHeight="1" x14ac:dyDescent="0.2">
      <c r="A47" s="48"/>
    </row>
    <row r="48" spans="1:10" ht="15.75" customHeight="1" x14ac:dyDescent="0.2">
      <c r="A48" s="155"/>
    </row>
    <row r="49" spans="1:10" ht="15.75" customHeight="1" x14ac:dyDescent="0.25">
      <c r="A49" s="147" t="s">
        <v>319</v>
      </c>
      <c r="B49" s="727"/>
      <c r="C49" s="727"/>
      <c r="D49" s="727"/>
      <c r="E49" s="728"/>
      <c r="F49" s="728"/>
      <c r="G49" s="728"/>
      <c r="H49" s="728"/>
      <c r="I49" s="728"/>
      <c r="J49" s="728"/>
    </row>
    <row r="50" spans="1:10" ht="15.75" customHeight="1" x14ac:dyDescent="0.25">
      <c r="A50" s="163"/>
      <c r="B50" s="301"/>
      <c r="C50" s="301"/>
      <c r="D50" s="301"/>
      <c r="E50" s="302"/>
      <c r="F50" s="302"/>
      <c r="G50" s="302"/>
      <c r="H50" s="302"/>
      <c r="I50" s="302"/>
      <c r="J50" s="302"/>
    </row>
    <row r="51" spans="1:10" s="3" customFormat="1" ht="15.75" customHeight="1" x14ac:dyDescent="0.25">
      <c r="A51" s="702" t="s">
        <v>131</v>
      </c>
      <c r="B51" s="328" t="s">
        <v>0</v>
      </c>
      <c r="C51" s="329"/>
      <c r="D51" s="260"/>
      <c r="E51" s="43"/>
      <c r="F51" s="43"/>
      <c r="G51" s="41"/>
      <c r="H51" s="43"/>
      <c r="I51" s="43"/>
      <c r="J51" s="41"/>
    </row>
    <row r="52" spans="1:10" s="3" customFormat="1" ht="15.75" customHeight="1" x14ac:dyDescent="0.2">
      <c r="A52" s="142"/>
      <c r="B52" s="255" t="s">
        <v>437</v>
      </c>
      <c r="C52" s="256" t="s">
        <v>438</v>
      </c>
      <c r="D52" s="253" t="s">
        <v>3</v>
      </c>
      <c r="E52" s="43"/>
      <c r="F52" s="43"/>
      <c r="G52" s="41"/>
      <c r="H52" s="43"/>
      <c r="I52" s="43"/>
      <c r="J52" s="41"/>
    </row>
    <row r="53" spans="1:10" s="3" customFormat="1" ht="15.75" customHeight="1" x14ac:dyDescent="0.2">
      <c r="A53" s="605" t="s">
        <v>439</v>
      </c>
      <c r="B53" s="47"/>
      <c r="C53" s="257"/>
      <c r="D53" s="17" t="s">
        <v>4</v>
      </c>
      <c r="E53" s="41"/>
      <c r="F53" s="41"/>
      <c r="G53" s="41"/>
      <c r="H53" s="41"/>
      <c r="I53" s="41"/>
      <c r="J53" s="41"/>
    </row>
    <row r="54" spans="1:10" s="3" customFormat="1" ht="15.75" customHeight="1" x14ac:dyDescent="0.2">
      <c r="A54" s="14" t="s">
        <v>30</v>
      </c>
      <c r="B54" s="239">
        <v>3460059.2566400003</v>
      </c>
      <c r="C54" s="330">
        <v>3242240.58073</v>
      </c>
      <c r="D54" s="24">
        <v>-6.3</v>
      </c>
      <c r="E54" s="36"/>
      <c r="F54" s="5"/>
      <c r="G54" s="33"/>
      <c r="H54" s="38"/>
      <c r="I54" s="38"/>
      <c r="J54" s="33"/>
    </row>
    <row r="55" spans="1:10" s="3" customFormat="1" ht="15.75" customHeight="1" x14ac:dyDescent="0.2">
      <c r="A55" s="39" t="s">
        <v>340</v>
      </c>
      <c r="B55" s="45">
        <v>2010164.68643</v>
      </c>
      <c r="C55" s="45">
        <v>1834617.9572300001</v>
      </c>
      <c r="D55" s="24">
        <v>-8.6999999999999993</v>
      </c>
      <c r="E55" s="36"/>
      <c r="F55" s="5"/>
      <c r="G55" s="35"/>
      <c r="H55" s="34"/>
      <c r="I55" s="34"/>
      <c r="J55" s="33"/>
    </row>
    <row r="56" spans="1:10" s="3" customFormat="1" ht="15.75" customHeight="1" x14ac:dyDescent="0.2">
      <c r="A56" s="39" t="s">
        <v>341</v>
      </c>
      <c r="B56" s="194">
        <v>1449894.57021</v>
      </c>
      <c r="C56" s="194">
        <v>1407622.6235</v>
      </c>
      <c r="D56" s="24">
        <v>-2.9</v>
      </c>
      <c r="E56" s="36"/>
      <c r="F56" s="5"/>
      <c r="G56" s="35"/>
      <c r="H56" s="38"/>
      <c r="I56" s="38"/>
      <c r="J56" s="33"/>
    </row>
    <row r="57" spans="1:10" s="3" customFormat="1" ht="15.75" customHeight="1" x14ac:dyDescent="0.2">
      <c r="A57" s="300" t="s">
        <v>6</v>
      </c>
      <c r="B57" s="45" t="s">
        <v>439</v>
      </c>
      <c r="C57" s="45" t="s">
        <v>439</v>
      </c>
      <c r="D57" s="27" t="s">
        <v>439</v>
      </c>
      <c r="E57" s="36"/>
      <c r="F57" s="5"/>
      <c r="G57" s="35"/>
      <c r="H57" s="34"/>
      <c r="I57" s="34"/>
      <c r="J57" s="33"/>
    </row>
    <row r="58" spans="1:10" s="3" customFormat="1" ht="15.75" customHeight="1" x14ac:dyDescent="0.2">
      <c r="A58" s="300" t="s">
        <v>7</v>
      </c>
      <c r="B58" s="45" t="s">
        <v>439</v>
      </c>
      <c r="C58" s="45" t="s">
        <v>439</v>
      </c>
      <c r="D58" s="27" t="s">
        <v>439</v>
      </c>
      <c r="E58" s="36"/>
      <c r="F58" s="5"/>
      <c r="G58" s="35"/>
      <c r="H58" s="34"/>
      <c r="I58" s="34"/>
      <c r="J58" s="33"/>
    </row>
    <row r="59" spans="1:10" s="3" customFormat="1" ht="15.75" customHeight="1" x14ac:dyDescent="0.2">
      <c r="A59" s="300" t="s">
        <v>8</v>
      </c>
      <c r="B59" s="45" t="s">
        <v>439</v>
      </c>
      <c r="C59" s="45" t="s">
        <v>439</v>
      </c>
      <c r="D59" s="27" t="s">
        <v>439</v>
      </c>
      <c r="E59" s="36"/>
      <c r="F59" s="5"/>
      <c r="G59" s="35"/>
      <c r="H59" s="34"/>
      <c r="I59" s="34"/>
      <c r="J59" s="33"/>
    </row>
    <row r="60" spans="1:10" s="3" customFormat="1" ht="15.75" customHeight="1" x14ac:dyDescent="0.2">
      <c r="A60" s="13" t="s">
        <v>29</v>
      </c>
      <c r="B60" s="239">
        <v>61485.258660000007</v>
      </c>
      <c r="C60" s="239">
        <v>73947.271000000008</v>
      </c>
      <c r="D60" s="24">
        <v>20.3</v>
      </c>
      <c r="E60" s="36"/>
      <c r="F60" s="5"/>
      <c r="G60" s="35"/>
      <c r="H60" s="34"/>
      <c r="I60" s="34"/>
      <c r="J60" s="33"/>
    </row>
    <row r="61" spans="1:10" s="3" customFormat="1" ht="15.75" customHeight="1" x14ac:dyDescent="0.2">
      <c r="A61" s="39" t="s">
        <v>340</v>
      </c>
      <c r="B61" s="45">
        <v>26524.345999999998</v>
      </c>
      <c r="C61" s="45">
        <v>39258.870999999999</v>
      </c>
      <c r="D61" s="24">
        <v>48</v>
      </c>
      <c r="E61" s="36"/>
      <c r="F61" s="5"/>
      <c r="G61" s="35"/>
      <c r="H61" s="34"/>
      <c r="I61" s="34"/>
      <c r="J61" s="33"/>
    </row>
    <row r="62" spans="1:10" s="3" customFormat="1" ht="15.75" customHeight="1" x14ac:dyDescent="0.2">
      <c r="A62" s="39" t="s">
        <v>341</v>
      </c>
      <c r="B62" s="45">
        <v>34960.912660000002</v>
      </c>
      <c r="C62" s="45">
        <v>34688.400000000001</v>
      </c>
      <c r="D62" s="24">
        <v>-0.8</v>
      </c>
      <c r="E62" s="36"/>
      <c r="F62" s="5"/>
      <c r="G62" s="35"/>
      <c r="H62" s="34"/>
      <c r="I62" s="34"/>
      <c r="J62" s="33"/>
    </row>
    <row r="63" spans="1:10" s="3" customFormat="1" ht="15.75" customHeight="1" x14ac:dyDescent="0.2">
      <c r="A63" s="300" t="s">
        <v>6</v>
      </c>
      <c r="B63" s="45" t="s">
        <v>439</v>
      </c>
      <c r="C63" s="45" t="s">
        <v>439</v>
      </c>
      <c r="D63" s="27" t="s">
        <v>439</v>
      </c>
      <c r="E63" s="36"/>
      <c r="F63" s="5"/>
      <c r="G63" s="35"/>
      <c r="H63" s="34"/>
      <c r="I63" s="34"/>
      <c r="J63" s="33"/>
    </row>
    <row r="64" spans="1:10" s="3" customFormat="1" ht="15.75" customHeight="1" x14ac:dyDescent="0.2">
      <c r="A64" s="300" t="s">
        <v>7</v>
      </c>
      <c r="B64" s="45" t="s">
        <v>439</v>
      </c>
      <c r="C64" s="45" t="s">
        <v>439</v>
      </c>
      <c r="D64" s="27" t="s">
        <v>439</v>
      </c>
      <c r="E64" s="36"/>
      <c r="F64" s="5"/>
      <c r="G64" s="35"/>
      <c r="H64" s="34"/>
      <c r="I64" s="34"/>
      <c r="J64" s="33"/>
    </row>
    <row r="65" spans="1:10" s="3" customFormat="1" ht="15.75" customHeight="1" x14ac:dyDescent="0.2">
      <c r="A65" s="300" t="s">
        <v>8</v>
      </c>
      <c r="B65" s="45" t="s">
        <v>439</v>
      </c>
      <c r="C65" s="45" t="s">
        <v>439</v>
      </c>
      <c r="D65" s="27" t="s">
        <v>439</v>
      </c>
      <c r="E65" s="36"/>
      <c r="F65" s="5"/>
      <c r="G65" s="35"/>
      <c r="H65" s="34"/>
      <c r="I65" s="34"/>
      <c r="J65" s="33"/>
    </row>
    <row r="66" spans="1:10" s="3" customFormat="1" ht="15.75" customHeight="1" x14ac:dyDescent="0.2">
      <c r="A66" s="40" t="s">
        <v>342</v>
      </c>
      <c r="B66" s="239">
        <v>199812.65400000001</v>
      </c>
      <c r="C66" s="239">
        <v>134178.15100000001</v>
      </c>
      <c r="D66" s="24">
        <v>-32.799999999999997</v>
      </c>
      <c r="E66" s="36"/>
      <c r="F66" s="5"/>
      <c r="G66" s="35"/>
      <c r="H66" s="34"/>
      <c r="I66" s="34"/>
      <c r="J66" s="33"/>
    </row>
    <row r="67" spans="1:10" s="3" customFormat="1" ht="15.75" customHeight="1" x14ac:dyDescent="0.2">
      <c r="A67" s="39" t="s">
        <v>340</v>
      </c>
      <c r="B67" s="45">
        <v>57002.917000000001</v>
      </c>
      <c r="C67" s="45">
        <v>106419.16</v>
      </c>
      <c r="D67" s="24">
        <v>86.7</v>
      </c>
      <c r="E67" s="36"/>
      <c r="F67" s="5"/>
      <c r="G67" s="35"/>
      <c r="H67" s="34"/>
      <c r="I67" s="34"/>
      <c r="J67" s="33"/>
    </row>
    <row r="68" spans="1:10" s="3" customFormat="1" ht="15.75" customHeight="1" x14ac:dyDescent="0.2">
      <c r="A68" s="39" t="s">
        <v>341</v>
      </c>
      <c r="B68" s="45">
        <v>142809.73699999999</v>
      </c>
      <c r="C68" s="45">
        <v>27758.991000000002</v>
      </c>
      <c r="D68" s="24">
        <v>-80.599999999999994</v>
      </c>
      <c r="E68" s="36"/>
      <c r="F68" s="5"/>
      <c r="G68" s="35"/>
      <c r="H68" s="34"/>
      <c r="I68" s="34"/>
      <c r="J68" s="33"/>
    </row>
    <row r="69" spans="1:10" s="3" customFormat="1" ht="15.75" customHeight="1" x14ac:dyDescent="0.2">
      <c r="A69" s="40" t="s">
        <v>343</v>
      </c>
      <c r="B69" s="239">
        <v>285647.47700000001</v>
      </c>
      <c r="C69" s="239">
        <v>117361.62199999999</v>
      </c>
      <c r="D69" s="24">
        <v>-58.9</v>
      </c>
      <c r="E69" s="36"/>
      <c r="F69" s="5"/>
      <c r="G69" s="35"/>
      <c r="H69" s="34"/>
      <c r="I69" s="34"/>
      <c r="J69" s="33"/>
    </row>
    <row r="70" spans="1:10" s="3" customFormat="1" ht="15.75" customHeight="1" x14ac:dyDescent="0.2">
      <c r="A70" s="39" t="s">
        <v>340</v>
      </c>
      <c r="B70" s="45">
        <v>121478.995</v>
      </c>
      <c r="C70" s="45">
        <v>117361.62199999999</v>
      </c>
      <c r="D70" s="24">
        <v>-3.4</v>
      </c>
      <c r="E70" s="36"/>
      <c r="F70" s="5"/>
      <c r="G70" s="35"/>
      <c r="H70" s="34"/>
      <c r="I70" s="34"/>
      <c r="J70" s="33"/>
    </row>
    <row r="71" spans="1:10" s="3" customFormat="1" ht="15.75" customHeight="1" x14ac:dyDescent="0.2">
      <c r="A71" s="47" t="s">
        <v>341</v>
      </c>
      <c r="B71" s="46">
        <v>164168.48199999999</v>
      </c>
      <c r="C71" s="421" t="s">
        <v>439</v>
      </c>
      <c r="D71" s="37">
        <v>-100</v>
      </c>
      <c r="E71" s="36"/>
      <c r="F71" s="5"/>
      <c r="G71" s="35"/>
      <c r="H71" s="34"/>
      <c r="I71" s="34"/>
      <c r="J71" s="33"/>
    </row>
    <row r="72" spans="1:10" s="3" customFormat="1" ht="15.75" customHeight="1" x14ac:dyDescent="0.25">
      <c r="A72" s="164"/>
      <c r="B72" s="31"/>
      <c r="C72" s="31"/>
      <c r="D72" s="31"/>
      <c r="E72" s="32"/>
      <c r="F72" s="32"/>
      <c r="G72" s="32"/>
      <c r="H72" s="32"/>
      <c r="I72" s="32"/>
      <c r="J72" s="32"/>
    </row>
    <row r="73" spans="1:10" ht="15.75" customHeight="1" x14ac:dyDescent="0.2">
      <c r="A73" s="155"/>
    </row>
    <row r="74" spans="1:10" ht="15.75" customHeight="1" x14ac:dyDescent="0.25">
      <c r="A74" s="147" t="s">
        <v>320</v>
      </c>
      <c r="C74" s="26"/>
      <c r="D74" s="25"/>
      <c r="E74" s="26"/>
      <c r="F74" s="26"/>
      <c r="G74" s="25"/>
      <c r="H74" s="26"/>
      <c r="I74" s="26"/>
      <c r="J74" s="25"/>
    </row>
    <row r="75" spans="1:10" ht="20.100000000000001" customHeight="1" x14ac:dyDescent="0.25">
      <c r="A75" s="149"/>
      <c r="B75" s="727"/>
      <c r="C75" s="727"/>
      <c r="D75" s="727"/>
      <c r="E75" s="727"/>
      <c r="F75" s="727"/>
      <c r="G75" s="727"/>
      <c r="H75" s="727"/>
      <c r="I75" s="727"/>
      <c r="J75" s="727"/>
    </row>
    <row r="76" spans="1:10" ht="15.75" customHeight="1" x14ac:dyDescent="0.25">
      <c r="A76" s="704" t="s">
        <v>131</v>
      </c>
      <c r="B76" s="724" t="s">
        <v>0</v>
      </c>
      <c r="C76" s="725"/>
      <c r="D76" s="725"/>
      <c r="E76" s="724" t="s">
        <v>1</v>
      </c>
      <c r="F76" s="725"/>
      <c r="G76" s="726"/>
      <c r="H76" s="725" t="s">
        <v>2</v>
      </c>
      <c r="I76" s="725"/>
      <c r="J76" s="726"/>
    </row>
    <row r="77" spans="1:10" ht="15.75" customHeight="1" x14ac:dyDescent="0.2">
      <c r="A77" s="142"/>
      <c r="B77" s="254" t="s">
        <v>437</v>
      </c>
      <c r="C77" s="254" t="s">
        <v>438</v>
      </c>
      <c r="D77" s="19" t="s">
        <v>3</v>
      </c>
      <c r="E77" s="254" t="s">
        <v>437</v>
      </c>
      <c r="F77" s="254" t="s">
        <v>438</v>
      </c>
      <c r="G77" s="19" t="s">
        <v>3</v>
      </c>
      <c r="H77" s="254" t="s">
        <v>437</v>
      </c>
      <c r="I77" s="254" t="s">
        <v>438</v>
      </c>
      <c r="J77" s="19" t="s">
        <v>3</v>
      </c>
    </row>
    <row r="78" spans="1:10" ht="15.75" customHeight="1" x14ac:dyDescent="0.2">
      <c r="A78" s="605" t="s">
        <v>439</v>
      </c>
      <c r="B78" s="15"/>
      <c r="C78" s="15"/>
      <c r="D78" s="17" t="s">
        <v>4</v>
      </c>
      <c r="E78" s="16"/>
      <c r="F78" s="16"/>
      <c r="G78" s="15" t="s">
        <v>4</v>
      </c>
      <c r="H78" s="16"/>
      <c r="I78" s="16"/>
      <c r="J78" s="15" t="s">
        <v>4</v>
      </c>
    </row>
    <row r="79" spans="1:10" ht="15.75" customHeight="1" x14ac:dyDescent="0.2">
      <c r="A79" s="14" t="s">
        <v>30</v>
      </c>
      <c r="B79" s="331">
        <v>13552775.491220001</v>
      </c>
      <c r="C79" s="331">
        <v>10269289.916919999</v>
      </c>
      <c r="D79" s="24">
        <v>-24.2</v>
      </c>
      <c r="E79" s="239">
        <v>14816425.112289999</v>
      </c>
      <c r="F79" s="239">
        <v>17022798.715580001</v>
      </c>
      <c r="G79" s="171">
        <v>14.9</v>
      </c>
      <c r="H79" s="331">
        <v>28369200.60351</v>
      </c>
      <c r="I79" s="331">
        <v>27292088.6325</v>
      </c>
      <c r="J79" s="24">
        <v>-3.8</v>
      </c>
    </row>
    <row r="80" spans="1:10" ht="15.75" customHeight="1" x14ac:dyDescent="0.25">
      <c r="A80" s="21" t="s">
        <v>9</v>
      </c>
      <c r="B80" s="238">
        <v>13367872.528209999</v>
      </c>
      <c r="C80" s="238">
        <v>9964141.8252799995</v>
      </c>
      <c r="D80" s="243">
        <v>-25.5</v>
      </c>
      <c r="E80" s="613" t="s">
        <v>439</v>
      </c>
      <c r="F80" s="613" t="s">
        <v>439</v>
      </c>
      <c r="G80" s="638" t="s">
        <v>439</v>
      </c>
      <c r="H80" s="240">
        <v>13367872.528209999</v>
      </c>
      <c r="I80" s="240">
        <v>9964141.8252799995</v>
      </c>
      <c r="J80" s="23">
        <v>-25.5</v>
      </c>
    </row>
    <row r="81" spans="1:10" ht="15.75" customHeight="1" x14ac:dyDescent="0.25">
      <c r="A81" s="21" t="s">
        <v>10</v>
      </c>
      <c r="B81" s="238">
        <v>146865.69401000001</v>
      </c>
      <c r="C81" s="238">
        <v>147955.92223999999</v>
      </c>
      <c r="D81" s="243">
        <v>0.7</v>
      </c>
      <c r="E81" s="45">
        <v>14816425.112289999</v>
      </c>
      <c r="F81" s="45">
        <v>16869267.702330001</v>
      </c>
      <c r="G81" s="166">
        <v>13.9</v>
      </c>
      <c r="H81" s="240">
        <v>14963290.806299999</v>
      </c>
      <c r="I81" s="240">
        <v>17017223.624570001</v>
      </c>
      <c r="J81" s="23">
        <v>13.7</v>
      </c>
    </row>
    <row r="82" spans="1:10" ht="15.75" customHeight="1" x14ac:dyDescent="0.2">
      <c r="A82" s="300" t="s">
        <v>344</v>
      </c>
      <c r="B82" s="45" t="s">
        <v>439</v>
      </c>
      <c r="C82" s="45" t="s">
        <v>439</v>
      </c>
      <c r="D82" s="27" t="s">
        <v>439</v>
      </c>
      <c r="E82" s="45" t="s">
        <v>439</v>
      </c>
      <c r="F82" s="45" t="s">
        <v>439</v>
      </c>
      <c r="G82" s="166" t="s">
        <v>439</v>
      </c>
      <c r="H82" s="420" t="s">
        <v>439</v>
      </c>
      <c r="I82" s="420" t="s">
        <v>439</v>
      </c>
      <c r="J82" s="697" t="s">
        <v>439</v>
      </c>
    </row>
    <row r="83" spans="1:10" ht="15.75" customHeight="1" x14ac:dyDescent="0.2">
      <c r="A83" s="300" t="s">
        <v>12</v>
      </c>
      <c r="B83" s="419" t="s">
        <v>439</v>
      </c>
      <c r="C83" s="419" t="s">
        <v>439</v>
      </c>
      <c r="D83" s="27" t="s">
        <v>439</v>
      </c>
      <c r="E83" s="45" t="s">
        <v>439</v>
      </c>
      <c r="F83" s="45" t="s">
        <v>439</v>
      </c>
      <c r="G83" s="166" t="s">
        <v>439</v>
      </c>
      <c r="H83" s="420" t="s">
        <v>439</v>
      </c>
      <c r="I83" s="420" t="s">
        <v>439</v>
      </c>
      <c r="J83" s="697" t="s">
        <v>439</v>
      </c>
    </row>
    <row r="84" spans="1:10" ht="15.75" customHeight="1" x14ac:dyDescent="0.2">
      <c r="A84" s="300" t="s">
        <v>13</v>
      </c>
      <c r="B84" s="419" t="s">
        <v>439</v>
      </c>
      <c r="C84" s="419" t="s">
        <v>439</v>
      </c>
      <c r="D84" s="27" t="s">
        <v>439</v>
      </c>
      <c r="E84" s="45" t="s">
        <v>439</v>
      </c>
      <c r="F84" s="45" t="s">
        <v>439</v>
      </c>
      <c r="G84" s="166" t="s">
        <v>439</v>
      </c>
      <c r="H84" s="420" t="s">
        <v>439</v>
      </c>
      <c r="I84" s="420" t="s">
        <v>439</v>
      </c>
      <c r="J84" s="697" t="s">
        <v>439</v>
      </c>
    </row>
    <row r="85" spans="1:10" ht="15.75" customHeight="1" x14ac:dyDescent="0.2">
      <c r="A85" s="300" t="s">
        <v>345</v>
      </c>
      <c r="B85" s="45" t="s">
        <v>439</v>
      </c>
      <c r="C85" s="45" t="s">
        <v>439</v>
      </c>
      <c r="D85" s="27" t="s">
        <v>439</v>
      </c>
      <c r="E85" s="45" t="s">
        <v>439</v>
      </c>
      <c r="F85" s="45" t="s">
        <v>439</v>
      </c>
      <c r="G85" s="166" t="s">
        <v>439</v>
      </c>
      <c r="H85" s="420" t="s">
        <v>439</v>
      </c>
      <c r="I85" s="420" t="s">
        <v>439</v>
      </c>
      <c r="J85" s="696" t="s">
        <v>439</v>
      </c>
    </row>
    <row r="86" spans="1:10" ht="15.75" customHeight="1" x14ac:dyDescent="0.2">
      <c r="A86" s="300" t="s">
        <v>12</v>
      </c>
      <c r="B86" s="419" t="s">
        <v>439</v>
      </c>
      <c r="C86" s="419" t="s">
        <v>439</v>
      </c>
      <c r="D86" s="27" t="s">
        <v>439</v>
      </c>
      <c r="E86" s="45" t="s">
        <v>439</v>
      </c>
      <c r="F86" s="45" t="s">
        <v>439</v>
      </c>
      <c r="G86" s="166" t="s">
        <v>439</v>
      </c>
      <c r="H86" s="420" t="s">
        <v>439</v>
      </c>
      <c r="I86" s="420" t="s">
        <v>439</v>
      </c>
      <c r="J86" s="697" t="s">
        <v>439</v>
      </c>
    </row>
    <row r="87" spans="1:10" s="3" customFormat="1" ht="15.75" customHeight="1" x14ac:dyDescent="0.2">
      <c r="A87" s="300" t="s">
        <v>13</v>
      </c>
      <c r="B87" s="419" t="s">
        <v>439</v>
      </c>
      <c r="C87" s="419" t="s">
        <v>439</v>
      </c>
      <c r="D87" s="27" t="s">
        <v>439</v>
      </c>
      <c r="E87" s="45" t="s">
        <v>439</v>
      </c>
      <c r="F87" s="45" t="s">
        <v>439</v>
      </c>
      <c r="G87" s="166" t="s">
        <v>439</v>
      </c>
      <c r="H87" s="420" t="s">
        <v>439</v>
      </c>
      <c r="I87" s="420" t="s">
        <v>439</v>
      </c>
      <c r="J87" s="697" t="s">
        <v>439</v>
      </c>
    </row>
    <row r="88" spans="1:10" s="3" customFormat="1" ht="15.75" customHeight="1" x14ac:dyDescent="0.2">
      <c r="A88" s="21" t="s">
        <v>33</v>
      </c>
      <c r="B88" s="45">
        <v>38037.269</v>
      </c>
      <c r="C88" s="45">
        <v>157192.16940000001</v>
      </c>
      <c r="D88" s="23">
        <v>313.3</v>
      </c>
      <c r="E88" s="613" t="s">
        <v>439</v>
      </c>
      <c r="F88" s="45">
        <v>153531.01324999999</v>
      </c>
      <c r="G88" s="638" t="s">
        <v>439</v>
      </c>
      <c r="H88" s="240">
        <v>38037.269</v>
      </c>
      <c r="I88" s="240">
        <v>310723.18264999997</v>
      </c>
      <c r="J88" s="23">
        <v>716.9</v>
      </c>
    </row>
    <row r="89" spans="1:10" ht="15.75" customHeight="1" x14ac:dyDescent="0.2">
      <c r="A89" s="21" t="s">
        <v>346</v>
      </c>
      <c r="B89" s="45">
        <v>13226030.758219998</v>
      </c>
      <c r="C89" s="238">
        <v>9827575.13552</v>
      </c>
      <c r="D89" s="23">
        <v>-25.7</v>
      </c>
      <c r="E89" s="45">
        <v>14805592.763909999</v>
      </c>
      <c r="F89" s="45">
        <v>16858572.62328</v>
      </c>
      <c r="G89" s="166">
        <v>13.9</v>
      </c>
      <c r="H89" s="240">
        <v>28031623.522129998</v>
      </c>
      <c r="I89" s="240">
        <v>26686147.7588</v>
      </c>
      <c r="J89" s="23">
        <v>-4.8</v>
      </c>
    </row>
    <row r="90" spans="1:10" ht="15.75" customHeight="1" x14ac:dyDescent="0.2">
      <c r="A90" s="21" t="s">
        <v>9</v>
      </c>
      <c r="B90" s="45">
        <v>13082525.70321</v>
      </c>
      <c r="C90" s="238">
        <v>9682567.9252799992</v>
      </c>
      <c r="D90" s="23">
        <v>-26</v>
      </c>
      <c r="E90" s="613" t="s">
        <v>439</v>
      </c>
      <c r="F90" s="613" t="s">
        <v>439</v>
      </c>
      <c r="G90" s="638" t="s">
        <v>439</v>
      </c>
      <c r="H90" s="240">
        <v>13082525.70321</v>
      </c>
      <c r="I90" s="240">
        <v>9682567.9252799992</v>
      </c>
      <c r="J90" s="23">
        <v>-26</v>
      </c>
    </row>
    <row r="91" spans="1:10" ht="15.75" customHeight="1" x14ac:dyDescent="0.2">
      <c r="A91" s="21" t="s">
        <v>10</v>
      </c>
      <c r="B91" s="45">
        <v>143505.05501000001</v>
      </c>
      <c r="C91" s="145">
        <v>145007.21023999999</v>
      </c>
      <c r="D91" s="23">
        <v>1</v>
      </c>
      <c r="E91" s="45">
        <v>14805592.763909999</v>
      </c>
      <c r="F91" s="45">
        <v>16858572.62328</v>
      </c>
      <c r="G91" s="166">
        <v>13.9</v>
      </c>
      <c r="H91" s="240">
        <v>14949097.81892</v>
      </c>
      <c r="I91" s="240">
        <v>17003579.833519999</v>
      </c>
      <c r="J91" s="23">
        <v>13.7</v>
      </c>
    </row>
    <row r="92" spans="1:10" ht="15.75" customHeight="1" x14ac:dyDescent="0.2">
      <c r="A92" s="300" t="s">
        <v>344</v>
      </c>
      <c r="B92" s="45" t="s">
        <v>439</v>
      </c>
      <c r="C92" s="45" t="s">
        <v>439</v>
      </c>
      <c r="D92" s="27" t="s">
        <v>439</v>
      </c>
      <c r="E92" s="45" t="s">
        <v>439</v>
      </c>
      <c r="F92" s="45" t="s">
        <v>439</v>
      </c>
      <c r="G92" s="166" t="s">
        <v>439</v>
      </c>
      <c r="H92" s="420" t="s">
        <v>439</v>
      </c>
      <c r="I92" s="420" t="s">
        <v>439</v>
      </c>
      <c r="J92" s="697" t="s">
        <v>439</v>
      </c>
    </row>
    <row r="93" spans="1:10" ht="15.75" customHeight="1" x14ac:dyDescent="0.2">
      <c r="A93" s="300" t="s">
        <v>12</v>
      </c>
      <c r="B93" s="419" t="s">
        <v>439</v>
      </c>
      <c r="C93" s="419" t="s">
        <v>439</v>
      </c>
      <c r="D93" s="27" t="s">
        <v>439</v>
      </c>
      <c r="E93" s="45" t="s">
        <v>439</v>
      </c>
      <c r="F93" s="45" t="s">
        <v>439</v>
      </c>
      <c r="G93" s="166" t="s">
        <v>439</v>
      </c>
      <c r="H93" s="420" t="s">
        <v>439</v>
      </c>
      <c r="I93" s="420" t="s">
        <v>439</v>
      </c>
      <c r="J93" s="697" t="s">
        <v>439</v>
      </c>
    </row>
    <row r="94" spans="1:10" ht="15.75" customHeight="1" x14ac:dyDescent="0.2">
      <c r="A94" s="300" t="s">
        <v>13</v>
      </c>
      <c r="B94" s="419" t="s">
        <v>439</v>
      </c>
      <c r="C94" s="419" t="s">
        <v>439</v>
      </c>
      <c r="D94" s="27" t="s">
        <v>439</v>
      </c>
      <c r="E94" s="45" t="s">
        <v>439</v>
      </c>
      <c r="F94" s="45" t="s">
        <v>439</v>
      </c>
      <c r="G94" s="166" t="s">
        <v>439</v>
      </c>
      <c r="H94" s="420" t="s">
        <v>439</v>
      </c>
      <c r="I94" s="420" t="s">
        <v>439</v>
      </c>
      <c r="J94" s="697" t="s">
        <v>439</v>
      </c>
    </row>
    <row r="95" spans="1:10" ht="15.75" customHeight="1" x14ac:dyDescent="0.2">
      <c r="A95" s="300" t="s">
        <v>345</v>
      </c>
      <c r="B95" s="45" t="s">
        <v>439</v>
      </c>
      <c r="C95" s="45" t="s">
        <v>439</v>
      </c>
      <c r="D95" s="27" t="s">
        <v>439</v>
      </c>
      <c r="E95" s="45" t="s">
        <v>439</v>
      </c>
      <c r="F95" s="45" t="s">
        <v>439</v>
      </c>
      <c r="G95" s="166" t="s">
        <v>439</v>
      </c>
      <c r="H95" s="420" t="s">
        <v>439</v>
      </c>
      <c r="I95" s="420" t="s">
        <v>439</v>
      </c>
      <c r="J95" s="696" t="s">
        <v>439</v>
      </c>
    </row>
    <row r="96" spans="1:10" ht="15.75" customHeight="1" x14ac:dyDescent="0.2">
      <c r="A96" s="300" t="s">
        <v>12</v>
      </c>
      <c r="B96" s="419" t="s">
        <v>439</v>
      </c>
      <c r="C96" s="419" t="s">
        <v>439</v>
      </c>
      <c r="D96" s="27" t="s">
        <v>439</v>
      </c>
      <c r="E96" s="45" t="s">
        <v>439</v>
      </c>
      <c r="F96" s="45" t="s">
        <v>439</v>
      </c>
      <c r="G96" s="166" t="s">
        <v>439</v>
      </c>
      <c r="H96" s="420" t="s">
        <v>439</v>
      </c>
      <c r="I96" s="420" t="s">
        <v>439</v>
      </c>
      <c r="J96" s="697" t="s">
        <v>439</v>
      </c>
    </row>
    <row r="97" spans="1:10" ht="15.75" customHeight="1" x14ac:dyDescent="0.2">
      <c r="A97" s="300" t="s">
        <v>13</v>
      </c>
      <c r="B97" s="419" t="s">
        <v>439</v>
      </c>
      <c r="C97" s="419" t="s">
        <v>439</v>
      </c>
      <c r="D97" s="27" t="s">
        <v>439</v>
      </c>
      <c r="E97" s="45" t="s">
        <v>439</v>
      </c>
      <c r="F97" s="45" t="s">
        <v>439</v>
      </c>
      <c r="G97" s="166" t="s">
        <v>439</v>
      </c>
      <c r="H97" s="420" t="s">
        <v>439</v>
      </c>
      <c r="I97" s="420" t="s">
        <v>439</v>
      </c>
      <c r="J97" s="697" t="s">
        <v>439</v>
      </c>
    </row>
    <row r="98" spans="1:10" ht="15.75" customHeight="1" x14ac:dyDescent="0.2">
      <c r="A98" s="21" t="s">
        <v>356</v>
      </c>
      <c r="B98" s="238">
        <v>288707.46100000001</v>
      </c>
      <c r="C98" s="238">
        <v>284522.61200000002</v>
      </c>
      <c r="D98" s="23">
        <v>-1.4</v>
      </c>
      <c r="E98" s="45">
        <v>10832.348379999999</v>
      </c>
      <c r="F98" s="45">
        <v>10695.07905</v>
      </c>
      <c r="G98" s="166">
        <v>-1.3</v>
      </c>
      <c r="H98" s="240">
        <v>299539.80937999999</v>
      </c>
      <c r="I98" s="240">
        <v>295217.69105000002</v>
      </c>
      <c r="J98" s="23">
        <v>-1.4</v>
      </c>
    </row>
    <row r="99" spans="1:10" ht="15.75" customHeight="1" x14ac:dyDescent="0.2">
      <c r="A99" s="13" t="s">
        <v>29</v>
      </c>
      <c r="B99" s="312">
        <v>143318.94124833329</v>
      </c>
      <c r="C99" s="312">
        <v>254156.04024999999</v>
      </c>
      <c r="D99" s="23">
        <v>77.3</v>
      </c>
      <c r="E99" s="239">
        <v>1462622.3050000002</v>
      </c>
      <c r="F99" s="239">
        <v>686341.42099999997</v>
      </c>
      <c r="G99" s="166">
        <v>-53.1</v>
      </c>
      <c r="H99" s="331">
        <v>1605941.2462483335</v>
      </c>
      <c r="I99" s="331">
        <v>940497.46124999993</v>
      </c>
      <c r="J99" s="23">
        <v>-41.4</v>
      </c>
    </row>
    <row r="100" spans="1:10" ht="15.75" customHeight="1" x14ac:dyDescent="0.2">
      <c r="A100" s="21" t="s">
        <v>9</v>
      </c>
      <c r="B100" s="238">
        <v>93198.767915000004</v>
      </c>
      <c r="C100" s="238">
        <v>213129.71424999999</v>
      </c>
      <c r="D100" s="23">
        <v>128.69999999999999</v>
      </c>
      <c r="E100" s="613" t="s">
        <v>439</v>
      </c>
      <c r="F100" s="613" t="s">
        <v>439</v>
      </c>
      <c r="G100" s="638" t="s">
        <v>439</v>
      </c>
      <c r="H100" s="240">
        <v>93198.767915000004</v>
      </c>
      <c r="I100" s="240">
        <v>213129.71424999999</v>
      </c>
      <c r="J100" s="23">
        <v>128.69999999999999</v>
      </c>
    </row>
    <row r="101" spans="1:10" ht="15.75" customHeight="1" x14ac:dyDescent="0.2">
      <c r="A101" s="21" t="s">
        <v>10</v>
      </c>
      <c r="B101" s="238">
        <v>5624.02</v>
      </c>
      <c r="C101" s="238">
        <v>7041</v>
      </c>
      <c r="D101" s="23">
        <v>25.2</v>
      </c>
      <c r="E101" s="45">
        <v>1462622.3050000002</v>
      </c>
      <c r="F101" s="45">
        <v>557266.42099999997</v>
      </c>
      <c r="G101" s="166">
        <v>-61.9</v>
      </c>
      <c r="H101" s="240">
        <v>1468246.3250000002</v>
      </c>
      <c r="I101" s="240">
        <v>564307.42099999997</v>
      </c>
      <c r="J101" s="23">
        <v>-61.6</v>
      </c>
    </row>
    <row r="102" spans="1:10" ht="15.75" customHeight="1" x14ac:dyDescent="0.2">
      <c r="A102" s="300" t="s">
        <v>344</v>
      </c>
      <c r="B102" s="45" t="s">
        <v>439</v>
      </c>
      <c r="C102" s="45" t="s">
        <v>439</v>
      </c>
      <c r="D102" s="27" t="s">
        <v>439</v>
      </c>
      <c r="E102" s="45" t="s">
        <v>439</v>
      </c>
      <c r="F102" s="45" t="s">
        <v>439</v>
      </c>
      <c r="G102" s="166" t="s">
        <v>439</v>
      </c>
      <c r="H102" s="420" t="s">
        <v>439</v>
      </c>
      <c r="I102" s="420" t="s">
        <v>439</v>
      </c>
      <c r="J102" s="697" t="s">
        <v>439</v>
      </c>
    </row>
    <row r="103" spans="1:10" ht="15.75" customHeight="1" x14ac:dyDescent="0.2">
      <c r="A103" s="300" t="s">
        <v>12</v>
      </c>
      <c r="B103" s="419" t="s">
        <v>439</v>
      </c>
      <c r="C103" s="419" t="s">
        <v>439</v>
      </c>
      <c r="D103" s="27" t="s">
        <v>439</v>
      </c>
      <c r="E103" s="45" t="s">
        <v>439</v>
      </c>
      <c r="F103" s="45" t="s">
        <v>439</v>
      </c>
      <c r="G103" s="166" t="s">
        <v>439</v>
      </c>
      <c r="H103" s="420" t="s">
        <v>439</v>
      </c>
      <c r="I103" s="420" t="s">
        <v>439</v>
      </c>
      <c r="J103" s="697" t="s">
        <v>439</v>
      </c>
    </row>
    <row r="104" spans="1:10" ht="15.75" customHeight="1" x14ac:dyDescent="0.2">
      <c r="A104" s="300" t="s">
        <v>13</v>
      </c>
      <c r="B104" s="419" t="s">
        <v>439</v>
      </c>
      <c r="C104" s="419" t="s">
        <v>439</v>
      </c>
      <c r="D104" s="27" t="s">
        <v>439</v>
      </c>
      <c r="E104" s="45" t="s">
        <v>439</v>
      </c>
      <c r="F104" s="45" t="s">
        <v>439</v>
      </c>
      <c r="G104" s="166" t="s">
        <v>439</v>
      </c>
      <c r="H104" s="420" t="s">
        <v>439</v>
      </c>
      <c r="I104" s="420" t="s">
        <v>439</v>
      </c>
      <c r="J104" s="697" t="s">
        <v>439</v>
      </c>
    </row>
    <row r="105" spans="1:10" ht="15.75" customHeight="1" x14ac:dyDescent="0.2">
      <c r="A105" s="300" t="s">
        <v>345</v>
      </c>
      <c r="B105" s="45" t="s">
        <v>439</v>
      </c>
      <c r="C105" s="45" t="s">
        <v>439</v>
      </c>
      <c r="D105" s="27" t="s">
        <v>439</v>
      </c>
      <c r="E105" s="45" t="s">
        <v>439</v>
      </c>
      <c r="F105" s="45" t="s">
        <v>439</v>
      </c>
      <c r="G105" s="166" t="s">
        <v>439</v>
      </c>
      <c r="H105" s="420" t="s">
        <v>439</v>
      </c>
      <c r="I105" s="420" t="s">
        <v>439</v>
      </c>
      <c r="J105" s="697" t="s">
        <v>439</v>
      </c>
    </row>
    <row r="106" spans="1:10" ht="15.75" customHeight="1" x14ac:dyDescent="0.2">
      <c r="A106" s="300" t="s">
        <v>12</v>
      </c>
      <c r="B106" s="419" t="s">
        <v>439</v>
      </c>
      <c r="C106" s="419" t="s">
        <v>439</v>
      </c>
      <c r="D106" s="27" t="s">
        <v>439</v>
      </c>
      <c r="E106" s="45" t="s">
        <v>439</v>
      </c>
      <c r="F106" s="45" t="s">
        <v>439</v>
      </c>
      <c r="G106" s="166" t="s">
        <v>439</v>
      </c>
      <c r="H106" s="420" t="s">
        <v>439</v>
      </c>
      <c r="I106" s="420" t="s">
        <v>439</v>
      </c>
      <c r="J106" s="697" t="s">
        <v>439</v>
      </c>
    </row>
    <row r="107" spans="1:10" ht="15.75" customHeight="1" x14ac:dyDescent="0.2">
      <c r="A107" s="300" t="s">
        <v>13</v>
      </c>
      <c r="B107" s="419" t="s">
        <v>439</v>
      </c>
      <c r="C107" s="419" t="s">
        <v>439</v>
      </c>
      <c r="D107" s="27" t="s">
        <v>439</v>
      </c>
      <c r="E107" s="45" t="s">
        <v>439</v>
      </c>
      <c r="F107" s="45" t="s">
        <v>439</v>
      </c>
      <c r="G107" s="166" t="s">
        <v>439</v>
      </c>
      <c r="H107" s="420" t="s">
        <v>439</v>
      </c>
      <c r="I107" s="420" t="s">
        <v>439</v>
      </c>
      <c r="J107" s="697" t="s">
        <v>439</v>
      </c>
    </row>
    <row r="108" spans="1:10" ht="15.75" customHeight="1" x14ac:dyDescent="0.2">
      <c r="A108" s="21" t="s">
        <v>33</v>
      </c>
      <c r="B108" s="238">
        <v>44496.153333333306</v>
      </c>
      <c r="C108" s="238">
        <v>33985.326000000001</v>
      </c>
      <c r="D108" s="23">
        <v>-23.6</v>
      </c>
      <c r="E108" s="613" t="s">
        <v>439</v>
      </c>
      <c r="F108" s="45">
        <v>129075</v>
      </c>
      <c r="G108" s="638" t="s">
        <v>439</v>
      </c>
      <c r="H108" s="240">
        <v>44496.153333333306</v>
      </c>
      <c r="I108" s="240">
        <v>163060.326</v>
      </c>
      <c r="J108" s="23">
        <v>266.5</v>
      </c>
    </row>
    <row r="109" spans="1:10" ht="15.75" customHeight="1" x14ac:dyDescent="0.2">
      <c r="A109" s="21" t="s">
        <v>346</v>
      </c>
      <c r="B109" s="238">
        <v>94443.787914999994</v>
      </c>
      <c r="C109" s="238">
        <v>206769.95725000001</v>
      </c>
      <c r="D109" s="23">
        <v>118.9</v>
      </c>
      <c r="E109" s="45">
        <v>1462622.3050000002</v>
      </c>
      <c r="F109" s="45">
        <v>557266.42099999997</v>
      </c>
      <c r="G109" s="166">
        <v>-61.9</v>
      </c>
      <c r="H109" s="240">
        <v>1557066.0929150002</v>
      </c>
      <c r="I109" s="240">
        <v>764036.37824999995</v>
      </c>
      <c r="J109" s="23">
        <v>-50.9</v>
      </c>
    </row>
    <row r="110" spans="1:10" ht="15.75" customHeight="1" x14ac:dyDescent="0.2">
      <c r="A110" s="21" t="s">
        <v>9</v>
      </c>
      <c r="B110" s="238">
        <v>88819.767915000004</v>
      </c>
      <c r="C110" s="238">
        <v>199728.95725000001</v>
      </c>
      <c r="D110" s="23">
        <v>124.9</v>
      </c>
      <c r="E110" s="613" t="s">
        <v>439</v>
      </c>
      <c r="F110" s="613" t="s">
        <v>439</v>
      </c>
      <c r="G110" s="638" t="s">
        <v>439</v>
      </c>
      <c r="H110" s="240">
        <v>88819.767915000004</v>
      </c>
      <c r="I110" s="240">
        <v>199728.95725000001</v>
      </c>
      <c r="J110" s="23">
        <v>124.9</v>
      </c>
    </row>
    <row r="111" spans="1:10" ht="15.75" customHeight="1" x14ac:dyDescent="0.2">
      <c r="A111" s="21" t="s">
        <v>10</v>
      </c>
      <c r="B111" s="238">
        <v>5624.02</v>
      </c>
      <c r="C111" s="238">
        <v>7041</v>
      </c>
      <c r="D111" s="23">
        <v>25.2</v>
      </c>
      <c r="E111" s="45">
        <v>1462622.3050000002</v>
      </c>
      <c r="F111" s="45">
        <v>557266.42099999997</v>
      </c>
      <c r="G111" s="166">
        <v>-61.9</v>
      </c>
      <c r="H111" s="240">
        <v>1468246.3250000002</v>
      </c>
      <c r="I111" s="240">
        <v>564307.42099999997</v>
      </c>
      <c r="J111" s="23">
        <v>-61.6</v>
      </c>
    </row>
    <row r="112" spans="1:10" ht="15.75" customHeight="1" x14ac:dyDescent="0.2">
      <c r="A112" s="300" t="s">
        <v>344</v>
      </c>
      <c r="B112" s="45" t="s">
        <v>439</v>
      </c>
      <c r="C112" s="45" t="s">
        <v>439</v>
      </c>
      <c r="D112" s="27" t="s">
        <v>439</v>
      </c>
      <c r="E112" s="45" t="s">
        <v>439</v>
      </c>
      <c r="F112" s="45" t="s">
        <v>439</v>
      </c>
      <c r="G112" s="166" t="s">
        <v>439</v>
      </c>
      <c r="H112" s="420" t="s">
        <v>439</v>
      </c>
      <c r="I112" s="420" t="s">
        <v>439</v>
      </c>
      <c r="J112" s="697" t="s">
        <v>439</v>
      </c>
    </row>
    <row r="113" spans="1:10" ht="15.75" customHeight="1" x14ac:dyDescent="0.2">
      <c r="A113" s="300" t="s">
        <v>12</v>
      </c>
      <c r="B113" s="419" t="s">
        <v>439</v>
      </c>
      <c r="C113" s="419" t="s">
        <v>439</v>
      </c>
      <c r="D113" s="27" t="s">
        <v>439</v>
      </c>
      <c r="E113" s="45" t="s">
        <v>439</v>
      </c>
      <c r="F113" s="45" t="s">
        <v>439</v>
      </c>
      <c r="G113" s="166" t="s">
        <v>439</v>
      </c>
      <c r="H113" s="420" t="s">
        <v>439</v>
      </c>
      <c r="I113" s="420" t="s">
        <v>439</v>
      </c>
      <c r="J113" s="697" t="s">
        <v>439</v>
      </c>
    </row>
    <row r="114" spans="1:10" ht="15.75" customHeight="1" x14ac:dyDescent="0.2">
      <c r="A114" s="300" t="s">
        <v>13</v>
      </c>
      <c r="B114" s="419" t="s">
        <v>439</v>
      </c>
      <c r="C114" s="419" t="s">
        <v>439</v>
      </c>
      <c r="D114" s="27" t="s">
        <v>439</v>
      </c>
      <c r="E114" s="45" t="s">
        <v>439</v>
      </c>
      <c r="F114" s="45" t="s">
        <v>439</v>
      </c>
      <c r="G114" s="166" t="s">
        <v>439</v>
      </c>
      <c r="H114" s="420" t="s">
        <v>439</v>
      </c>
      <c r="I114" s="420" t="s">
        <v>439</v>
      </c>
      <c r="J114" s="697" t="s">
        <v>439</v>
      </c>
    </row>
    <row r="115" spans="1:10" ht="15.75" customHeight="1" x14ac:dyDescent="0.2">
      <c r="A115" s="300" t="s">
        <v>345</v>
      </c>
      <c r="B115" s="45" t="s">
        <v>439</v>
      </c>
      <c r="C115" s="45" t="s">
        <v>439</v>
      </c>
      <c r="D115" s="27" t="s">
        <v>439</v>
      </c>
      <c r="E115" s="45" t="s">
        <v>439</v>
      </c>
      <c r="F115" s="45" t="s">
        <v>439</v>
      </c>
      <c r="G115" s="166" t="s">
        <v>439</v>
      </c>
      <c r="H115" s="420" t="s">
        <v>439</v>
      </c>
      <c r="I115" s="420" t="s">
        <v>439</v>
      </c>
      <c r="J115" s="697" t="s">
        <v>439</v>
      </c>
    </row>
    <row r="116" spans="1:10" ht="15.75" customHeight="1" x14ac:dyDescent="0.2">
      <c r="A116" s="300" t="s">
        <v>12</v>
      </c>
      <c r="B116" s="419" t="s">
        <v>439</v>
      </c>
      <c r="C116" s="419" t="s">
        <v>439</v>
      </c>
      <c r="D116" s="27" t="s">
        <v>439</v>
      </c>
      <c r="E116" s="45" t="s">
        <v>439</v>
      </c>
      <c r="F116" s="45" t="s">
        <v>439</v>
      </c>
      <c r="G116" s="166" t="s">
        <v>439</v>
      </c>
      <c r="H116" s="420" t="s">
        <v>439</v>
      </c>
      <c r="I116" s="420" t="s">
        <v>439</v>
      </c>
      <c r="J116" s="697" t="s">
        <v>439</v>
      </c>
    </row>
    <row r="117" spans="1:10" ht="15.75" customHeight="1" x14ac:dyDescent="0.2">
      <c r="A117" s="300" t="s">
        <v>13</v>
      </c>
      <c r="B117" s="419" t="s">
        <v>439</v>
      </c>
      <c r="C117" s="419" t="s">
        <v>439</v>
      </c>
      <c r="D117" s="27" t="s">
        <v>439</v>
      </c>
      <c r="E117" s="45" t="s">
        <v>439</v>
      </c>
      <c r="F117" s="45" t="s">
        <v>439</v>
      </c>
      <c r="G117" s="166" t="s">
        <v>439</v>
      </c>
      <c r="H117" s="420" t="s">
        <v>439</v>
      </c>
      <c r="I117" s="420" t="s">
        <v>439</v>
      </c>
      <c r="J117" s="696" t="s">
        <v>439</v>
      </c>
    </row>
    <row r="118" spans="1:10" ht="15.75" customHeight="1" x14ac:dyDescent="0.2">
      <c r="A118" s="21" t="s">
        <v>356</v>
      </c>
      <c r="B118" s="238">
        <v>4379</v>
      </c>
      <c r="C118" s="238">
        <v>13400.757</v>
      </c>
      <c r="D118" s="23">
        <v>206</v>
      </c>
      <c r="E118" s="613" t="s">
        <v>439</v>
      </c>
      <c r="F118" s="613" t="s">
        <v>439</v>
      </c>
      <c r="G118" s="638" t="s">
        <v>439</v>
      </c>
      <c r="H118" s="240">
        <v>4379</v>
      </c>
      <c r="I118" s="240">
        <v>13400.757</v>
      </c>
      <c r="J118" s="23">
        <v>206</v>
      </c>
    </row>
    <row r="119" spans="1:10" ht="15.75" customHeight="1" x14ac:dyDescent="0.2">
      <c r="A119" s="13" t="s">
        <v>28</v>
      </c>
      <c r="B119" s="312">
        <v>360071372.30215418</v>
      </c>
      <c r="C119" s="312">
        <v>377727171.23768997</v>
      </c>
      <c r="D119" s="23">
        <v>4.9000000000000004</v>
      </c>
      <c r="E119" s="239">
        <v>135927531.04384878</v>
      </c>
      <c r="F119" s="239">
        <v>166953504.1324313</v>
      </c>
      <c r="G119" s="166">
        <v>22.8</v>
      </c>
      <c r="H119" s="331">
        <v>495998903.34600294</v>
      </c>
      <c r="I119" s="331">
        <v>544680675.37012124</v>
      </c>
      <c r="J119" s="23">
        <v>9.8000000000000007</v>
      </c>
    </row>
    <row r="120" spans="1:10" ht="15.75" customHeight="1" x14ac:dyDescent="0.2">
      <c r="A120" s="21" t="s">
        <v>9</v>
      </c>
      <c r="B120" s="238">
        <v>358489254.37271422</v>
      </c>
      <c r="C120" s="238">
        <v>375420863.04035997</v>
      </c>
      <c r="D120" s="23">
        <v>4.7</v>
      </c>
      <c r="E120" s="613" t="s">
        <v>439</v>
      </c>
      <c r="F120" s="613" t="s">
        <v>439</v>
      </c>
      <c r="G120" s="638" t="s">
        <v>439</v>
      </c>
      <c r="H120" s="240">
        <v>358489254.37271422</v>
      </c>
      <c r="I120" s="240">
        <v>375420863.04035997</v>
      </c>
      <c r="J120" s="23">
        <v>4.7</v>
      </c>
    </row>
    <row r="121" spans="1:10" ht="15.75" customHeight="1" x14ac:dyDescent="0.2">
      <c r="A121" s="21" t="s">
        <v>10</v>
      </c>
      <c r="B121" s="238">
        <v>1546015.45444</v>
      </c>
      <c r="C121" s="238">
        <v>2224505.3763299999</v>
      </c>
      <c r="D121" s="23">
        <v>43.9</v>
      </c>
      <c r="E121" s="45">
        <v>135927531.04384878</v>
      </c>
      <c r="F121" s="45">
        <v>166796838.10495132</v>
      </c>
      <c r="G121" s="166">
        <v>22.7</v>
      </c>
      <c r="H121" s="240">
        <v>137473546.49828878</v>
      </c>
      <c r="I121" s="240">
        <v>169021343.48128131</v>
      </c>
      <c r="J121" s="23">
        <v>22.9</v>
      </c>
    </row>
    <row r="122" spans="1:10" ht="15.75" customHeight="1" x14ac:dyDescent="0.2">
      <c r="A122" s="300" t="s">
        <v>344</v>
      </c>
      <c r="B122" s="45" t="s">
        <v>439</v>
      </c>
      <c r="C122" s="45" t="s">
        <v>439</v>
      </c>
      <c r="D122" s="27" t="s">
        <v>439</v>
      </c>
      <c r="E122" s="45" t="s">
        <v>439</v>
      </c>
      <c r="F122" s="45" t="s">
        <v>439</v>
      </c>
      <c r="G122" s="166" t="s">
        <v>439</v>
      </c>
      <c r="H122" s="420" t="s">
        <v>439</v>
      </c>
      <c r="I122" s="420" t="s">
        <v>439</v>
      </c>
      <c r="J122" s="697" t="s">
        <v>439</v>
      </c>
    </row>
    <row r="123" spans="1:10" ht="15.75" customHeight="1" x14ac:dyDescent="0.2">
      <c r="A123" s="300" t="s">
        <v>12</v>
      </c>
      <c r="B123" s="419" t="s">
        <v>439</v>
      </c>
      <c r="C123" s="419" t="s">
        <v>439</v>
      </c>
      <c r="D123" s="27" t="s">
        <v>439</v>
      </c>
      <c r="E123" s="45" t="s">
        <v>439</v>
      </c>
      <c r="F123" s="45" t="s">
        <v>439</v>
      </c>
      <c r="G123" s="166" t="s">
        <v>439</v>
      </c>
      <c r="H123" s="420" t="s">
        <v>439</v>
      </c>
      <c r="I123" s="420" t="s">
        <v>439</v>
      </c>
      <c r="J123" s="697" t="s">
        <v>439</v>
      </c>
    </row>
    <row r="124" spans="1:10" ht="15.75" customHeight="1" x14ac:dyDescent="0.2">
      <c r="A124" s="300" t="s">
        <v>13</v>
      </c>
      <c r="B124" s="419" t="s">
        <v>439</v>
      </c>
      <c r="C124" s="419" t="s">
        <v>439</v>
      </c>
      <c r="D124" s="27" t="s">
        <v>439</v>
      </c>
      <c r="E124" s="45" t="s">
        <v>439</v>
      </c>
      <c r="F124" s="45" t="s">
        <v>439</v>
      </c>
      <c r="G124" s="166" t="s">
        <v>439</v>
      </c>
      <c r="H124" s="420" t="s">
        <v>439</v>
      </c>
      <c r="I124" s="420" t="s">
        <v>439</v>
      </c>
      <c r="J124" s="697" t="s">
        <v>439</v>
      </c>
    </row>
    <row r="125" spans="1:10" ht="15.75" customHeight="1" x14ac:dyDescent="0.2">
      <c r="A125" s="300" t="s">
        <v>345</v>
      </c>
      <c r="B125" s="45" t="s">
        <v>439</v>
      </c>
      <c r="C125" s="45" t="s">
        <v>439</v>
      </c>
      <c r="D125" s="27" t="s">
        <v>439</v>
      </c>
      <c r="E125" s="45" t="s">
        <v>439</v>
      </c>
      <c r="F125" s="45" t="s">
        <v>439</v>
      </c>
      <c r="G125" s="166" t="s">
        <v>439</v>
      </c>
      <c r="H125" s="420" t="s">
        <v>439</v>
      </c>
      <c r="I125" s="420" t="s">
        <v>439</v>
      </c>
      <c r="J125" s="697" t="s">
        <v>439</v>
      </c>
    </row>
    <row r="126" spans="1:10" ht="15.75" customHeight="1" x14ac:dyDescent="0.2">
      <c r="A126" s="300" t="s">
        <v>12</v>
      </c>
      <c r="B126" s="419" t="s">
        <v>439</v>
      </c>
      <c r="C126" s="419" t="s">
        <v>439</v>
      </c>
      <c r="D126" s="27" t="s">
        <v>439</v>
      </c>
      <c r="E126" s="45" t="s">
        <v>439</v>
      </c>
      <c r="F126" s="45" t="s">
        <v>439</v>
      </c>
      <c r="G126" s="166" t="s">
        <v>439</v>
      </c>
      <c r="H126" s="420" t="s">
        <v>439</v>
      </c>
      <c r="I126" s="420" t="s">
        <v>439</v>
      </c>
      <c r="J126" s="697" t="s">
        <v>439</v>
      </c>
    </row>
    <row r="127" spans="1:10" ht="15.75" customHeight="1" x14ac:dyDescent="0.2">
      <c r="A127" s="300" t="s">
        <v>13</v>
      </c>
      <c r="B127" s="419" t="s">
        <v>439</v>
      </c>
      <c r="C127" s="419" t="s">
        <v>439</v>
      </c>
      <c r="D127" s="27" t="s">
        <v>439</v>
      </c>
      <c r="E127" s="45" t="s">
        <v>439</v>
      </c>
      <c r="F127" s="45" t="s">
        <v>439</v>
      </c>
      <c r="G127" s="166" t="s">
        <v>439</v>
      </c>
      <c r="H127" s="420" t="s">
        <v>439</v>
      </c>
      <c r="I127" s="420" t="s">
        <v>439</v>
      </c>
      <c r="J127" s="697" t="s">
        <v>439</v>
      </c>
    </row>
    <row r="128" spans="1:10" ht="15.75" customHeight="1" x14ac:dyDescent="0.2">
      <c r="A128" s="21" t="s">
        <v>34</v>
      </c>
      <c r="B128" s="238">
        <v>36102.475000000006</v>
      </c>
      <c r="C128" s="238">
        <v>81802.820999999996</v>
      </c>
      <c r="D128" s="23">
        <v>126.6</v>
      </c>
      <c r="E128" s="613" t="s">
        <v>439</v>
      </c>
      <c r="F128" s="45">
        <v>156666.02747999999</v>
      </c>
      <c r="G128" s="638" t="s">
        <v>439</v>
      </c>
      <c r="H128" s="240">
        <v>36102.475000000006</v>
      </c>
      <c r="I128" s="240">
        <v>238468.84847999999</v>
      </c>
      <c r="J128" s="23">
        <v>560.5</v>
      </c>
    </row>
    <row r="129" spans="1:10" ht="15.75" customHeight="1" x14ac:dyDescent="0.2">
      <c r="A129" s="21" t="s">
        <v>346</v>
      </c>
      <c r="B129" s="238">
        <v>355292599.24180424</v>
      </c>
      <c r="C129" s="238">
        <v>372795472.68968999</v>
      </c>
      <c r="D129" s="23">
        <v>4.9000000000000004</v>
      </c>
      <c r="E129" s="45">
        <v>135430778.1998488</v>
      </c>
      <c r="F129" s="45">
        <v>166358305.27891129</v>
      </c>
      <c r="G129" s="166">
        <v>22.8</v>
      </c>
      <c r="H129" s="240">
        <v>490723377.44165301</v>
      </c>
      <c r="I129" s="240">
        <v>539153777.96860123</v>
      </c>
      <c r="J129" s="23">
        <v>9.9</v>
      </c>
    </row>
    <row r="130" spans="1:10" ht="15.75" customHeight="1" x14ac:dyDescent="0.2">
      <c r="A130" s="21" t="s">
        <v>9</v>
      </c>
      <c r="B130" s="238">
        <v>353746583.28736424</v>
      </c>
      <c r="C130" s="238">
        <v>370570967.31335998</v>
      </c>
      <c r="D130" s="23">
        <v>4.8</v>
      </c>
      <c r="E130" s="613" t="s">
        <v>439</v>
      </c>
      <c r="F130" s="613" t="s">
        <v>439</v>
      </c>
      <c r="G130" s="638" t="s">
        <v>439</v>
      </c>
      <c r="H130" s="240">
        <v>353746583.28736424</v>
      </c>
      <c r="I130" s="240">
        <v>370570967.31335998</v>
      </c>
      <c r="J130" s="23">
        <v>4.8</v>
      </c>
    </row>
    <row r="131" spans="1:10" ht="15.75" customHeight="1" x14ac:dyDescent="0.2">
      <c r="A131" s="21" t="s">
        <v>10</v>
      </c>
      <c r="B131" s="238">
        <v>1546015.95444</v>
      </c>
      <c r="C131" s="238">
        <v>2224505.3763299999</v>
      </c>
      <c r="D131" s="23">
        <v>43.9</v>
      </c>
      <c r="E131" s="45">
        <v>135430778.1998488</v>
      </c>
      <c r="F131" s="45">
        <v>166358305.27891129</v>
      </c>
      <c r="G131" s="166">
        <v>22.8</v>
      </c>
      <c r="H131" s="240">
        <v>136976794.1542888</v>
      </c>
      <c r="I131" s="240">
        <v>168582810.65524128</v>
      </c>
      <c r="J131" s="23">
        <v>23.1</v>
      </c>
    </row>
    <row r="132" spans="1:10" ht="15.75" customHeight="1" x14ac:dyDescent="0.2">
      <c r="A132" s="300" t="s">
        <v>344</v>
      </c>
      <c r="B132" s="45" t="s">
        <v>439</v>
      </c>
      <c r="C132" s="45" t="s">
        <v>439</v>
      </c>
      <c r="D132" s="27" t="s">
        <v>439</v>
      </c>
      <c r="E132" s="45" t="s">
        <v>439</v>
      </c>
      <c r="F132" s="45" t="s">
        <v>439</v>
      </c>
      <c r="G132" s="166" t="s">
        <v>439</v>
      </c>
      <c r="H132" s="420" t="s">
        <v>439</v>
      </c>
      <c r="I132" s="420" t="s">
        <v>439</v>
      </c>
      <c r="J132" s="697" t="s">
        <v>439</v>
      </c>
    </row>
    <row r="133" spans="1:10" ht="15.75" customHeight="1" x14ac:dyDescent="0.2">
      <c r="A133" s="300" t="s">
        <v>12</v>
      </c>
      <c r="B133" s="419" t="s">
        <v>439</v>
      </c>
      <c r="C133" s="419" t="s">
        <v>439</v>
      </c>
      <c r="D133" s="27" t="s">
        <v>439</v>
      </c>
      <c r="E133" s="45" t="s">
        <v>439</v>
      </c>
      <c r="F133" s="45" t="s">
        <v>439</v>
      </c>
      <c r="G133" s="166" t="s">
        <v>439</v>
      </c>
      <c r="H133" s="420" t="s">
        <v>439</v>
      </c>
      <c r="I133" s="420" t="s">
        <v>439</v>
      </c>
      <c r="J133" s="697" t="s">
        <v>439</v>
      </c>
    </row>
    <row r="134" spans="1:10" ht="15.75" customHeight="1" x14ac:dyDescent="0.2">
      <c r="A134" s="300" t="s">
        <v>13</v>
      </c>
      <c r="B134" s="419" t="s">
        <v>439</v>
      </c>
      <c r="C134" s="419" t="s">
        <v>439</v>
      </c>
      <c r="D134" s="27" t="s">
        <v>439</v>
      </c>
      <c r="E134" s="45" t="s">
        <v>439</v>
      </c>
      <c r="F134" s="45" t="s">
        <v>439</v>
      </c>
      <c r="G134" s="166" t="s">
        <v>439</v>
      </c>
      <c r="H134" s="420" t="s">
        <v>439</v>
      </c>
      <c r="I134" s="420" t="s">
        <v>439</v>
      </c>
      <c r="J134" s="697" t="s">
        <v>439</v>
      </c>
    </row>
    <row r="135" spans="1:10" ht="15.75" customHeight="1" x14ac:dyDescent="0.2">
      <c r="A135" s="300" t="s">
        <v>345</v>
      </c>
      <c r="B135" s="45" t="s">
        <v>439</v>
      </c>
      <c r="C135" s="45" t="s">
        <v>439</v>
      </c>
      <c r="D135" s="27" t="s">
        <v>439</v>
      </c>
      <c r="E135" s="45" t="s">
        <v>439</v>
      </c>
      <c r="F135" s="45" t="s">
        <v>439</v>
      </c>
      <c r="G135" s="166" t="s">
        <v>439</v>
      </c>
      <c r="H135" s="420" t="s">
        <v>439</v>
      </c>
      <c r="I135" s="420" t="s">
        <v>439</v>
      </c>
      <c r="J135" s="697" t="s">
        <v>439</v>
      </c>
    </row>
    <row r="136" spans="1:10" ht="15.75" customHeight="1" x14ac:dyDescent="0.2">
      <c r="A136" s="300" t="s">
        <v>12</v>
      </c>
      <c r="B136" s="419" t="s">
        <v>439</v>
      </c>
      <c r="C136" s="419" t="s">
        <v>439</v>
      </c>
      <c r="D136" s="27" t="s">
        <v>439</v>
      </c>
      <c r="E136" s="45" t="s">
        <v>439</v>
      </c>
      <c r="F136" s="45" t="s">
        <v>439</v>
      </c>
      <c r="G136" s="166" t="s">
        <v>439</v>
      </c>
      <c r="H136" s="420" t="s">
        <v>439</v>
      </c>
      <c r="I136" s="420" t="s">
        <v>439</v>
      </c>
      <c r="J136" s="697" t="s">
        <v>439</v>
      </c>
    </row>
    <row r="137" spans="1:10" ht="15.75" customHeight="1" x14ac:dyDescent="0.2">
      <c r="A137" s="300" t="s">
        <v>13</v>
      </c>
      <c r="B137" s="419" t="s">
        <v>439</v>
      </c>
      <c r="C137" s="419" t="s">
        <v>439</v>
      </c>
      <c r="D137" s="27" t="s">
        <v>439</v>
      </c>
      <c r="E137" s="45" t="s">
        <v>439</v>
      </c>
      <c r="F137" s="45" t="s">
        <v>439</v>
      </c>
      <c r="G137" s="166" t="s">
        <v>439</v>
      </c>
      <c r="H137" s="420" t="s">
        <v>439</v>
      </c>
      <c r="I137" s="420" t="s">
        <v>439</v>
      </c>
      <c r="J137" s="697" t="s">
        <v>439</v>
      </c>
    </row>
    <row r="138" spans="1:10" ht="15.75" customHeight="1" x14ac:dyDescent="0.2">
      <c r="A138" s="21" t="s">
        <v>356</v>
      </c>
      <c r="B138" s="238">
        <v>4643556.0853499994</v>
      </c>
      <c r="C138" s="238">
        <v>4849895.727</v>
      </c>
      <c r="D138" s="23">
        <v>4.4000000000000004</v>
      </c>
      <c r="E138" s="45">
        <v>496752.84400000004</v>
      </c>
      <c r="F138" s="45">
        <v>438532.82603999996</v>
      </c>
      <c r="G138" s="166">
        <v>-11.7</v>
      </c>
      <c r="H138" s="240">
        <v>5140308.9293499999</v>
      </c>
      <c r="I138" s="240">
        <v>5288428.5530399997</v>
      </c>
      <c r="J138" s="23">
        <v>2.9</v>
      </c>
    </row>
    <row r="139" spans="1:10" ht="15.75" customHeight="1" x14ac:dyDescent="0.2">
      <c r="A139" s="21" t="s">
        <v>357</v>
      </c>
      <c r="B139" s="238">
        <v>223224683.44413722</v>
      </c>
      <c r="C139" s="238">
        <v>268892621.49454999</v>
      </c>
      <c r="D139" s="23">
        <v>20.5</v>
      </c>
      <c r="E139" s="45">
        <v>4362697.88</v>
      </c>
      <c r="F139" s="45">
        <v>5469024.7310000006</v>
      </c>
      <c r="G139" s="166">
        <v>25.4</v>
      </c>
      <c r="H139" s="240">
        <v>227587381.32413721</v>
      </c>
      <c r="I139" s="240">
        <v>274361646.22555</v>
      </c>
      <c r="J139" s="23">
        <v>20.6</v>
      </c>
    </row>
    <row r="140" spans="1:10" ht="15.75" customHeight="1" x14ac:dyDescent="0.2">
      <c r="A140" s="21" t="s">
        <v>348</v>
      </c>
      <c r="B140" s="238">
        <v>674260.73600000003</v>
      </c>
      <c r="C140" s="238">
        <v>738037.32629999996</v>
      </c>
      <c r="D140" s="23">
        <v>9.5</v>
      </c>
      <c r="E140" s="45">
        <v>40935558.583120003</v>
      </c>
      <c r="F140" s="45">
        <v>51329942.175992146</v>
      </c>
      <c r="G140" s="166">
        <v>25.4</v>
      </c>
      <c r="H140" s="240">
        <v>41609819.319120005</v>
      </c>
      <c r="I140" s="240">
        <v>52067979.502292149</v>
      </c>
      <c r="J140" s="23">
        <v>25.1</v>
      </c>
    </row>
    <row r="141" spans="1:10" ht="15.75" customHeight="1" x14ac:dyDescent="0.2">
      <c r="A141" s="21" t="s">
        <v>349</v>
      </c>
      <c r="B141" s="420" t="s">
        <v>439</v>
      </c>
      <c r="C141" s="420" t="s">
        <v>439</v>
      </c>
      <c r="D141" s="697" t="s">
        <v>439</v>
      </c>
      <c r="E141" s="613" t="s">
        <v>439</v>
      </c>
      <c r="F141" s="613" t="s">
        <v>439</v>
      </c>
      <c r="G141" s="638" t="s">
        <v>439</v>
      </c>
      <c r="H141" s="420" t="s">
        <v>439</v>
      </c>
      <c r="I141" s="420" t="s">
        <v>439</v>
      </c>
      <c r="J141" s="697" t="s">
        <v>439</v>
      </c>
    </row>
    <row r="142" spans="1:10" ht="15.75" customHeight="1" x14ac:dyDescent="0.2">
      <c r="A142" s="13" t="s">
        <v>27</v>
      </c>
      <c r="B142" s="312">
        <v>926093.19650000008</v>
      </c>
      <c r="C142" s="312">
        <v>717586.25019000005</v>
      </c>
      <c r="D142" s="23">
        <v>-22.5</v>
      </c>
      <c r="E142" s="239">
        <v>3471726.7654400002</v>
      </c>
      <c r="F142" s="239">
        <v>4478950.7775999997</v>
      </c>
      <c r="G142" s="166">
        <v>29</v>
      </c>
      <c r="H142" s="331">
        <v>4397819.9619399998</v>
      </c>
      <c r="I142" s="331">
        <v>5196537.0277899997</v>
      </c>
      <c r="J142" s="23">
        <v>18.2</v>
      </c>
    </row>
    <row r="143" spans="1:10" ht="15.75" customHeight="1" x14ac:dyDescent="0.2">
      <c r="A143" s="21" t="s">
        <v>9</v>
      </c>
      <c r="B143" s="238">
        <v>917155.02857000008</v>
      </c>
      <c r="C143" s="238">
        <v>713968.30865000002</v>
      </c>
      <c r="D143" s="23">
        <v>-22.2</v>
      </c>
      <c r="E143" s="613" t="s">
        <v>439</v>
      </c>
      <c r="F143" s="613" t="s">
        <v>439</v>
      </c>
      <c r="G143" s="638" t="s">
        <v>439</v>
      </c>
      <c r="H143" s="240">
        <v>917155.02857000008</v>
      </c>
      <c r="I143" s="240">
        <v>713968.30865000002</v>
      </c>
      <c r="J143" s="23">
        <v>-22.2</v>
      </c>
    </row>
    <row r="144" spans="1:10" ht="15.75" customHeight="1" x14ac:dyDescent="0.2">
      <c r="A144" s="21" t="s">
        <v>10</v>
      </c>
      <c r="B144" s="238">
        <v>8938.1679299999996</v>
      </c>
      <c r="C144" s="238">
        <v>3617.9415399999998</v>
      </c>
      <c r="D144" s="23">
        <v>-59.5</v>
      </c>
      <c r="E144" s="45">
        <v>3471726.7654400002</v>
      </c>
      <c r="F144" s="45">
        <v>4478950.7775999997</v>
      </c>
      <c r="G144" s="171">
        <v>29</v>
      </c>
      <c r="H144" s="240">
        <v>3480664.9333700002</v>
      </c>
      <c r="I144" s="240">
        <v>4482568.7191399997</v>
      </c>
      <c r="J144" s="24">
        <v>28.8</v>
      </c>
    </row>
    <row r="145" spans="1:10" ht="15.75" customHeight="1" x14ac:dyDescent="0.2">
      <c r="A145" s="21" t="s">
        <v>34</v>
      </c>
      <c r="B145" s="420" t="s">
        <v>439</v>
      </c>
      <c r="C145" s="420" t="s">
        <v>439</v>
      </c>
      <c r="D145" s="697" t="s">
        <v>439</v>
      </c>
      <c r="E145" s="613" t="s">
        <v>439</v>
      </c>
      <c r="F145" s="613" t="s">
        <v>439</v>
      </c>
      <c r="G145" s="695" t="s">
        <v>439</v>
      </c>
      <c r="H145" s="420" t="s">
        <v>439</v>
      </c>
      <c r="I145" s="420" t="s">
        <v>439</v>
      </c>
      <c r="J145" s="696" t="s">
        <v>439</v>
      </c>
    </row>
    <row r="146" spans="1:10" ht="15.75" customHeight="1" x14ac:dyDescent="0.2">
      <c r="A146" s="300" t="s">
        <v>15</v>
      </c>
      <c r="B146" s="45" t="s">
        <v>439</v>
      </c>
      <c r="C146" s="45" t="s">
        <v>439</v>
      </c>
      <c r="D146" s="27" t="s">
        <v>439</v>
      </c>
      <c r="E146" s="45" t="s">
        <v>439</v>
      </c>
      <c r="F146" s="45" t="s">
        <v>439</v>
      </c>
      <c r="G146" s="166" t="s">
        <v>439</v>
      </c>
      <c r="H146" s="420" t="s">
        <v>439</v>
      </c>
      <c r="I146" s="420" t="s">
        <v>439</v>
      </c>
      <c r="J146" s="697" t="s">
        <v>439</v>
      </c>
    </row>
    <row r="147" spans="1:10" ht="15.75" customHeight="1" x14ac:dyDescent="0.2">
      <c r="A147" s="21" t="s">
        <v>358</v>
      </c>
      <c r="B147" s="238">
        <v>357510.96663000004</v>
      </c>
      <c r="C147" s="238">
        <v>291073.36417000002</v>
      </c>
      <c r="D147" s="23">
        <v>-18.600000000000001</v>
      </c>
      <c r="E147" s="45">
        <v>46260.364000000001</v>
      </c>
      <c r="F147" s="45">
        <v>55587.006000000001</v>
      </c>
      <c r="G147" s="166">
        <v>20.2</v>
      </c>
      <c r="H147" s="240">
        <v>403771.33063000004</v>
      </c>
      <c r="I147" s="240">
        <v>346660.37017000001</v>
      </c>
      <c r="J147" s="23">
        <v>-14.1</v>
      </c>
    </row>
    <row r="148" spans="1:10" ht="15.75" customHeight="1" x14ac:dyDescent="0.2">
      <c r="A148" s="21" t="s">
        <v>350</v>
      </c>
      <c r="B148" s="238">
        <v>252</v>
      </c>
      <c r="C148" s="238">
        <v>13.897</v>
      </c>
      <c r="D148" s="23">
        <v>-94.5</v>
      </c>
      <c r="E148" s="45">
        <v>505225.53398000001</v>
      </c>
      <c r="F148" s="45">
        <v>715486.97862000007</v>
      </c>
      <c r="G148" s="166">
        <v>41.6</v>
      </c>
      <c r="H148" s="240">
        <v>505477.53398000001</v>
      </c>
      <c r="I148" s="240">
        <v>715500.87562000006</v>
      </c>
      <c r="J148" s="23">
        <v>41.5</v>
      </c>
    </row>
    <row r="149" spans="1:10" ht="15.75" customHeight="1" x14ac:dyDescent="0.2">
      <c r="A149" s="21" t="s">
        <v>349</v>
      </c>
      <c r="B149" s="420" t="s">
        <v>439</v>
      </c>
      <c r="C149" s="420" t="s">
        <v>439</v>
      </c>
      <c r="D149" s="697" t="s">
        <v>439</v>
      </c>
      <c r="E149" s="613" t="s">
        <v>439</v>
      </c>
      <c r="F149" s="613" t="s">
        <v>439</v>
      </c>
      <c r="G149" s="638" t="s">
        <v>439</v>
      </c>
      <c r="H149" s="420" t="s">
        <v>439</v>
      </c>
      <c r="I149" s="420" t="s">
        <v>439</v>
      </c>
      <c r="J149" s="697" t="s">
        <v>439</v>
      </c>
    </row>
    <row r="150" spans="1:10" ht="15.75" customHeight="1" x14ac:dyDescent="0.2">
      <c r="A150" s="13" t="s">
        <v>26</v>
      </c>
      <c r="B150" s="331">
        <v>597430.23635999998</v>
      </c>
      <c r="C150" s="331">
        <v>739317.66636000015</v>
      </c>
      <c r="D150" s="23">
        <v>23.7</v>
      </c>
      <c r="E150" s="239">
        <v>3296794.7762700003</v>
      </c>
      <c r="F150" s="239">
        <v>4567854.3615800003</v>
      </c>
      <c r="G150" s="171">
        <v>38.6</v>
      </c>
      <c r="H150" s="331">
        <v>3894225.0126300002</v>
      </c>
      <c r="I150" s="331">
        <v>5307172.0279400004</v>
      </c>
      <c r="J150" s="24">
        <v>36.299999999999997</v>
      </c>
    </row>
    <row r="151" spans="1:10" ht="15.75" customHeight="1" x14ac:dyDescent="0.2">
      <c r="A151" s="21" t="s">
        <v>9</v>
      </c>
      <c r="B151" s="240">
        <v>552433.85446000006</v>
      </c>
      <c r="C151" s="240">
        <v>706677.94036000001</v>
      </c>
      <c r="D151" s="23">
        <v>27.9</v>
      </c>
      <c r="E151" s="613" t="s">
        <v>439</v>
      </c>
      <c r="F151" s="613" t="s">
        <v>439</v>
      </c>
      <c r="G151" s="638" t="s">
        <v>439</v>
      </c>
      <c r="H151" s="240">
        <v>552433.85446000006</v>
      </c>
      <c r="I151" s="240">
        <v>706677.94036000001</v>
      </c>
      <c r="J151" s="23">
        <v>27.9</v>
      </c>
    </row>
    <row r="152" spans="1:10" ht="15.75" customHeight="1" x14ac:dyDescent="0.2">
      <c r="A152" s="21" t="s">
        <v>10</v>
      </c>
      <c r="B152" s="240">
        <v>44996.3819</v>
      </c>
      <c r="C152" s="240">
        <v>32639.725999999999</v>
      </c>
      <c r="D152" s="23">
        <v>-27.5</v>
      </c>
      <c r="E152" s="45">
        <v>3296794.7762700003</v>
      </c>
      <c r="F152" s="45">
        <v>4567854.3615800003</v>
      </c>
      <c r="G152" s="166">
        <v>38.6</v>
      </c>
      <c r="H152" s="240">
        <v>3341791.1581700002</v>
      </c>
      <c r="I152" s="240">
        <v>4600494.0875800001</v>
      </c>
      <c r="J152" s="23">
        <v>37.700000000000003</v>
      </c>
    </row>
    <row r="153" spans="1:10" ht="15.75" customHeight="1" x14ac:dyDescent="0.2">
      <c r="A153" s="21" t="s">
        <v>34</v>
      </c>
      <c r="B153" s="420" t="s">
        <v>439</v>
      </c>
      <c r="C153" s="420" t="s">
        <v>439</v>
      </c>
      <c r="D153" s="697" t="s">
        <v>439</v>
      </c>
      <c r="E153" s="613" t="s">
        <v>439</v>
      </c>
      <c r="F153" s="613" t="s">
        <v>439</v>
      </c>
      <c r="G153" s="638" t="s">
        <v>439</v>
      </c>
      <c r="H153" s="420" t="s">
        <v>439</v>
      </c>
      <c r="I153" s="420" t="s">
        <v>439</v>
      </c>
      <c r="J153" s="697" t="s">
        <v>439</v>
      </c>
    </row>
    <row r="154" spans="1:10" ht="15.75" customHeight="1" x14ac:dyDescent="0.2">
      <c r="A154" s="300" t="s">
        <v>14</v>
      </c>
      <c r="B154" s="45" t="s">
        <v>439</v>
      </c>
      <c r="C154" s="45" t="s">
        <v>439</v>
      </c>
      <c r="D154" s="27" t="s">
        <v>439</v>
      </c>
      <c r="E154" s="45" t="s">
        <v>439</v>
      </c>
      <c r="F154" s="45" t="s">
        <v>439</v>
      </c>
      <c r="G154" s="166" t="s">
        <v>439</v>
      </c>
      <c r="H154" s="420" t="s">
        <v>439</v>
      </c>
      <c r="I154" s="420" t="s">
        <v>439</v>
      </c>
      <c r="J154" s="697" t="s">
        <v>439</v>
      </c>
    </row>
    <row r="155" spans="1:10" ht="15.75" customHeight="1" x14ac:dyDescent="0.2">
      <c r="A155" s="21" t="s">
        <v>347</v>
      </c>
      <c r="B155" s="240">
        <v>111143.29069000001</v>
      </c>
      <c r="C155" s="240">
        <v>52035.652920000008</v>
      </c>
      <c r="D155" s="23">
        <v>-53.2</v>
      </c>
      <c r="E155" s="45">
        <v>46237.031999999999</v>
      </c>
      <c r="F155" s="45">
        <v>30429.634999999998</v>
      </c>
      <c r="G155" s="166">
        <v>-34.200000000000003</v>
      </c>
      <c r="H155" s="240">
        <v>157380.32269</v>
      </c>
      <c r="I155" s="240">
        <v>82465.287920000002</v>
      </c>
      <c r="J155" s="23">
        <v>-47.6</v>
      </c>
    </row>
    <row r="156" spans="1:10" ht="15.75" customHeight="1" x14ac:dyDescent="0.2">
      <c r="A156" s="21" t="s">
        <v>348</v>
      </c>
      <c r="B156" s="240">
        <v>4435.8810000000003</v>
      </c>
      <c r="C156" s="240">
        <v>2807.0545299999999</v>
      </c>
      <c r="D156" s="23">
        <v>-36.700000000000003</v>
      </c>
      <c r="E156" s="45">
        <v>514390.34481000004</v>
      </c>
      <c r="F156" s="45">
        <v>692920.04076</v>
      </c>
      <c r="G156" s="166">
        <v>34.700000000000003</v>
      </c>
      <c r="H156" s="240">
        <v>518826.22581000003</v>
      </c>
      <c r="I156" s="240">
        <v>695727.09528999997</v>
      </c>
      <c r="J156" s="23">
        <v>34.1</v>
      </c>
    </row>
    <row r="157" spans="1:10" ht="15.75" customHeight="1" x14ac:dyDescent="0.2">
      <c r="A157" s="10" t="s">
        <v>349</v>
      </c>
      <c r="B157" s="421" t="s">
        <v>439</v>
      </c>
      <c r="C157" s="422" t="s">
        <v>439</v>
      </c>
      <c r="D157" s="698" t="s">
        <v>439</v>
      </c>
      <c r="E157" s="421" t="s">
        <v>439</v>
      </c>
      <c r="F157" s="421" t="s">
        <v>439</v>
      </c>
      <c r="G157" s="630" t="s">
        <v>439</v>
      </c>
      <c r="H157" s="421" t="s">
        <v>439</v>
      </c>
      <c r="I157" s="422" t="s">
        <v>439</v>
      </c>
      <c r="J157" s="698" t="s">
        <v>439</v>
      </c>
    </row>
    <row r="158" spans="1:10" ht="15.75" customHeight="1" x14ac:dyDescent="0.2">
      <c r="A158" s="155"/>
    </row>
    <row r="159" spans="1:10" ht="15.75" customHeight="1" x14ac:dyDescent="0.2">
      <c r="A159" s="149"/>
    </row>
    <row r="160" spans="1:10" ht="15.75" customHeight="1" x14ac:dyDescent="0.25">
      <c r="A160" s="165" t="s">
        <v>35</v>
      </c>
    </row>
    <row r="161" spans="1:10" ht="15.75" customHeight="1" x14ac:dyDescent="0.25">
      <c r="A161" s="149"/>
      <c r="B161" s="727"/>
      <c r="C161" s="727"/>
      <c r="D161" s="727"/>
      <c r="E161" s="727"/>
      <c r="F161" s="727"/>
      <c r="G161" s="727"/>
      <c r="H161" s="727"/>
      <c r="I161" s="727"/>
      <c r="J161" s="727"/>
    </row>
    <row r="162" spans="1:10" s="3" customFormat="1" ht="20.100000000000001" customHeight="1" x14ac:dyDescent="0.25">
      <c r="A162" s="704" t="s">
        <v>131</v>
      </c>
      <c r="B162" s="724" t="s">
        <v>0</v>
      </c>
      <c r="C162" s="725"/>
      <c r="D162" s="726"/>
      <c r="E162" s="725" t="s">
        <v>1</v>
      </c>
      <c r="F162" s="725"/>
      <c r="G162" s="725"/>
      <c r="H162" s="724" t="s">
        <v>2</v>
      </c>
      <c r="I162" s="725"/>
      <c r="J162" s="726"/>
    </row>
    <row r="163" spans="1:10" s="3" customFormat="1" ht="15.75" customHeight="1" x14ac:dyDescent="0.2">
      <c r="A163" s="142"/>
      <c r="B163" s="254" t="s">
        <v>437</v>
      </c>
      <c r="C163" s="254" t="s">
        <v>438</v>
      </c>
      <c r="D163" s="19" t="s">
        <v>3</v>
      </c>
      <c r="E163" s="254" t="s">
        <v>437</v>
      </c>
      <c r="F163" s="254" t="s">
        <v>438</v>
      </c>
      <c r="G163" s="19" t="s">
        <v>3</v>
      </c>
      <c r="H163" s="254" t="s">
        <v>437</v>
      </c>
      <c r="I163" s="254" t="s">
        <v>438</v>
      </c>
      <c r="J163" s="19" t="s">
        <v>3</v>
      </c>
    </row>
    <row r="164" spans="1:10" s="3" customFormat="1" ht="15.75" customHeight="1" x14ac:dyDescent="0.2">
      <c r="A164" s="605" t="s">
        <v>439</v>
      </c>
      <c r="B164" s="15"/>
      <c r="C164" s="15"/>
      <c r="D164" s="17" t="s">
        <v>4</v>
      </c>
      <c r="E164" s="16"/>
      <c r="F164" s="16"/>
      <c r="G164" s="15" t="s">
        <v>4</v>
      </c>
      <c r="H164" s="16"/>
      <c r="I164" s="16"/>
      <c r="J164" s="15" t="s">
        <v>4</v>
      </c>
    </row>
    <row r="165" spans="1:10" s="3" customFormat="1" ht="15.75" customHeight="1" x14ac:dyDescent="0.2">
      <c r="A165" s="14" t="s">
        <v>351</v>
      </c>
      <c r="B165" s="239">
        <v>26348511.640290003</v>
      </c>
      <c r="C165" s="239">
        <v>29596086.863510001</v>
      </c>
      <c r="D165" s="11">
        <v>12.3</v>
      </c>
      <c r="E165" s="239">
        <v>83502.851999999999</v>
      </c>
      <c r="F165" s="239">
        <v>110318.236</v>
      </c>
      <c r="G165" s="11">
        <v>32.1</v>
      </c>
      <c r="H165" s="239">
        <v>26432014.492290005</v>
      </c>
      <c r="I165" s="239">
        <v>29706405.099510003</v>
      </c>
      <c r="J165" s="11">
        <v>12.4</v>
      </c>
    </row>
    <row r="166" spans="1:10" s="3" customFormat="1" ht="15.75" customHeight="1" x14ac:dyDescent="0.2">
      <c r="A166" s="13" t="s">
        <v>352</v>
      </c>
      <c r="B166" s="239">
        <v>5679.0889999999999</v>
      </c>
      <c r="C166" s="239">
        <v>5588</v>
      </c>
      <c r="D166" s="11">
        <v>-1.6</v>
      </c>
      <c r="E166" s="614" t="s">
        <v>439</v>
      </c>
      <c r="F166" s="614" t="s">
        <v>439</v>
      </c>
      <c r="G166" s="699" t="s">
        <v>439</v>
      </c>
      <c r="H166" s="239">
        <v>5679.0889999999999</v>
      </c>
      <c r="I166" s="239">
        <v>5588</v>
      </c>
      <c r="J166" s="11">
        <v>-1.6</v>
      </c>
    </row>
    <row r="167" spans="1:10" s="3" customFormat="1" ht="15.75" customHeight="1" x14ac:dyDescent="0.2">
      <c r="A167" s="13" t="s">
        <v>353</v>
      </c>
      <c r="B167" s="239">
        <v>452591769.41856003</v>
      </c>
      <c r="C167" s="239">
        <v>485215148.15420002</v>
      </c>
      <c r="D167" s="11">
        <v>7.2</v>
      </c>
      <c r="E167" s="239">
        <v>2015457.3391499999</v>
      </c>
      <c r="F167" s="239">
        <v>2160404.7961499998</v>
      </c>
      <c r="G167" s="11">
        <v>7.2</v>
      </c>
      <c r="H167" s="239">
        <v>454607226.75771004</v>
      </c>
      <c r="I167" s="239">
        <v>487375552.95035005</v>
      </c>
      <c r="J167" s="11">
        <v>7.2</v>
      </c>
    </row>
    <row r="168" spans="1:10" s="3" customFormat="1" ht="15.75" customHeight="1" x14ac:dyDescent="0.2">
      <c r="A168" s="13" t="s">
        <v>354</v>
      </c>
      <c r="B168" s="239">
        <v>9289910.0052800011</v>
      </c>
      <c r="C168" s="239">
        <v>3531655.2910000002</v>
      </c>
      <c r="D168" s="11">
        <v>-62</v>
      </c>
      <c r="E168" s="239">
        <v>121.548</v>
      </c>
      <c r="F168" s="239">
        <v>-300.541</v>
      </c>
      <c r="G168" s="11">
        <v>-347.3</v>
      </c>
      <c r="H168" s="239">
        <v>9290031.5532800015</v>
      </c>
      <c r="I168" s="239">
        <v>3531354.75</v>
      </c>
      <c r="J168" s="11">
        <v>-62</v>
      </c>
    </row>
    <row r="169" spans="1:10" s="3" customFormat="1" ht="15.75" customHeight="1" x14ac:dyDescent="0.2">
      <c r="A169" s="42" t="s">
        <v>355</v>
      </c>
      <c r="B169" s="285">
        <v>16290777.261999998</v>
      </c>
      <c r="C169" s="285">
        <v>1924392.1090000002</v>
      </c>
      <c r="D169" s="9">
        <v>-88.2</v>
      </c>
      <c r="E169" s="615" t="s">
        <v>439</v>
      </c>
      <c r="F169" s="615" t="s">
        <v>439</v>
      </c>
      <c r="G169" s="700" t="s">
        <v>439</v>
      </c>
      <c r="H169" s="285">
        <v>16290777.261999998</v>
      </c>
      <c r="I169" s="285">
        <v>1924392.1090000002</v>
      </c>
      <c r="J169" s="9">
        <v>-88.2</v>
      </c>
    </row>
    <row r="170" spans="1:10" s="3" customFormat="1" ht="15.75" customHeight="1" x14ac:dyDescent="0.2">
      <c r="A170" s="8"/>
      <c r="E170" s="7"/>
      <c r="F170" s="7"/>
      <c r="G170" s="6"/>
      <c r="H170" s="7"/>
      <c r="I170" s="7"/>
      <c r="J170" s="6"/>
    </row>
    <row r="171" spans="1:10" ht="15.75" customHeight="1" x14ac:dyDescent="0.2"/>
    <row r="172" spans="1:10" ht="15.75" customHeight="1" x14ac:dyDescent="0.2"/>
    <row r="173" spans="1:10" ht="15.75" customHeight="1" x14ac:dyDescent="0.2"/>
    <row r="174" spans="1:10" ht="15.75" customHeight="1" x14ac:dyDescent="0.2"/>
    <row r="175" spans="1:10" ht="15.75" customHeight="1" x14ac:dyDescent="0.2"/>
    <row r="176" spans="1:10"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sheetData>
  <mergeCells count="27">
    <mergeCell ref="B21:D21"/>
    <mergeCell ref="E21:G21"/>
    <mergeCell ref="H21:J21"/>
    <mergeCell ref="B2:D2"/>
    <mergeCell ref="E2:G2"/>
    <mergeCell ref="H2:J2"/>
    <mergeCell ref="B4:D4"/>
    <mergeCell ref="E4:G4"/>
    <mergeCell ref="H4:J4"/>
    <mergeCell ref="B76:D76"/>
    <mergeCell ref="E76:G76"/>
    <mergeCell ref="H76:J76"/>
    <mergeCell ref="B22:D22"/>
    <mergeCell ref="E22:G22"/>
    <mergeCell ref="H22:J22"/>
    <mergeCell ref="B75:D75"/>
    <mergeCell ref="E75:G75"/>
    <mergeCell ref="H75:J75"/>
    <mergeCell ref="B49:D49"/>
    <mergeCell ref="E49:G49"/>
    <mergeCell ref="H49:J49"/>
    <mergeCell ref="B162:D162"/>
    <mergeCell ref="E162:G162"/>
    <mergeCell ref="H162:J162"/>
    <mergeCell ref="B161:D161"/>
    <mergeCell ref="E161:G161"/>
    <mergeCell ref="H161:J161"/>
  </mergeCells>
  <conditionalFormatting sqref="H132:I137">
    <cfRule type="expression" dxfId="2745" priority="46">
      <formula>kvartal&lt;4</formula>
    </cfRule>
  </conditionalFormatting>
  <conditionalFormatting sqref="B26:C29 E26:F29">
    <cfRule type="expression" dxfId="2744" priority="60">
      <formula>kvartal&lt;4</formula>
    </cfRule>
  </conditionalFormatting>
  <conditionalFormatting sqref="H26:I29">
    <cfRule type="expression" dxfId="2743" priority="59">
      <formula>kvartal&lt;4</formula>
    </cfRule>
  </conditionalFormatting>
  <conditionalFormatting sqref="H32:I34">
    <cfRule type="expression" dxfId="2742" priority="58">
      <formula>kvartal&lt;4</formula>
    </cfRule>
  </conditionalFormatting>
  <conditionalFormatting sqref="H37:I39">
    <cfRule type="expression" dxfId="2741" priority="57">
      <formula>kvartal&lt;4</formula>
    </cfRule>
  </conditionalFormatting>
  <conditionalFormatting sqref="H82:I87">
    <cfRule type="expression" dxfId="2740" priority="54">
      <formula>kvartal&lt;4</formula>
    </cfRule>
  </conditionalFormatting>
  <conditionalFormatting sqref="H92:I97">
    <cfRule type="expression" dxfId="2739" priority="51">
      <formula>kvartal&lt;4</formula>
    </cfRule>
  </conditionalFormatting>
  <conditionalFormatting sqref="H102:I107">
    <cfRule type="expression" dxfId="2738" priority="49">
      <formula>kvartal&lt;4</formula>
    </cfRule>
  </conditionalFormatting>
  <conditionalFormatting sqref="H112:I117">
    <cfRule type="expression" dxfId="2737" priority="48">
      <formula>kvartal&lt;4</formula>
    </cfRule>
  </conditionalFormatting>
  <conditionalFormatting sqref="H122:I127">
    <cfRule type="expression" dxfId="2736" priority="47">
      <formula>kvartal&lt;4</formula>
    </cfRule>
  </conditionalFormatting>
  <conditionalFormatting sqref="H146:I146">
    <cfRule type="expression" dxfId="2735" priority="45">
      <formula>kvartal&lt;4</formula>
    </cfRule>
  </conditionalFormatting>
  <conditionalFormatting sqref="H154:I154">
    <cfRule type="expression" dxfId="2734" priority="44">
      <formula>kvartal&lt;4</formula>
    </cfRule>
  </conditionalFormatting>
  <conditionalFormatting sqref="A34">
    <cfRule type="expression" dxfId="2733" priority="29">
      <formula>kvartal &lt; 4</formula>
    </cfRule>
  </conditionalFormatting>
  <conditionalFormatting sqref="A26:A28">
    <cfRule type="expression" dxfId="2732" priority="43">
      <formula>kvartal &lt; 4</formula>
    </cfRule>
  </conditionalFormatting>
  <conditionalFormatting sqref="A32:A33">
    <cfRule type="expression" dxfId="2731" priority="42">
      <formula>kvartal &lt; 4</formula>
    </cfRule>
  </conditionalFormatting>
  <conditionalFormatting sqref="A37:A39">
    <cfRule type="expression" dxfId="2730" priority="41">
      <formula>kvartal &lt; 4</formula>
    </cfRule>
  </conditionalFormatting>
  <conditionalFormatting sqref="A57:A59">
    <cfRule type="expression" dxfId="2729" priority="40">
      <formula>kvartal &lt; 4</formula>
    </cfRule>
  </conditionalFormatting>
  <conditionalFormatting sqref="A63:A65">
    <cfRule type="expression" dxfId="2728" priority="39">
      <formula>kvartal &lt; 4</formula>
    </cfRule>
  </conditionalFormatting>
  <conditionalFormatting sqref="A82:A87">
    <cfRule type="expression" dxfId="2727" priority="38">
      <formula>kvartal &lt; 4</formula>
    </cfRule>
  </conditionalFormatting>
  <conditionalFormatting sqref="A92:A97">
    <cfRule type="expression" dxfId="2726" priority="37">
      <formula>kvartal &lt; 4</formula>
    </cfRule>
  </conditionalFormatting>
  <conditionalFormatting sqref="A102:A107">
    <cfRule type="expression" dxfId="2725" priority="36">
      <formula>kvartal &lt; 4</formula>
    </cfRule>
  </conditionalFormatting>
  <conditionalFormatting sqref="A112:A117">
    <cfRule type="expression" dxfId="2724" priority="35">
      <formula>kvartal &lt; 4</formula>
    </cfRule>
  </conditionalFormatting>
  <conditionalFormatting sqref="A122:A127">
    <cfRule type="expression" dxfId="2723" priority="34">
      <formula>kvartal &lt; 4</formula>
    </cfRule>
  </conditionalFormatting>
  <conditionalFormatting sqref="A132:A137">
    <cfRule type="expression" dxfId="2722" priority="33">
      <formula>kvartal &lt; 4</formula>
    </cfRule>
  </conditionalFormatting>
  <conditionalFormatting sqref="A146">
    <cfRule type="expression" dxfId="2721" priority="32">
      <formula>kvartal &lt; 4</formula>
    </cfRule>
  </conditionalFormatting>
  <conditionalFormatting sqref="A154">
    <cfRule type="expression" dxfId="2720" priority="31">
      <formula>kvartal &lt; 4</formula>
    </cfRule>
  </conditionalFormatting>
  <conditionalFormatting sqref="A29">
    <cfRule type="expression" dxfId="2719" priority="30">
      <formula>kvartal &lt; 4</formula>
    </cfRule>
  </conditionalFormatting>
  <conditionalFormatting sqref="E32:F34">
    <cfRule type="expression" dxfId="2718" priority="28">
      <formula>kvartal&lt;4</formula>
    </cfRule>
  </conditionalFormatting>
  <conditionalFormatting sqref="E37:F39">
    <cfRule type="expression" dxfId="2717" priority="27">
      <formula>kvartal&lt;4</formula>
    </cfRule>
  </conditionalFormatting>
  <conditionalFormatting sqref="B32:C34">
    <cfRule type="expression" dxfId="2716" priority="26">
      <formula>kvartal&lt;4</formula>
    </cfRule>
  </conditionalFormatting>
  <conditionalFormatting sqref="B37:C39">
    <cfRule type="expression" dxfId="2715" priority="25">
      <formula>kvartal&lt;4</formula>
    </cfRule>
  </conditionalFormatting>
  <conditionalFormatting sqref="B57:C59">
    <cfRule type="expression" dxfId="2714" priority="24">
      <formula>kvartal&lt;4</formula>
    </cfRule>
  </conditionalFormatting>
  <conditionalFormatting sqref="B63:C65">
    <cfRule type="expression" dxfId="2713" priority="23">
      <formula>kvartal&lt;4</formula>
    </cfRule>
  </conditionalFormatting>
  <conditionalFormatting sqref="B82:C82">
    <cfRule type="expression" dxfId="2712" priority="22">
      <formula>kvartal&lt;4</formula>
    </cfRule>
  </conditionalFormatting>
  <conditionalFormatting sqref="B85:C85">
    <cfRule type="expression" dxfId="2711" priority="21">
      <formula>kvartal&lt;4</formula>
    </cfRule>
  </conditionalFormatting>
  <conditionalFormatting sqref="B92:C92">
    <cfRule type="expression" dxfId="2710" priority="20">
      <formula>kvartal&lt;4</formula>
    </cfRule>
  </conditionalFormatting>
  <conditionalFormatting sqref="B95:C95">
    <cfRule type="expression" dxfId="2709" priority="19">
      <formula>kvartal&lt;4</formula>
    </cfRule>
  </conditionalFormatting>
  <conditionalFormatting sqref="B102:C102">
    <cfRule type="expression" dxfId="2708" priority="18">
      <formula>kvartal&lt;4</formula>
    </cfRule>
  </conditionalFormatting>
  <conditionalFormatting sqref="B105:C105">
    <cfRule type="expression" dxfId="2707" priority="17">
      <formula>kvartal&lt;4</formula>
    </cfRule>
  </conditionalFormatting>
  <conditionalFormatting sqref="B112:C112">
    <cfRule type="expression" dxfId="2706" priority="16">
      <formula>kvartal&lt;4</formula>
    </cfRule>
  </conditionalFormatting>
  <conditionalFormatting sqref="B115:C115">
    <cfRule type="expression" dxfId="2705" priority="15">
      <formula>kvartal&lt;4</formula>
    </cfRule>
  </conditionalFormatting>
  <conditionalFormatting sqref="B122:C122">
    <cfRule type="expression" dxfId="2704" priority="14">
      <formula>kvartal&lt;4</formula>
    </cfRule>
  </conditionalFormatting>
  <conditionalFormatting sqref="B125:C125">
    <cfRule type="expression" dxfId="2703" priority="13">
      <formula>kvartal&lt;4</formula>
    </cfRule>
  </conditionalFormatting>
  <conditionalFormatting sqref="B132:C132">
    <cfRule type="expression" dxfId="2702" priority="12">
      <formula>kvartal&lt;4</formula>
    </cfRule>
  </conditionalFormatting>
  <conditionalFormatting sqref="B135:C135">
    <cfRule type="expression" dxfId="2701" priority="11">
      <formula>kvartal&lt;4</formula>
    </cfRule>
  </conditionalFormatting>
  <conditionalFormatting sqref="B146:C146">
    <cfRule type="expression" dxfId="2700" priority="10">
      <formula>kvartal&lt;4</formula>
    </cfRule>
  </conditionalFormatting>
  <conditionalFormatting sqref="B154:C154">
    <cfRule type="expression" dxfId="2699" priority="9">
      <formula>kvartal&lt;4</formula>
    </cfRule>
  </conditionalFormatting>
  <conditionalFormatting sqref="E82:F87">
    <cfRule type="expression" dxfId="2698" priority="8">
      <formula>kvartal&lt;4</formula>
    </cfRule>
  </conditionalFormatting>
  <conditionalFormatting sqref="E92:F97">
    <cfRule type="expression" dxfId="2697" priority="7">
      <formula>kvartal&lt;4</formula>
    </cfRule>
  </conditionalFormatting>
  <conditionalFormatting sqref="E102:F107">
    <cfRule type="expression" dxfId="2696" priority="6">
      <formula>kvartal&lt;4</formula>
    </cfRule>
  </conditionalFormatting>
  <conditionalFormatting sqref="E112:F117">
    <cfRule type="expression" dxfId="2695" priority="5">
      <formula>kvartal&lt;4</formula>
    </cfRule>
  </conditionalFormatting>
  <conditionalFormatting sqref="E122:F127">
    <cfRule type="expression" dxfId="2694" priority="4">
      <formula>kvartal&lt;4</formula>
    </cfRule>
  </conditionalFormatting>
  <conditionalFormatting sqref="E132:F137">
    <cfRule type="expression" dxfId="2693" priority="3">
      <formula>kvartal&lt;4</formula>
    </cfRule>
  </conditionalFormatting>
  <conditionalFormatting sqref="E146:F146">
    <cfRule type="expression" dxfId="2692" priority="2">
      <formula>kvartal&lt;4</formula>
    </cfRule>
  </conditionalFormatting>
  <conditionalFormatting sqref="E154:F154">
    <cfRule type="expression" dxfId="2691" priority="1">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O176"/>
  <sheetViews>
    <sheetView showGridLines="0" zoomScaleNormal="100" workbookViewId="0">
      <pane xSplit="1" topLeftCell="B1" activePane="topRight" state="frozen"/>
      <selection activeCell="A3" sqref="A3"/>
      <selection pane="topRight"/>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103</v>
      </c>
      <c r="D1" s="26"/>
      <c r="E1" s="26"/>
      <c r="F1" s="26"/>
      <c r="G1" s="26"/>
      <c r="H1" s="26"/>
      <c r="I1" s="26"/>
      <c r="J1" s="26"/>
      <c r="K1" s="26"/>
      <c r="L1" s="26"/>
      <c r="M1" s="26"/>
      <c r="O1" s="144"/>
    </row>
    <row r="2" spans="1:15" ht="15.75" x14ac:dyDescent="0.25">
      <c r="A2" s="165" t="s">
        <v>36</v>
      </c>
      <c r="B2" s="370"/>
      <c r="C2" s="370"/>
      <c r="D2" s="370"/>
      <c r="E2" s="370"/>
      <c r="F2" s="370"/>
      <c r="G2" s="370"/>
      <c r="H2" s="370"/>
      <c r="I2" s="370"/>
      <c r="J2" s="370"/>
      <c r="K2" s="370"/>
      <c r="L2" s="370"/>
      <c r="M2" s="370"/>
    </row>
    <row r="3" spans="1:15" ht="15.75" x14ac:dyDescent="0.25">
      <c r="A3" s="163"/>
      <c r="B3" s="370"/>
      <c r="C3" s="370"/>
      <c r="D3" s="370"/>
      <c r="E3" s="370"/>
      <c r="F3" s="370"/>
      <c r="G3" s="370"/>
      <c r="H3" s="370"/>
      <c r="I3" s="370"/>
      <c r="J3" s="370"/>
      <c r="K3" s="370"/>
      <c r="L3" s="370"/>
      <c r="M3" s="370"/>
    </row>
    <row r="4" spans="1:15" ht="13.5" x14ac:dyDescent="0.25">
      <c r="A4" s="702" t="s">
        <v>131</v>
      </c>
      <c r="B4" s="703" t="s">
        <v>0</v>
      </c>
      <c r="C4" s="367"/>
      <c r="D4" s="367"/>
      <c r="E4" s="367"/>
      <c r="F4" s="703" t="s">
        <v>1</v>
      </c>
      <c r="G4" s="367"/>
      <c r="H4" s="367"/>
      <c r="I4" s="368"/>
      <c r="J4" s="366" t="s">
        <v>2</v>
      </c>
      <c r="K4" s="367"/>
      <c r="L4" s="367"/>
      <c r="M4" s="368"/>
    </row>
    <row r="5" spans="1:15" x14ac:dyDescent="0.2">
      <c r="A5" s="158"/>
      <c r="B5" s="152" t="s">
        <v>437</v>
      </c>
      <c r="C5" s="152" t="s">
        <v>438</v>
      </c>
      <c r="D5" s="248" t="s">
        <v>3</v>
      </c>
      <c r="E5" s="309" t="s">
        <v>37</v>
      </c>
      <c r="F5" s="152" t="s">
        <v>437</v>
      </c>
      <c r="G5" s="152" t="s">
        <v>438</v>
      </c>
      <c r="H5" s="248" t="s">
        <v>3</v>
      </c>
      <c r="I5" s="309" t="s">
        <v>37</v>
      </c>
      <c r="J5" s="152" t="s">
        <v>437</v>
      </c>
      <c r="K5" s="152" t="s">
        <v>438</v>
      </c>
      <c r="L5" s="248" t="s">
        <v>3</v>
      </c>
      <c r="M5" s="162" t="s">
        <v>37</v>
      </c>
      <c r="O5" s="172"/>
    </row>
    <row r="6" spans="1:15" x14ac:dyDescent="0.2">
      <c r="A6" s="604" t="s">
        <v>439</v>
      </c>
      <c r="B6" s="156"/>
      <c r="C6" s="156"/>
      <c r="D6" s="250" t="s">
        <v>4</v>
      </c>
      <c r="E6" s="156" t="s">
        <v>38</v>
      </c>
      <c r="F6" s="161"/>
      <c r="G6" s="161"/>
      <c r="H6" s="248" t="s">
        <v>4</v>
      </c>
      <c r="I6" s="156" t="s">
        <v>38</v>
      </c>
      <c r="J6" s="161"/>
      <c r="K6" s="161"/>
      <c r="L6" s="248" t="s">
        <v>4</v>
      </c>
      <c r="M6" s="156" t="s">
        <v>38</v>
      </c>
    </row>
    <row r="7" spans="1:15" ht="15.75" x14ac:dyDescent="0.2">
      <c r="A7" s="14" t="s">
        <v>30</v>
      </c>
      <c r="B7" s="657" t="s">
        <v>439</v>
      </c>
      <c r="C7" s="667" t="s">
        <v>439</v>
      </c>
      <c r="D7" s="674" t="s">
        <v>439</v>
      </c>
      <c r="E7" s="677" t="s">
        <v>439</v>
      </c>
      <c r="F7" s="657" t="s">
        <v>439</v>
      </c>
      <c r="G7" s="667" t="s">
        <v>439</v>
      </c>
      <c r="H7" s="674" t="s">
        <v>439</v>
      </c>
      <c r="I7" s="677" t="s">
        <v>439</v>
      </c>
      <c r="J7" s="666" t="s">
        <v>439</v>
      </c>
      <c r="K7" s="669" t="s">
        <v>439</v>
      </c>
      <c r="L7" s="674" t="s">
        <v>439</v>
      </c>
      <c r="M7" s="677" t="s">
        <v>439</v>
      </c>
      <c r="O7" s="607" t="s">
        <v>439</v>
      </c>
    </row>
    <row r="8" spans="1:15" ht="15.75" x14ac:dyDescent="0.2">
      <c r="A8" s="21" t="s">
        <v>32</v>
      </c>
      <c r="B8" s="658"/>
      <c r="C8" s="668"/>
      <c r="D8" s="675" t="s">
        <v>439</v>
      </c>
      <c r="E8" s="677" t="s">
        <v>439</v>
      </c>
      <c r="F8" s="379"/>
      <c r="G8" s="380"/>
      <c r="H8" s="675" t="s">
        <v>439</v>
      </c>
      <c r="I8" s="677" t="s">
        <v>439</v>
      </c>
      <c r="J8" s="665" t="s">
        <v>439</v>
      </c>
      <c r="K8" s="668" t="s">
        <v>439</v>
      </c>
      <c r="L8" s="675" t="s">
        <v>439</v>
      </c>
      <c r="M8" s="677" t="s">
        <v>439</v>
      </c>
      <c r="O8" s="607" t="s">
        <v>439</v>
      </c>
    </row>
    <row r="9" spans="1:15" ht="15.75" x14ac:dyDescent="0.2">
      <c r="A9" s="21" t="s">
        <v>31</v>
      </c>
      <c r="B9" s="658"/>
      <c r="C9" s="668"/>
      <c r="D9" s="675"/>
      <c r="E9" s="677" t="s">
        <v>439</v>
      </c>
      <c r="F9" s="379"/>
      <c r="G9" s="380"/>
      <c r="H9" s="675" t="s">
        <v>439</v>
      </c>
      <c r="I9" s="677" t="s">
        <v>439</v>
      </c>
      <c r="J9" s="665" t="s">
        <v>439</v>
      </c>
      <c r="K9" s="668" t="s">
        <v>439</v>
      </c>
      <c r="L9" s="675" t="s">
        <v>439</v>
      </c>
      <c r="M9" s="677" t="s">
        <v>439</v>
      </c>
      <c r="O9" s="607" t="s">
        <v>439</v>
      </c>
    </row>
    <row r="10" spans="1:15" ht="15.75" x14ac:dyDescent="0.2">
      <c r="A10" s="13" t="s">
        <v>29</v>
      </c>
      <c r="B10" s="659" t="s">
        <v>439</v>
      </c>
      <c r="C10" s="669" t="s">
        <v>439</v>
      </c>
      <c r="D10" s="675" t="s">
        <v>439</v>
      </c>
      <c r="E10" s="677" t="s">
        <v>439</v>
      </c>
      <c r="F10" s="659" t="s">
        <v>439</v>
      </c>
      <c r="G10" s="669" t="s">
        <v>439</v>
      </c>
      <c r="H10" s="675" t="s">
        <v>439</v>
      </c>
      <c r="I10" s="677" t="s">
        <v>439</v>
      </c>
      <c r="J10" s="666" t="s">
        <v>439</v>
      </c>
      <c r="K10" s="669" t="s">
        <v>439</v>
      </c>
      <c r="L10" s="675" t="s">
        <v>439</v>
      </c>
      <c r="M10" s="677" t="s">
        <v>439</v>
      </c>
      <c r="O10" s="607" t="s">
        <v>439</v>
      </c>
    </row>
    <row r="11" spans="1:15" ht="15.75" x14ac:dyDescent="0.2">
      <c r="A11" s="21" t="s">
        <v>32</v>
      </c>
      <c r="B11" s="658" t="s">
        <v>439</v>
      </c>
      <c r="C11" s="668" t="s">
        <v>439</v>
      </c>
      <c r="D11" s="675" t="s">
        <v>439</v>
      </c>
      <c r="E11" s="677" t="s">
        <v>439</v>
      </c>
      <c r="F11" s="379"/>
      <c r="G11" s="380"/>
      <c r="H11" s="675" t="s">
        <v>439</v>
      </c>
      <c r="I11" s="677" t="s">
        <v>439</v>
      </c>
      <c r="J11" s="665" t="s">
        <v>439</v>
      </c>
      <c r="K11" s="668" t="s">
        <v>439</v>
      </c>
      <c r="L11" s="675" t="s">
        <v>439</v>
      </c>
      <c r="M11" s="677" t="s">
        <v>439</v>
      </c>
      <c r="O11" s="607" t="s">
        <v>439</v>
      </c>
    </row>
    <row r="12" spans="1:15" ht="15.75" x14ac:dyDescent="0.2">
      <c r="A12" s="21" t="s">
        <v>31</v>
      </c>
      <c r="B12" s="658" t="s">
        <v>439</v>
      </c>
      <c r="C12" s="668" t="s">
        <v>439</v>
      </c>
      <c r="D12" s="675" t="s">
        <v>439</v>
      </c>
      <c r="E12" s="677" t="s">
        <v>439</v>
      </c>
      <c r="F12" s="379"/>
      <c r="G12" s="380"/>
      <c r="H12" s="675" t="s">
        <v>439</v>
      </c>
      <c r="I12" s="677" t="s">
        <v>439</v>
      </c>
      <c r="J12" s="665" t="s">
        <v>439</v>
      </c>
      <c r="K12" s="668" t="s">
        <v>439</v>
      </c>
      <c r="L12" s="675" t="s">
        <v>439</v>
      </c>
      <c r="M12" s="677" t="s">
        <v>439</v>
      </c>
      <c r="O12" s="607" t="s">
        <v>439</v>
      </c>
    </row>
    <row r="13" spans="1:15" ht="15.75" x14ac:dyDescent="0.2">
      <c r="A13" s="13" t="s">
        <v>28</v>
      </c>
      <c r="B13" s="659" t="s">
        <v>439</v>
      </c>
      <c r="C13" s="669" t="s">
        <v>439</v>
      </c>
      <c r="D13" s="675" t="s">
        <v>439</v>
      </c>
      <c r="E13" s="677" t="s">
        <v>439</v>
      </c>
      <c r="F13" s="659" t="s">
        <v>439</v>
      </c>
      <c r="G13" s="669" t="s">
        <v>439</v>
      </c>
      <c r="H13" s="675" t="s">
        <v>439</v>
      </c>
      <c r="I13" s="677" t="s">
        <v>439</v>
      </c>
      <c r="J13" s="666" t="s">
        <v>439</v>
      </c>
      <c r="K13" s="669" t="s">
        <v>439</v>
      </c>
      <c r="L13" s="675" t="s">
        <v>439</v>
      </c>
      <c r="M13" s="677" t="s">
        <v>439</v>
      </c>
      <c r="O13" s="607" t="s">
        <v>439</v>
      </c>
    </row>
    <row r="14" spans="1:15" s="44" customFormat="1" ht="15.75" x14ac:dyDescent="0.2">
      <c r="A14" s="13" t="s">
        <v>27</v>
      </c>
      <c r="B14" s="659" t="s">
        <v>439</v>
      </c>
      <c r="C14" s="669" t="s">
        <v>439</v>
      </c>
      <c r="D14" s="675"/>
      <c r="E14" s="677" t="s">
        <v>439</v>
      </c>
      <c r="F14" s="659" t="s">
        <v>439</v>
      </c>
      <c r="G14" s="669" t="s">
        <v>439</v>
      </c>
      <c r="H14" s="675" t="s">
        <v>439</v>
      </c>
      <c r="I14" s="677" t="s">
        <v>439</v>
      </c>
      <c r="J14" s="666" t="s">
        <v>439</v>
      </c>
      <c r="K14" s="669" t="s">
        <v>439</v>
      </c>
      <c r="L14" s="675" t="s">
        <v>439</v>
      </c>
      <c r="M14" s="677" t="s">
        <v>439</v>
      </c>
      <c r="N14" s="144"/>
      <c r="O14" s="607" t="s">
        <v>439</v>
      </c>
    </row>
    <row r="15" spans="1:15" s="44" customFormat="1" ht="15.75" x14ac:dyDescent="0.2">
      <c r="A15" s="42" t="s">
        <v>26</v>
      </c>
      <c r="B15" s="660" t="s">
        <v>439</v>
      </c>
      <c r="C15" s="670" t="s">
        <v>439</v>
      </c>
      <c r="D15" s="676" t="s">
        <v>439</v>
      </c>
      <c r="E15" s="676" t="s">
        <v>439</v>
      </c>
      <c r="F15" s="660" t="s">
        <v>439</v>
      </c>
      <c r="G15" s="670" t="s">
        <v>439</v>
      </c>
      <c r="H15" s="676" t="s">
        <v>439</v>
      </c>
      <c r="I15" s="676" t="s">
        <v>439</v>
      </c>
      <c r="J15" s="683" t="s">
        <v>439</v>
      </c>
      <c r="K15" s="670" t="s">
        <v>439</v>
      </c>
      <c r="L15" s="676" t="s">
        <v>439</v>
      </c>
      <c r="M15" s="676" t="s">
        <v>439</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369"/>
      <c r="C21" s="369"/>
      <c r="D21" s="369"/>
      <c r="E21" s="370"/>
      <c r="F21" s="369"/>
      <c r="G21" s="369"/>
      <c r="H21" s="369"/>
      <c r="I21" s="370"/>
      <c r="J21" s="369"/>
      <c r="K21" s="369"/>
      <c r="L21" s="369"/>
      <c r="M21" s="370"/>
    </row>
    <row r="22" spans="1:15" ht="13.5" x14ac:dyDescent="0.25">
      <c r="A22" s="704" t="s">
        <v>131</v>
      </c>
      <c r="B22" s="703" t="s">
        <v>0</v>
      </c>
      <c r="C22" s="389"/>
      <c r="D22" s="389"/>
      <c r="E22" s="389"/>
      <c r="F22" s="703" t="s">
        <v>1</v>
      </c>
      <c r="G22" s="389"/>
      <c r="H22" s="389"/>
      <c r="I22" s="390"/>
      <c r="J22" s="388" t="s">
        <v>2</v>
      </c>
      <c r="K22" s="389"/>
      <c r="L22" s="389"/>
      <c r="M22" s="390"/>
    </row>
    <row r="23" spans="1:15" x14ac:dyDescent="0.2">
      <c r="A23" s="142" t="s">
        <v>5</v>
      </c>
      <c r="B23" s="245" t="s">
        <v>437</v>
      </c>
      <c r="C23" s="245" t="s">
        <v>438</v>
      </c>
      <c r="D23" s="162" t="s">
        <v>3</v>
      </c>
      <c r="E23" s="309" t="s">
        <v>37</v>
      </c>
      <c r="F23" s="245" t="s">
        <v>437</v>
      </c>
      <c r="G23" s="245" t="s">
        <v>438</v>
      </c>
      <c r="H23" s="162" t="s">
        <v>3</v>
      </c>
      <c r="I23" s="309" t="s">
        <v>37</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38</v>
      </c>
      <c r="J24" s="161"/>
      <c r="K24" s="161"/>
      <c r="L24" s="156" t="s">
        <v>4</v>
      </c>
      <c r="M24" s="156" t="s">
        <v>38</v>
      </c>
    </row>
    <row r="25" spans="1:15" ht="15.75" x14ac:dyDescent="0.2">
      <c r="A25" s="14" t="s">
        <v>30</v>
      </c>
      <c r="B25" s="657" t="s">
        <v>439</v>
      </c>
      <c r="C25" s="667" t="s">
        <v>439</v>
      </c>
      <c r="D25" s="674" t="s">
        <v>439</v>
      </c>
      <c r="E25" s="677" t="s">
        <v>439</v>
      </c>
      <c r="F25" s="679" t="s">
        <v>439</v>
      </c>
      <c r="G25" s="667" t="s">
        <v>439</v>
      </c>
      <c r="H25" s="674" t="s">
        <v>439</v>
      </c>
      <c r="I25" s="677" t="s">
        <v>439</v>
      </c>
      <c r="J25" s="657" t="s">
        <v>439</v>
      </c>
      <c r="K25" s="657" t="s">
        <v>439</v>
      </c>
      <c r="L25" s="674" t="s">
        <v>439</v>
      </c>
      <c r="M25" s="677" t="s">
        <v>439</v>
      </c>
      <c r="O25" s="607" t="s">
        <v>439</v>
      </c>
    </row>
    <row r="26" spans="1:15" ht="15.75" x14ac:dyDescent="0.2">
      <c r="A26" s="300" t="s">
        <v>332</v>
      </c>
      <c r="B26" s="373" t="s">
        <v>439</v>
      </c>
      <c r="C26" s="373" t="s">
        <v>439</v>
      </c>
      <c r="D26" s="675" t="s">
        <v>439</v>
      </c>
      <c r="E26" s="387" t="s">
        <v>439</v>
      </c>
      <c r="F26" s="373" t="s">
        <v>439</v>
      </c>
      <c r="G26" s="373" t="s">
        <v>439</v>
      </c>
      <c r="H26" s="675" t="s">
        <v>439</v>
      </c>
      <c r="I26" s="677" t="s">
        <v>439</v>
      </c>
      <c r="J26" s="373" t="s">
        <v>439</v>
      </c>
      <c r="K26" s="373" t="s">
        <v>439</v>
      </c>
      <c r="L26" s="675" t="s">
        <v>439</v>
      </c>
      <c r="M26" s="677" t="s">
        <v>439</v>
      </c>
      <c r="O26" s="607" t="s">
        <v>439</v>
      </c>
    </row>
    <row r="27" spans="1:15" ht="15.75" x14ac:dyDescent="0.2">
      <c r="A27" s="300" t="s">
        <v>333</v>
      </c>
      <c r="B27" s="373" t="s">
        <v>439</v>
      </c>
      <c r="C27" s="373" t="s">
        <v>439</v>
      </c>
      <c r="D27" s="675" t="s">
        <v>439</v>
      </c>
      <c r="E27" s="387" t="s">
        <v>439</v>
      </c>
      <c r="F27" s="373" t="s">
        <v>439</v>
      </c>
      <c r="G27" s="373" t="s">
        <v>439</v>
      </c>
      <c r="H27" s="675" t="s">
        <v>439</v>
      </c>
      <c r="I27" s="677" t="s">
        <v>439</v>
      </c>
      <c r="J27" s="373" t="s">
        <v>439</v>
      </c>
      <c r="K27" s="373" t="s">
        <v>439</v>
      </c>
      <c r="L27" s="675" t="s">
        <v>439</v>
      </c>
      <c r="M27" s="677" t="s">
        <v>439</v>
      </c>
      <c r="O27" s="607" t="s">
        <v>439</v>
      </c>
    </row>
    <row r="28" spans="1:15" ht="15.75" x14ac:dyDescent="0.2">
      <c r="A28" s="300" t="s">
        <v>334</v>
      </c>
      <c r="B28" s="373" t="s">
        <v>439</v>
      </c>
      <c r="C28" s="373" t="s">
        <v>439</v>
      </c>
      <c r="D28" s="675" t="s">
        <v>439</v>
      </c>
      <c r="E28" s="387" t="s">
        <v>439</v>
      </c>
      <c r="F28" s="373" t="s">
        <v>439</v>
      </c>
      <c r="G28" s="373" t="s">
        <v>439</v>
      </c>
      <c r="H28" s="675" t="s">
        <v>439</v>
      </c>
      <c r="I28" s="677" t="s">
        <v>439</v>
      </c>
      <c r="J28" s="373" t="s">
        <v>439</v>
      </c>
      <c r="K28" s="373" t="s">
        <v>439</v>
      </c>
      <c r="L28" s="675" t="s">
        <v>439</v>
      </c>
      <c r="M28" s="677" t="s">
        <v>439</v>
      </c>
      <c r="O28" s="607" t="s">
        <v>439</v>
      </c>
    </row>
    <row r="29" spans="1:15" x14ac:dyDescent="0.2">
      <c r="A29" s="300" t="s">
        <v>11</v>
      </c>
      <c r="B29" s="373" t="s">
        <v>439</v>
      </c>
      <c r="C29" s="373" t="s">
        <v>439</v>
      </c>
      <c r="D29" s="675" t="s">
        <v>439</v>
      </c>
      <c r="E29" s="387" t="s">
        <v>439</v>
      </c>
      <c r="F29" s="373" t="s">
        <v>439</v>
      </c>
      <c r="G29" s="373" t="s">
        <v>439</v>
      </c>
      <c r="H29" s="675" t="s">
        <v>439</v>
      </c>
      <c r="I29" s="677" t="s">
        <v>439</v>
      </c>
      <c r="J29" s="373" t="s">
        <v>439</v>
      </c>
      <c r="K29" s="373" t="s">
        <v>439</v>
      </c>
      <c r="L29" s="675" t="s">
        <v>439</v>
      </c>
      <c r="M29" s="677" t="s">
        <v>439</v>
      </c>
      <c r="O29" s="607" t="s">
        <v>439</v>
      </c>
    </row>
    <row r="30" spans="1:15" ht="15.75" x14ac:dyDescent="0.2">
      <c r="A30" s="50" t="s">
        <v>322</v>
      </c>
      <c r="B30" s="658"/>
      <c r="C30" s="668"/>
      <c r="D30" s="675" t="s">
        <v>439</v>
      </c>
      <c r="E30" s="677" t="s">
        <v>439</v>
      </c>
      <c r="F30" s="665" t="s">
        <v>439</v>
      </c>
      <c r="G30" s="668" t="s">
        <v>439</v>
      </c>
      <c r="H30" s="675" t="s">
        <v>439</v>
      </c>
      <c r="I30" s="677" t="s">
        <v>439</v>
      </c>
      <c r="J30" s="658" t="s">
        <v>439</v>
      </c>
      <c r="K30" s="658" t="s">
        <v>439</v>
      </c>
      <c r="L30" s="675" t="s">
        <v>439</v>
      </c>
      <c r="M30" s="677" t="s">
        <v>439</v>
      </c>
      <c r="O30" s="607" t="s">
        <v>439</v>
      </c>
    </row>
    <row r="31" spans="1:15" ht="15.75" x14ac:dyDescent="0.2">
      <c r="A31" s="13" t="s">
        <v>29</v>
      </c>
      <c r="B31" s="659" t="s">
        <v>439</v>
      </c>
      <c r="C31" s="659" t="s">
        <v>439</v>
      </c>
      <c r="D31" s="675" t="s">
        <v>439</v>
      </c>
      <c r="E31" s="677" t="s">
        <v>439</v>
      </c>
      <c r="F31" s="666" t="s">
        <v>439</v>
      </c>
      <c r="G31" s="666" t="s">
        <v>439</v>
      </c>
      <c r="H31" s="675" t="s">
        <v>439</v>
      </c>
      <c r="I31" s="677" t="s">
        <v>439</v>
      </c>
      <c r="J31" s="659" t="s">
        <v>439</v>
      </c>
      <c r="K31" s="659" t="s">
        <v>439</v>
      </c>
      <c r="L31" s="675" t="s">
        <v>439</v>
      </c>
      <c r="M31" s="677" t="s">
        <v>439</v>
      </c>
      <c r="O31" s="607" t="s">
        <v>439</v>
      </c>
    </row>
    <row r="32" spans="1:15" ht="15.75" x14ac:dyDescent="0.2">
      <c r="A32" s="300" t="s">
        <v>332</v>
      </c>
      <c r="B32" s="373" t="s">
        <v>439</v>
      </c>
      <c r="C32" s="373" t="s">
        <v>439</v>
      </c>
      <c r="D32" s="675" t="s">
        <v>439</v>
      </c>
      <c r="E32" s="387" t="s">
        <v>439</v>
      </c>
      <c r="F32" s="373" t="s">
        <v>439</v>
      </c>
      <c r="G32" s="373" t="s">
        <v>439</v>
      </c>
      <c r="H32" s="675" t="s">
        <v>439</v>
      </c>
      <c r="I32" s="677" t="s">
        <v>439</v>
      </c>
      <c r="J32" s="373" t="s">
        <v>439</v>
      </c>
      <c r="K32" s="373" t="s">
        <v>439</v>
      </c>
      <c r="L32" s="675" t="s">
        <v>439</v>
      </c>
      <c r="M32" s="677" t="s">
        <v>439</v>
      </c>
      <c r="O32" s="607" t="s">
        <v>439</v>
      </c>
    </row>
    <row r="33" spans="1:15" ht="15.75" x14ac:dyDescent="0.2">
      <c r="A33" s="300" t="s">
        <v>334</v>
      </c>
      <c r="B33" s="373" t="s">
        <v>439</v>
      </c>
      <c r="C33" s="373" t="s">
        <v>439</v>
      </c>
      <c r="D33" s="675" t="s">
        <v>439</v>
      </c>
      <c r="E33" s="387" t="s">
        <v>439</v>
      </c>
      <c r="F33" s="373" t="s">
        <v>439</v>
      </c>
      <c r="G33" s="373" t="s">
        <v>439</v>
      </c>
      <c r="H33" s="675" t="s">
        <v>439</v>
      </c>
      <c r="I33" s="677" t="s">
        <v>439</v>
      </c>
      <c r="J33" s="373" t="s">
        <v>439</v>
      </c>
      <c r="K33" s="373" t="s">
        <v>439</v>
      </c>
      <c r="L33" s="675" t="s">
        <v>439</v>
      </c>
      <c r="M33" s="677" t="s">
        <v>439</v>
      </c>
      <c r="O33" s="607" t="s">
        <v>439</v>
      </c>
    </row>
    <row r="34" spans="1:15" s="28" customFormat="1" x14ac:dyDescent="0.2">
      <c r="A34" s="300" t="s">
        <v>16</v>
      </c>
      <c r="B34" s="373" t="s">
        <v>439</v>
      </c>
      <c r="C34" s="373" t="s">
        <v>439</v>
      </c>
      <c r="D34" s="675" t="s">
        <v>439</v>
      </c>
      <c r="E34" s="387" t="s">
        <v>439</v>
      </c>
      <c r="F34" s="373" t="s">
        <v>439</v>
      </c>
      <c r="G34" s="373" t="s">
        <v>439</v>
      </c>
      <c r="H34" s="675" t="s">
        <v>439</v>
      </c>
      <c r="I34" s="677" t="s">
        <v>439</v>
      </c>
      <c r="J34" s="373" t="s">
        <v>439</v>
      </c>
      <c r="K34" s="373" t="s">
        <v>439</v>
      </c>
      <c r="L34" s="675" t="s">
        <v>439</v>
      </c>
      <c r="M34" s="677" t="s">
        <v>439</v>
      </c>
      <c r="N34" s="174"/>
      <c r="O34" s="607" t="s">
        <v>439</v>
      </c>
    </row>
    <row r="35" spans="1:15" ht="15.75" x14ac:dyDescent="0.2">
      <c r="A35" s="50" t="s">
        <v>322</v>
      </c>
      <c r="B35" s="658" t="s">
        <v>439</v>
      </c>
      <c r="C35" s="668" t="s">
        <v>439</v>
      </c>
      <c r="D35" s="675" t="s">
        <v>439</v>
      </c>
      <c r="E35" s="677" t="s">
        <v>439</v>
      </c>
      <c r="F35" s="665" t="s">
        <v>439</v>
      </c>
      <c r="G35" s="668" t="s">
        <v>439</v>
      </c>
      <c r="H35" s="675" t="s">
        <v>439</v>
      </c>
      <c r="I35" s="677" t="s">
        <v>439</v>
      </c>
      <c r="J35" s="658" t="s">
        <v>439</v>
      </c>
      <c r="K35" s="658" t="s">
        <v>439</v>
      </c>
      <c r="L35" s="675" t="s">
        <v>439</v>
      </c>
      <c r="M35" s="677" t="s">
        <v>439</v>
      </c>
      <c r="O35" s="607" t="s">
        <v>439</v>
      </c>
    </row>
    <row r="36" spans="1:15" s="3" customFormat="1" ht="15.75" x14ac:dyDescent="0.2">
      <c r="A36" s="13" t="s">
        <v>28</v>
      </c>
      <c r="B36" s="659" t="s">
        <v>439</v>
      </c>
      <c r="C36" s="669" t="s">
        <v>439</v>
      </c>
      <c r="D36" s="675" t="s">
        <v>439</v>
      </c>
      <c r="E36" s="677" t="s">
        <v>439</v>
      </c>
      <c r="F36" s="666" t="s">
        <v>439</v>
      </c>
      <c r="G36" s="669" t="s">
        <v>439</v>
      </c>
      <c r="H36" s="675" t="s">
        <v>439</v>
      </c>
      <c r="I36" s="677" t="s">
        <v>439</v>
      </c>
      <c r="J36" s="659" t="s">
        <v>439</v>
      </c>
      <c r="K36" s="659" t="s">
        <v>439</v>
      </c>
      <c r="L36" s="675" t="s">
        <v>439</v>
      </c>
      <c r="M36" s="677" t="s">
        <v>439</v>
      </c>
      <c r="N36" s="148"/>
      <c r="O36" s="607" t="s">
        <v>439</v>
      </c>
    </row>
    <row r="37" spans="1:15" s="3" customFormat="1" ht="15.75" x14ac:dyDescent="0.2">
      <c r="A37" s="300" t="s">
        <v>332</v>
      </c>
      <c r="B37" s="373" t="s">
        <v>439</v>
      </c>
      <c r="C37" s="373" t="s">
        <v>439</v>
      </c>
      <c r="D37" s="675" t="s">
        <v>439</v>
      </c>
      <c r="E37" s="387" t="s">
        <v>439</v>
      </c>
      <c r="F37" s="373" t="s">
        <v>439</v>
      </c>
      <c r="G37" s="373" t="s">
        <v>439</v>
      </c>
      <c r="H37" s="675" t="s">
        <v>439</v>
      </c>
      <c r="I37" s="677" t="s">
        <v>439</v>
      </c>
      <c r="J37" s="373" t="s">
        <v>439</v>
      </c>
      <c r="K37" s="373" t="s">
        <v>439</v>
      </c>
      <c r="L37" s="675" t="s">
        <v>439</v>
      </c>
      <c r="M37" s="677" t="s">
        <v>439</v>
      </c>
      <c r="N37" s="148"/>
      <c r="O37" s="607" t="s">
        <v>439</v>
      </c>
    </row>
    <row r="38" spans="1:15" s="3" customFormat="1" ht="15.75" x14ac:dyDescent="0.2">
      <c r="A38" s="300" t="s">
        <v>333</v>
      </c>
      <c r="B38" s="373" t="s">
        <v>439</v>
      </c>
      <c r="C38" s="373" t="s">
        <v>439</v>
      </c>
      <c r="D38" s="675" t="s">
        <v>439</v>
      </c>
      <c r="E38" s="387" t="s">
        <v>439</v>
      </c>
      <c r="F38" s="373" t="s">
        <v>439</v>
      </c>
      <c r="G38" s="373" t="s">
        <v>439</v>
      </c>
      <c r="H38" s="675" t="s">
        <v>439</v>
      </c>
      <c r="I38" s="677" t="s">
        <v>439</v>
      </c>
      <c r="J38" s="373" t="s">
        <v>439</v>
      </c>
      <c r="K38" s="373" t="s">
        <v>439</v>
      </c>
      <c r="L38" s="675" t="s">
        <v>439</v>
      </c>
      <c r="M38" s="677" t="s">
        <v>439</v>
      </c>
      <c r="N38" s="148"/>
      <c r="O38" s="607" t="s">
        <v>439</v>
      </c>
    </row>
    <row r="39" spans="1:15" ht="15.75" x14ac:dyDescent="0.2">
      <c r="A39" s="300" t="s">
        <v>334</v>
      </c>
      <c r="B39" s="373" t="s">
        <v>439</v>
      </c>
      <c r="C39" s="373" t="s">
        <v>439</v>
      </c>
      <c r="D39" s="675" t="s">
        <v>439</v>
      </c>
      <c r="E39" s="387" t="s">
        <v>439</v>
      </c>
      <c r="F39" s="373" t="s">
        <v>439</v>
      </c>
      <c r="G39" s="373" t="s">
        <v>439</v>
      </c>
      <c r="H39" s="675" t="s">
        <v>439</v>
      </c>
      <c r="I39" s="677" t="s">
        <v>439</v>
      </c>
      <c r="J39" s="373" t="s">
        <v>439</v>
      </c>
      <c r="K39" s="373" t="s">
        <v>439</v>
      </c>
      <c r="L39" s="675" t="s">
        <v>439</v>
      </c>
      <c r="M39" s="677" t="s">
        <v>439</v>
      </c>
      <c r="O39" s="607" t="s">
        <v>439</v>
      </c>
    </row>
    <row r="40" spans="1:15" ht="15.75" x14ac:dyDescent="0.2">
      <c r="A40" s="13" t="s">
        <v>27</v>
      </c>
      <c r="B40" s="659" t="s">
        <v>439</v>
      </c>
      <c r="C40" s="669" t="s">
        <v>439</v>
      </c>
      <c r="D40" s="675" t="s">
        <v>439</v>
      </c>
      <c r="E40" s="677" t="s">
        <v>439</v>
      </c>
      <c r="F40" s="666" t="s">
        <v>439</v>
      </c>
      <c r="G40" s="669" t="s">
        <v>439</v>
      </c>
      <c r="H40" s="675" t="s">
        <v>439</v>
      </c>
      <c r="I40" s="677" t="s">
        <v>439</v>
      </c>
      <c r="J40" s="659" t="s">
        <v>439</v>
      </c>
      <c r="K40" s="659" t="s">
        <v>439</v>
      </c>
      <c r="L40" s="675" t="s">
        <v>439</v>
      </c>
      <c r="M40" s="677" t="s">
        <v>439</v>
      </c>
      <c r="O40" s="607" t="s">
        <v>439</v>
      </c>
    </row>
    <row r="41" spans="1:15" ht="15.75" x14ac:dyDescent="0.2">
      <c r="A41" s="13" t="s">
        <v>26</v>
      </c>
      <c r="B41" s="659" t="s">
        <v>439</v>
      </c>
      <c r="C41" s="669" t="s">
        <v>439</v>
      </c>
      <c r="D41" s="675" t="s">
        <v>439</v>
      </c>
      <c r="E41" s="677" t="s">
        <v>439</v>
      </c>
      <c r="F41" s="666" t="s">
        <v>439</v>
      </c>
      <c r="G41" s="669" t="s">
        <v>439</v>
      </c>
      <c r="H41" s="675" t="s">
        <v>439</v>
      </c>
      <c r="I41" s="677" t="s">
        <v>439</v>
      </c>
      <c r="J41" s="659" t="s">
        <v>439</v>
      </c>
      <c r="K41" s="659" t="s">
        <v>439</v>
      </c>
      <c r="L41" s="675" t="s">
        <v>439</v>
      </c>
      <c r="M41" s="677" t="s">
        <v>439</v>
      </c>
      <c r="O41" s="607" t="s">
        <v>439</v>
      </c>
    </row>
    <row r="42" spans="1:15" ht="15.75" x14ac:dyDescent="0.2">
      <c r="A42" s="12" t="s">
        <v>335</v>
      </c>
      <c r="B42" s="659" t="s">
        <v>439</v>
      </c>
      <c r="C42" s="669" t="s">
        <v>439</v>
      </c>
      <c r="D42" s="675" t="s">
        <v>439</v>
      </c>
      <c r="E42" s="677" t="s">
        <v>439</v>
      </c>
      <c r="F42" s="381"/>
      <c r="G42" s="382"/>
      <c r="H42" s="675" t="s">
        <v>439</v>
      </c>
      <c r="I42" s="677" t="s">
        <v>439</v>
      </c>
      <c r="J42" s="659" t="s">
        <v>439</v>
      </c>
      <c r="K42" s="659" t="s">
        <v>439</v>
      </c>
      <c r="L42" s="675" t="s">
        <v>439</v>
      </c>
      <c r="M42" s="677" t="s">
        <v>439</v>
      </c>
      <c r="O42" s="607" t="s">
        <v>439</v>
      </c>
    </row>
    <row r="43" spans="1:15" ht="15.75" x14ac:dyDescent="0.2">
      <c r="A43" s="12" t="s">
        <v>336</v>
      </c>
      <c r="B43" s="659" t="s">
        <v>439</v>
      </c>
      <c r="C43" s="669" t="s">
        <v>439</v>
      </c>
      <c r="D43" s="675" t="s">
        <v>439</v>
      </c>
      <c r="E43" s="377"/>
      <c r="F43" s="381"/>
      <c r="G43" s="382"/>
      <c r="H43" s="675" t="s">
        <v>439</v>
      </c>
      <c r="I43" s="677" t="s">
        <v>439</v>
      </c>
      <c r="J43" s="659" t="s">
        <v>439</v>
      </c>
      <c r="K43" s="659" t="s">
        <v>439</v>
      </c>
      <c r="L43" s="675" t="s">
        <v>439</v>
      </c>
      <c r="M43" s="677" t="s">
        <v>439</v>
      </c>
      <c r="O43" s="607" t="s">
        <v>439</v>
      </c>
    </row>
    <row r="44" spans="1:15" ht="15.75" x14ac:dyDescent="0.2">
      <c r="A44" s="12" t="s">
        <v>337</v>
      </c>
      <c r="B44" s="659" t="s">
        <v>439</v>
      </c>
      <c r="C44" s="669" t="s">
        <v>439</v>
      </c>
      <c r="D44" s="675" t="s">
        <v>439</v>
      </c>
      <c r="E44" s="677" t="s">
        <v>439</v>
      </c>
      <c r="F44" s="381"/>
      <c r="G44" s="383"/>
      <c r="H44" s="675" t="s">
        <v>439</v>
      </c>
      <c r="I44" s="677" t="s">
        <v>439</v>
      </c>
      <c r="J44" s="659" t="s">
        <v>439</v>
      </c>
      <c r="K44" s="659" t="s">
        <v>439</v>
      </c>
      <c r="L44" s="675" t="s">
        <v>439</v>
      </c>
      <c r="M44" s="677" t="s">
        <v>439</v>
      </c>
      <c r="O44" s="607" t="s">
        <v>439</v>
      </c>
    </row>
    <row r="45" spans="1:15" ht="15.75" x14ac:dyDescent="0.2">
      <c r="A45" s="12" t="s">
        <v>338</v>
      </c>
      <c r="B45" s="659" t="s">
        <v>439</v>
      </c>
      <c r="C45" s="669" t="s">
        <v>439</v>
      </c>
      <c r="D45" s="675" t="s">
        <v>439</v>
      </c>
      <c r="E45" s="377"/>
      <c r="F45" s="381"/>
      <c r="G45" s="382"/>
      <c r="H45" s="675" t="s">
        <v>439</v>
      </c>
      <c r="I45" s="677" t="s">
        <v>439</v>
      </c>
      <c r="J45" s="659" t="s">
        <v>439</v>
      </c>
      <c r="K45" s="659" t="s">
        <v>439</v>
      </c>
      <c r="L45" s="675" t="s">
        <v>439</v>
      </c>
      <c r="M45" s="677" t="s">
        <v>439</v>
      </c>
      <c r="O45" s="607" t="s">
        <v>439</v>
      </c>
    </row>
    <row r="46" spans="1:15" ht="15.75" x14ac:dyDescent="0.2">
      <c r="A46" s="18" t="s">
        <v>339</v>
      </c>
      <c r="B46" s="660" t="s">
        <v>439</v>
      </c>
      <c r="C46" s="670" t="s">
        <v>439</v>
      </c>
      <c r="D46" s="676" t="s">
        <v>439</v>
      </c>
      <c r="E46" s="678" t="s">
        <v>439</v>
      </c>
      <c r="F46" s="384"/>
      <c r="G46" s="385"/>
      <c r="H46" s="676" t="s">
        <v>439</v>
      </c>
      <c r="I46" s="677" t="s">
        <v>439</v>
      </c>
      <c r="J46" s="659" t="s">
        <v>439</v>
      </c>
      <c r="K46" s="659" t="s">
        <v>439</v>
      </c>
      <c r="L46" s="676" t="s">
        <v>439</v>
      </c>
      <c r="M46" s="676" t="s">
        <v>439</v>
      </c>
      <c r="O46" s="607" t="s">
        <v>439</v>
      </c>
    </row>
    <row r="47" spans="1:15" ht="15.75" x14ac:dyDescent="0.25">
      <c r="A47" s="48"/>
      <c r="B47" s="261"/>
      <c r="C47" s="261"/>
      <c r="D47" s="372"/>
      <c r="E47" s="372"/>
      <c r="F47" s="372"/>
      <c r="G47" s="372"/>
      <c r="H47" s="372"/>
      <c r="I47" s="372"/>
      <c r="J47" s="372"/>
      <c r="K47" s="372"/>
      <c r="L47" s="372"/>
      <c r="M47" s="371"/>
    </row>
    <row r="48" spans="1:15" x14ac:dyDescent="0.2">
      <c r="A48" s="155"/>
    </row>
    <row r="49" spans="1:15" ht="15.75" x14ac:dyDescent="0.25">
      <c r="A49" s="147" t="s">
        <v>319</v>
      </c>
      <c r="B49" s="370"/>
      <c r="C49" s="370"/>
      <c r="D49" s="370"/>
      <c r="E49" s="370"/>
      <c r="F49" s="371"/>
      <c r="G49" s="371"/>
      <c r="H49" s="371"/>
      <c r="I49" s="371"/>
      <c r="J49" s="371"/>
      <c r="K49" s="371"/>
      <c r="L49" s="371"/>
      <c r="M49" s="371"/>
    </row>
    <row r="50" spans="1:15" ht="15.75" x14ac:dyDescent="0.25">
      <c r="A50" s="163"/>
      <c r="B50" s="369"/>
      <c r="C50" s="369"/>
      <c r="D50" s="369"/>
      <c r="E50" s="369"/>
      <c r="F50" s="371"/>
      <c r="G50" s="371"/>
      <c r="H50" s="371"/>
      <c r="I50" s="371"/>
      <c r="J50" s="371"/>
      <c r="K50" s="371"/>
      <c r="L50" s="371"/>
      <c r="M50" s="371"/>
    </row>
    <row r="51" spans="1:15" ht="15.75" x14ac:dyDescent="0.25">
      <c r="A51" s="704" t="s">
        <v>131</v>
      </c>
      <c r="B51" s="703" t="s">
        <v>0</v>
      </c>
      <c r="C51" s="367"/>
      <c r="D51" s="367"/>
      <c r="E51" s="246"/>
      <c r="F51" s="371"/>
      <c r="G51" s="371"/>
      <c r="H51" s="371"/>
      <c r="I51" s="371"/>
      <c r="J51" s="371"/>
      <c r="K51" s="371"/>
      <c r="L51" s="371"/>
      <c r="M51" s="371"/>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75">
        <v>107796.07081</v>
      </c>
      <c r="C54" s="669" t="s">
        <v>439</v>
      </c>
      <c r="D54" s="376">
        <v>-100</v>
      </c>
      <c r="E54" s="677" t="s">
        <v>439</v>
      </c>
      <c r="F54" s="145"/>
      <c r="G54" s="34"/>
      <c r="H54" s="159"/>
      <c r="I54" s="159"/>
      <c r="J54" s="38"/>
      <c r="K54" s="38"/>
      <c r="L54" s="159"/>
      <c r="M54" s="159"/>
      <c r="N54" s="148"/>
      <c r="O54" s="607" t="s">
        <v>439</v>
      </c>
    </row>
    <row r="55" spans="1:15" s="3" customFormat="1" ht="15.75" x14ac:dyDescent="0.2">
      <c r="A55" s="39" t="s">
        <v>340</v>
      </c>
      <c r="B55" s="658" t="s">
        <v>439</v>
      </c>
      <c r="C55" s="668" t="s">
        <v>439</v>
      </c>
      <c r="D55" s="675" t="s">
        <v>439</v>
      </c>
      <c r="E55" s="677" t="s">
        <v>439</v>
      </c>
      <c r="F55" s="145"/>
      <c r="G55" s="34"/>
      <c r="H55" s="145"/>
      <c r="I55" s="145"/>
      <c r="J55" s="34"/>
      <c r="K55" s="34"/>
      <c r="L55" s="159"/>
      <c r="M55" s="159"/>
      <c r="N55" s="148"/>
      <c r="O55" s="607" t="s">
        <v>439</v>
      </c>
    </row>
    <row r="56" spans="1:15" s="3" customFormat="1" ht="15.75" x14ac:dyDescent="0.2">
      <c r="A56" s="39" t="s">
        <v>341</v>
      </c>
      <c r="B56" s="374">
        <v>107796.07081</v>
      </c>
      <c r="C56" s="668" t="s">
        <v>439</v>
      </c>
      <c r="D56" s="378">
        <v>-100</v>
      </c>
      <c r="E56" s="677" t="s">
        <v>439</v>
      </c>
      <c r="F56" s="145"/>
      <c r="G56" s="34"/>
      <c r="H56" s="145"/>
      <c r="I56" s="145"/>
      <c r="J56" s="38"/>
      <c r="K56" s="38"/>
      <c r="L56" s="159"/>
      <c r="M56" s="159"/>
      <c r="N56" s="148"/>
      <c r="O56" s="607" t="s">
        <v>439</v>
      </c>
    </row>
    <row r="57" spans="1:15" s="3" customFormat="1" x14ac:dyDescent="0.2">
      <c r="A57" s="300" t="s">
        <v>6</v>
      </c>
      <c r="B57" s="373" t="s">
        <v>439</v>
      </c>
      <c r="C57" s="386" t="s">
        <v>439</v>
      </c>
      <c r="D57" s="675" t="s">
        <v>439</v>
      </c>
      <c r="E57" s="378" t="s">
        <v>439</v>
      </c>
      <c r="F57" s="145"/>
      <c r="G57" s="34"/>
      <c r="H57" s="145"/>
      <c r="I57" s="145"/>
      <c r="J57" s="34"/>
      <c r="K57" s="34"/>
      <c r="L57" s="159"/>
      <c r="M57" s="159"/>
      <c r="N57" s="148"/>
      <c r="O57" s="607" t="s">
        <v>439</v>
      </c>
    </row>
    <row r="58" spans="1:15" s="3" customFormat="1" x14ac:dyDescent="0.2">
      <c r="A58" s="300" t="s">
        <v>7</v>
      </c>
      <c r="B58" s="373" t="s">
        <v>439</v>
      </c>
      <c r="C58" s="386" t="s">
        <v>439</v>
      </c>
      <c r="D58" s="675" t="s">
        <v>439</v>
      </c>
      <c r="E58" s="378" t="s">
        <v>439</v>
      </c>
      <c r="F58" s="145"/>
      <c r="G58" s="34"/>
      <c r="H58" s="145"/>
      <c r="I58" s="145"/>
      <c r="J58" s="34"/>
      <c r="K58" s="34"/>
      <c r="L58" s="159"/>
      <c r="M58" s="159"/>
      <c r="N58" s="148"/>
      <c r="O58" s="607" t="s">
        <v>439</v>
      </c>
    </row>
    <row r="59" spans="1:15" s="3" customFormat="1" x14ac:dyDescent="0.2">
      <c r="A59" s="300" t="s">
        <v>8</v>
      </c>
      <c r="B59" s="373" t="s">
        <v>439</v>
      </c>
      <c r="C59" s="386" t="s">
        <v>439</v>
      </c>
      <c r="D59" s="675" t="s">
        <v>439</v>
      </c>
      <c r="E59" s="378" t="s">
        <v>439</v>
      </c>
      <c r="F59" s="145"/>
      <c r="G59" s="34"/>
      <c r="H59" s="145"/>
      <c r="I59" s="145"/>
      <c r="J59" s="34"/>
      <c r="K59" s="34"/>
      <c r="L59" s="159"/>
      <c r="M59" s="159"/>
      <c r="N59" s="148"/>
      <c r="O59" s="607" t="s">
        <v>439</v>
      </c>
    </row>
    <row r="60" spans="1:15" s="3" customFormat="1" ht="15.75" x14ac:dyDescent="0.2">
      <c r="A60" s="13" t="s">
        <v>29</v>
      </c>
      <c r="B60" s="375">
        <v>4749.2426599999999</v>
      </c>
      <c r="C60" s="669" t="s">
        <v>439</v>
      </c>
      <c r="D60" s="378">
        <v>-100</v>
      </c>
      <c r="E60" s="677" t="s">
        <v>439</v>
      </c>
      <c r="F60" s="145"/>
      <c r="G60" s="34"/>
      <c r="H60" s="145"/>
      <c r="I60" s="145"/>
      <c r="J60" s="34"/>
      <c r="K60" s="34"/>
      <c r="L60" s="159"/>
      <c r="M60" s="159"/>
      <c r="N60" s="148"/>
      <c r="O60" s="607" t="s">
        <v>439</v>
      </c>
    </row>
    <row r="61" spans="1:15" s="3" customFormat="1" ht="15.75" x14ac:dyDescent="0.2">
      <c r="A61" s="39" t="s">
        <v>340</v>
      </c>
      <c r="B61" s="658" t="s">
        <v>439</v>
      </c>
      <c r="C61" s="668" t="s">
        <v>439</v>
      </c>
      <c r="D61" s="675" t="s">
        <v>439</v>
      </c>
      <c r="E61" s="677" t="s">
        <v>439</v>
      </c>
      <c r="F61" s="145"/>
      <c r="G61" s="34"/>
      <c r="H61" s="145"/>
      <c r="I61" s="145"/>
      <c r="J61" s="34"/>
      <c r="K61" s="34"/>
      <c r="L61" s="159"/>
      <c r="M61" s="159"/>
      <c r="N61" s="148"/>
      <c r="O61" s="607" t="s">
        <v>439</v>
      </c>
    </row>
    <row r="62" spans="1:15" s="3" customFormat="1" ht="15.75" x14ac:dyDescent="0.2">
      <c r="A62" s="39" t="s">
        <v>341</v>
      </c>
      <c r="B62" s="374">
        <v>4749.2426599999999</v>
      </c>
      <c r="C62" s="668" t="s">
        <v>439</v>
      </c>
      <c r="D62" s="378">
        <v>-100</v>
      </c>
      <c r="E62" s="677" t="s">
        <v>439</v>
      </c>
      <c r="F62" s="145"/>
      <c r="G62" s="34"/>
      <c r="H62" s="145"/>
      <c r="I62" s="145"/>
      <c r="J62" s="34"/>
      <c r="K62" s="34"/>
      <c r="L62" s="159"/>
      <c r="M62" s="159"/>
      <c r="N62" s="148"/>
      <c r="O62" s="607" t="s">
        <v>439</v>
      </c>
    </row>
    <row r="63" spans="1:15" s="3" customFormat="1" x14ac:dyDescent="0.2">
      <c r="A63" s="300" t="s">
        <v>6</v>
      </c>
      <c r="B63" s="684" t="s">
        <v>439</v>
      </c>
      <c r="C63" s="691" t="s">
        <v>439</v>
      </c>
      <c r="D63" s="675" t="s">
        <v>439</v>
      </c>
      <c r="E63" s="378" t="s">
        <v>439</v>
      </c>
      <c r="F63" s="145"/>
      <c r="G63" s="34"/>
      <c r="H63" s="145"/>
      <c r="I63" s="145"/>
      <c r="J63" s="34"/>
      <c r="K63" s="34"/>
      <c r="L63" s="159"/>
      <c r="M63" s="159"/>
      <c r="N63" s="148"/>
      <c r="O63" s="607" t="s">
        <v>439</v>
      </c>
    </row>
    <row r="64" spans="1:15" s="3" customFormat="1" x14ac:dyDescent="0.2">
      <c r="A64" s="300" t="s">
        <v>7</v>
      </c>
      <c r="B64" s="684" t="s">
        <v>439</v>
      </c>
      <c r="C64" s="691" t="s">
        <v>439</v>
      </c>
      <c r="D64" s="675" t="s">
        <v>439</v>
      </c>
      <c r="E64" s="378" t="s">
        <v>439</v>
      </c>
      <c r="F64" s="145"/>
      <c r="G64" s="34"/>
      <c r="H64" s="145"/>
      <c r="I64" s="145"/>
      <c r="J64" s="34"/>
      <c r="K64" s="34"/>
      <c r="L64" s="159"/>
      <c r="M64" s="159"/>
      <c r="N64" s="148"/>
      <c r="O64" s="607" t="s">
        <v>439</v>
      </c>
    </row>
    <row r="65" spans="1:15" s="3" customFormat="1" x14ac:dyDescent="0.2">
      <c r="A65" s="300" t="s">
        <v>8</v>
      </c>
      <c r="B65" s="684" t="s">
        <v>439</v>
      </c>
      <c r="C65" s="691" t="s">
        <v>439</v>
      </c>
      <c r="D65" s="675" t="s">
        <v>439</v>
      </c>
      <c r="E65" s="378" t="s">
        <v>439</v>
      </c>
      <c r="F65" s="145"/>
      <c r="G65" s="34"/>
      <c r="H65" s="145"/>
      <c r="I65" s="145"/>
      <c r="J65" s="34"/>
      <c r="K65" s="34"/>
      <c r="L65" s="159"/>
      <c r="M65" s="159"/>
      <c r="N65" s="148"/>
      <c r="O65" s="607" t="s">
        <v>439</v>
      </c>
    </row>
    <row r="66" spans="1:15" s="3" customFormat="1" ht="15.75" x14ac:dyDescent="0.2">
      <c r="A66" s="40" t="s">
        <v>342</v>
      </c>
      <c r="B66" s="659" t="s">
        <v>439</v>
      </c>
      <c r="C66" s="669" t="s">
        <v>439</v>
      </c>
      <c r="D66" s="675" t="s">
        <v>439</v>
      </c>
      <c r="E66" s="677" t="s">
        <v>439</v>
      </c>
      <c r="F66" s="145"/>
      <c r="G66" s="34"/>
      <c r="H66" s="145"/>
      <c r="I66" s="145"/>
      <c r="J66" s="34"/>
      <c r="K66" s="34"/>
      <c r="L66" s="159"/>
      <c r="M66" s="159"/>
      <c r="N66" s="148"/>
      <c r="O66" s="607" t="s">
        <v>439</v>
      </c>
    </row>
    <row r="67" spans="1:15" s="3" customFormat="1" ht="15.75" x14ac:dyDescent="0.2">
      <c r="A67" s="39" t="s">
        <v>340</v>
      </c>
      <c r="B67" s="658" t="s">
        <v>439</v>
      </c>
      <c r="C67" s="668" t="s">
        <v>439</v>
      </c>
      <c r="D67" s="675" t="s">
        <v>439</v>
      </c>
      <c r="E67" s="677" t="s">
        <v>439</v>
      </c>
      <c r="F67" s="145"/>
      <c r="G67" s="34"/>
      <c r="H67" s="145"/>
      <c r="I67" s="145"/>
      <c r="J67" s="34"/>
      <c r="K67" s="34"/>
      <c r="L67" s="159"/>
      <c r="M67" s="159"/>
      <c r="N67" s="148"/>
      <c r="O67" s="607" t="s">
        <v>439</v>
      </c>
    </row>
    <row r="68" spans="1:15" s="3" customFormat="1" ht="15.75" x14ac:dyDescent="0.2">
      <c r="A68" s="39" t="s">
        <v>341</v>
      </c>
      <c r="B68" s="658" t="s">
        <v>439</v>
      </c>
      <c r="C68" s="668" t="s">
        <v>439</v>
      </c>
      <c r="D68" s="675" t="s">
        <v>439</v>
      </c>
      <c r="E68" s="677" t="s">
        <v>439</v>
      </c>
      <c r="F68" s="145"/>
      <c r="G68" s="34"/>
      <c r="H68" s="145"/>
      <c r="I68" s="145"/>
      <c r="J68" s="34"/>
      <c r="K68" s="34"/>
      <c r="L68" s="159"/>
      <c r="M68" s="159"/>
      <c r="N68" s="148"/>
      <c r="O68" s="607" t="s">
        <v>439</v>
      </c>
    </row>
    <row r="69" spans="1:15" s="3" customFormat="1" ht="15.75" x14ac:dyDescent="0.2">
      <c r="A69" s="40" t="s">
        <v>343</v>
      </c>
      <c r="B69" s="659" t="s">
        <v>439</v>
      </c>
      <c r="C69" s="669" t="s">
        <v>439</v>
      </c>
      <c r="D69" s="675" t="s">
        <v>439</v>
      </c>
      <c r="E69" s="677" t="s">
        <v>439</v>
      </c>
      <c r="F69" s="145"/>
      <c r="G69" s="34"/>
      <c r="H69" s="145"/>
      <c r="I69" s="145"/>
      <c r="J69" s="34"/>
      <c r="K69" s="34"/>
      <c r="L69" s="159"/>
      <c r="M69" s="159"/>
      <c r="N69" s="148"/>
      <c r="O69" s="607" t="s">
        <v>439</v>
      </c>
    </row>
    <row r="70" spans="1:15" s="3" customFormat="1" ht="15.75" x14ac:dyDescent="0.2">
      <c r="A70" s="39" t="s">
        <v>340</v>
      </c>
      <c r="B70" s="658" t="s">
        <v>439</v>
      </c>
      <c r="C70" s="668" t="s">
        <v>439</v>
      </c>
      <c r="D70" s="675" t="s">
        <v>439</v>
      </c>
      <c r="E70" s="677" t="s">
        <v>439</v>
      </c>
      <c r="F70" s="145"/>
      <c r="G70" s="34"/>
      <c r="H70" s="145"/>
      <c r="I70" s="145"/>
      <c r="J70" s="34"/>
      <c r="K70" s="34"/>
      <c r="L70" s="159"/>
      <c r="M70" s="159"/>
      <c r="N70" s="148"/>
      <c r="O70" s="607" t="s">
        <v>439</v>
      </c>
    </row>
    <row r="71" spans="1:15" s="3" customFormat="1" ht="15.75" x14ac:dyDescent="0.2">
      <c r="A71" s="47" t="s">
        <v>341</v>
      </c>
      <c r="B71" s="661" t="s">
        <v>439</v>
      </c>
      <c r="C71" s="671" t="s">
        <v>439</v>
      </c>
      <c r="D71" s="676" t="s">
        <v>439</v>
      </c>
      <c r="E71" s="676"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369"/>
      <c r="C75" s="369"/>
      <c r="D75" s="369"/>
      <c r="E75" s="370"/>
      <c r="F75" s="369"/>
      <c r="G75" s="369"/>
      <c r="H75" s="369"/>
      <c r="I75" s="370"/>
      <c r="J75" s="369"/>
      <c r="K75" s="369"/>
      <c r="L75" s="369"/>
      <c r="M75" s="370"/>
    </row>
    <row r="76" spans="1:15" ht="13.5" x14ac:dyDescent="0.25">
      <c r="A76" s="704" t="s">
        <v>131</v>
      </c>
      <c r="B76" s="703" t="s">
        <v>0</v>
      </c>
      <c r="C76" s="389"/>
      <c r="D76" s="389"/>
      <c r="E76" s="389"/>
      <c r="F76" s="703" t="s">
        <v>1</v>
      </c>
      <c r="G76" s="389"/>
      <c r="H76" s="389"/>
      <c r="I76" s="390"/>
      <c r="J76" s="388" t="s">
        <v>2</v>
      </c>
      <c r="K76" s="389"/>
      <c r="L76" s="389"/>
      <c r="M76" s="390"/>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662" t="s">
        <v>439</v>
      </c>
      <c r="C79" s="662" t="s">
        <v>439</v>
      </c>
      <c r="D79" s="674" t="s">
        <v>439</v>
      </c>
      <c r="E79" s="677" t="s">
        <v>439</v>
      </c>
      <c r="F79" s="662" t="s">
        <v>439</v>
      </c>
      <c r="G79" s="662" t="s">
        <v>439</v>
      </c>
      <c r="H79" s="674" t="s">
        <v>439</v>
      </c>
      <c r="I79" s="677" t="s">
        <v>439</v>
      </c>
      <c r="J79" s="669" t="s">
        <v>439</v>
      </c>
      <c r="K79" s="657" t="s">
        <v>439</v>
      </c>
      <c r="L79" s="675" t="s">
        <v>439</v>
      </c>
      <c r="M79" s="677" t="s">
        <v>439</v>
      </c>
      <c r="O79" s="607" t="s">
        <v>439</v>
      </c>
    </row>
    <row r="80" spans="1:15" x14ac:dyDescent="0.2">
      <c r="A80" s="656" t="s">
        <v>9</v>
      </c>
      <c r="B80" s="658" t="s">
        <v>439</v>
      </c>
      <c r="C80" s="663" t="s">
        <v>439</v>
      </c>
      <c r="D80" s="675" t="s">
        <v>439</v>
      </c>
      <c r="E80" s="677" t="s">
        <v>439</v>
      </c>
      <c r="F80" s="665" t="s">
        <v>439</v>
      </c>
      <c r="G80" s="663" t="s">
        <v>439</v>
      </c>
      <c r="H80" s="675" t="s">
        <v>439</v>
      </c>
      <c r="I80" s="677" t="s">
        <v>439</v>
      </c>
      <c r="J80" s="668" t="s">
        <v>439</v>
      </c>
      <c r="K80" s="658" t="s">
        <v>439</v>
      </c>
      <c r="L80" s="675" t="s">
        <v>439</v>
      </c>
      <c r="M80" s="677" t="s">
        <v>439</v>
      </c>
      <c r="O80" s="607" t="s">
        <v>439</v>
      </c>
    </row>
    <row r="81" spans="1:15" x14ac:dyDescent="0.2">
      <c r="A81" s="21" t="s">
        <v>10</v>
      </c>
      <c r="B81" s="664" t="s">
        <v>439</v>
      </c>
      <c r="C81" s="672" t="s">
        <v>439</v>
      </c>
      <c r="D81" s="675" t="s">
        <v>439</v>
      </c>
      <c r="E81" s="677" t="s">
        <v>439</v>
      </c>
      <c r="F81" s="664" t="s">
        <v>439</v>
      </c>
      <c r="G81" s="672" t="s">
        <v>439</v>
      </c>
      <c r="H81" s="675" t="s">
        <v>439</v>
      </c>
      <c r="I81" s="677" t="s">
        <v>439</v>
      </c>
      <c r="J81" s="668" t="s">
        <v>439</v>
      </c>
      <c r="K81" s="658" t="s">
        <v>439</v>
      </c>
      <c r="L81" s="675" t="s">
        <v>439</v>
      </c>
      <c r="M81" s="677" t="s">
        <v>439</v>
      </c>
      <c r="O81" s="607" t="s">
        <v>439</v>
      </c>
    </row>
    <row r="82" spans="1:15" ht="15.75" x14ac:dyDescent="0.2">
      <c r="A82" s="300" t="s">
        <v>344</v>
      </c>
      <c r="B82" s="684" t="s">
        <v>439</v>
      </c>
      <c r="C82" s="684" t="s">
        <v>439</v>
      </c>
      <c r="D82" s="675" t="s">
        <v>439</v>
      </c>
      <c r="E82" s="387" t="s">
        <v>439</v>
      </c>
      <c r="F82" s="684" t="s">
        <v>439</v>
      </c>
      <c r="G82" s="684" t="s">
        <v>439</v>
      </c>
      <c r="H82" s="675" t="s">
        <v>439</v>
      </c>
      <c r="I82" s="677" t="s">
        <v>439</v>
      </c>
      <c r="J82" s="373" t="s">
        <v>439</v>
      </c>
      <c r="K82" s="373" t="s">
        <v>439</v>
      </c>
      <c r="L82" s="675" t="s">
        <v>439</v>
      </c>
      <c r="M82" s="677" t="s">
        <v>439</v>
      </c>
      <c r="O82" s="607" t="s">
        <v>439</v>
      </c>
    </row>
    <row r="83" spans="1:15" x14ac:dyDescent="0.2">
      <c r="A83" s="300" t="s">
        <v>12</v>
      </c>
      <c r="B83" s="689"/>
      <c r="C83" s="690"/>
      <c r="D83" s="675" t="s">
        <v>439</v>
      </c>
      <c r="E83" s="387" t="s">
        <v>439</v>
      </c>
      <c r="F83" s="684" t="s">
        <v>439</v>
      </c>
      <c r="G83" s="684" t="s">
        <v>439</v>
      </c>
      <c r="H83" s="675" t="s">
        <v>439</v>
      </c>
      <c r="I83" s="677" t="s">
        <v>439</v>
      </c>
      <c r="J83" s="373" t="s">
        <v>439</v>
      </c>
      <c r="K83" s="373" t="s">
        <v>439</v>
      </c>
      <c r="L83" s="675" t="s">
        <v>439</v>
      </c>
      <c r="M83" s="677" t="s">
        <v>439</v>
      </c>
      <c r="O83" s="607" t="s">
        <v>439</v>
      </c>
    </row>
    <row r="84" spans="1:15" x14ac:dyDescent="0.2">
      <c r="A84" s="300" t="s">
        <v>13</v>
      </c>
      <c r="B84" s="685"/>
      <c r="C84" s="686"/>
      <c r="D84" s="675" t="s">
        <v>439</v>
      </c>
      <c r="E84" s="387" t="s">
        <v>439</v>
      </c>
      <c r="F84" s="684" t="s">
        <v>439</v>
      </c>
      <c r="G84" s="684" t="s">
        <v>439</v>
      </c>
      <c r="H84" s="675" t="s">
        <v>439</v>
      </c>
      <c r="I84" s="677" t="s">
        <v>439</v>
      </c>
      <c r="J84" s="373" t="s">
        <v>439</v>
      </c>
      <c r="K84" s="373" t="s">
        <v>439</v>
      </c>
      <c r="L84" s="675" t="s">
        <v>439</v>
      </c>
      <c r="M84" s="677" t="s">
        <v>439</v>
      </c>
      <c r="O84" s="607" t="s">
        <v>439</v>
      </c>
    </row>
    <row r="85" spans="1:15" ht="15.75" x14ac:dyDescent="0.2">
      <c r="A85" s="300" t="s">
        <v>345</v>
      </c>
      <c r="B85" s="684" t="s">
        <v>439</v>
      </c>
      <c r="C85" s="684" t="s">
        <v>439</v>
      </c>
      <c r="D85" s="675" t="s">
        <v>439</v>
      </c>
      <c r="E85" s="387" t="s">
        <v>439</v>
      </c>
      <c r="F85" s="684" t="s">
        <v>439</v>
      </c>
      <c r="G85" s="684" t="s">
        <v>439</v>
      </c>
      <c r="H85" s="675" t="s">
        <v>439</v>
      </c>
      <c r="I85" s="677" t="s">
        <v>439</v>
      </c>
      <c r="J85" s="373" t="s">
        <v>439</v>
      </c>
      <c r="K85" s="373" t="s">
        <v>439</v>
      </c>
      <c r="L85" s="675" t="s">
        <v>439</v>
      </c>
      <c r="M85" s="677" t="s">
        <v>439</v>
      </c>
      <c r="O85" s="607" t="s">
        <v>439</v>
      </c>
    </row>
    <row r="86" spans="1:15" x14ac:dyDescent="0.2">
      <c r="A86" s="300" t="s">
        <v>12</v>
      </c>
      <c r="B86" s="685"/>
      <c r="C86" s="686"/>
      <c r="D86" s="675" t="s">
        <v>439</v>
      </c>
      <c r="E86" s="387" t="s">
        <v>439</v>
      </c>
      <c r="F86" s="684" t="s">
        <v>439</v>
      </c>
      <c r="G86" s="684" t="s">
        <v>439</v>
      </c>
      <c r="H86" s="675" t="s">
        <v>439</v>
      </c>
      <c r="I86" s="677" t="s">
        <v>439</v>
      </c>
      <c r="J86" s="373" t="s">
        <v>439</v>
      </c>
      <c r="K86" s="373" t="s">
        <v>439</v>
      </c>
      <c r="L86" s="675" t="s">
        <v>439</v>
      </c>
      <c r="M86" s="677" t="s">
        <v>439</v>
      </c>
      <c r="O86" s="607" t="s">
        <v>439</v>
      </c>
    </row>
    <row r="87" spans="1:15" s="3" customFormat="1" x14ac:dyDescent="0.2">
      <c r="A87" s="300" t="s">
        <v>13</v>
      </c>
      <c r="B87" s="685"/>
      <c r="C87" s="686"/>
      <c r="D87" s="675" t="s">
        <v>439</v>
      </c>
      <c r="E87" s="387" t="s">
        <v>439</v>
      </c>
      <c r="F87" s="684" t="s">
        <v>439</v>
      </c>
      <c r="G87" s="684" t="s">
        <v>439</v>
      </c>
      <c r="H87" s="675" t="s">
        <v>439</v>
      </c>
      <c r="I87" s="677" t="s">
        <v>439</v>
      </c>
      <c r="J87" s="373" t="s">
        <v>439</v>
      </c>
      <c r="K87" s="373" t="s">
        <v>439</v>
      </c>
      <c r="L87" s="675" t="s">
        <v>439</v>
      </c>
      <c r="M87" s="677" t="s">
        <v>439</v>
      </c>
      <c r="N87" s="148"/>
      <c r="O87" s="607" t="s">
        <v>439</v>
      </c>
    </row>
    <row r="88" spans="1:15" s="3" customFormat="1" x14ac:dyDescent="0.2">
      <c r="A88" s="21" t="s">
        <v>33</v>
      </c>
      <c r="B88" s="665" t="s">
        <v>439</v>
      </c>
      <c r="C88" s="663" t="s">
        <v>439</v>
      </c>
      <c r="D88" s="675" t="s">
        <v>439</v>
      </c>
      <c r="E88" s="677" t="s">
        <v>439</v>
      </c>
      <c r="F88" s="665" t="s">
        <v>439</v>
      </c>
      <c r="G88" s="663" t="s">
        <v>439</v>
      </c>
      <c r="H88" s="675" t="s">
        <v>439</v>
      </c>
      <c r="I88" s="677" t="s">
        <v>439</v>
      </c>
      <c r="J88" s="668" t="s">
        <v>439</v>
      </c>
      <c r="K88" s="658" t="s">
        <v>439</v>
      </c>
      <c r="L88" s="675" t="s">
        <v>439</v>
      </c>
      <c r="M88" s="677" t="s">
        <v>439</v>
      </c>
      <c r="N88" s="148"/>
      <c r="O88" s="607" t="s">
        <v>439</v>
      </c>
    </row>
    <row r="89" spans="1:15" ht="15.75" x14ac:dyDescent="0.2">
      <c r="A89" s="21" t="s">
        <v>346</v>
      </c>
      <c r="B89" s="665" t="s">
        <v>439</v>
      </c>
      <c r="C89" s="665" t="s">
        <v>439</v>
      </c>
      <c r="D89" s="675" t="s">
        <v>439</v>
      </c>
      <c r="E89" s="677" t="s">
        <v>439</v>
      </c>
      <c r="F89" s="665" t="s">
        <v>439</v>
      </c>
      <c r="G89" s="663" t="s">
        <v>439</v>
      </c>
      <c r="H89" s="675" t="s">
        <v>439</v>
      </c>
      <c r="I89" s="677" t="s">
        <v>439</v>
      </c>
      <c r="J89" s="668" t="s">
        <v>439</v>
      </c>
      <c r="K89" s="658" t="s">
        <v>439</v>
      </c>
      <c r="L89" s="675" t="s">
        <v>439</v>
      </c>
      <c r="M89" s="677" t="s">
        <v>439</v>
      </c>
      <c r="O89" s="607" t="s">
        <v>439</v>
      </c>
    </row>
    <row r="90" spans="1:15" x14ac:dyDescent="0.2">
      <c r="A90" s="21" t="s">
        <v>9</v>
      </c>
      <c r="B90" s="665" t="s">
        <v>439</v>
      </c>
      <c r="C90" s="663" t="s">
        <v>439</v>
      </c>
      <c r="D90" s="675" t="s">
        <v>439</v>
      </c>
      <c r="E90" s="677" t="s">
        <v>439</v>
      </c>
      <c r="F90" s="665" t="s">
        <v>439</v>
      </c>
      <c r="G90" s="663" t="s">
        <v>439</v>
      </c>
      <c r="H90" s="675" t="s">
        <v>439</v>
      </c>
      <c r="I90" s="677" t="s">
        <v>439</v>
      </c>
      <c r="J90" s="668" t="s">
        <v>439</v>
      </c>
      <c r="K90" s="658" t="s">
        <v>439</v>
      </c>
      <c r="L90" s="675" t="s">
        <v>439</v>
      </c>
      <c r="M90" s="677" t="s">
        <v>439</v>
      </c>
      <c r="O90" s="607" t="s">
        <v>439</v>
      </c>
    </row>
    <row r="91" spans="1:15" x14ac:dyDescent="0.2">
      <c r="A91" s="21" t="s">
        <v>10</v>
      </c>
      <c r="B91" s="664" t="s">
        <v>439</v>
      </c>
      <c r="C91" s="672" t="s">
        <v>439</v>
      </c>
      <c r="D91" s="675" t="s">
        <v>439</v>
      </c>
      <c r="E91" s="677" t="s">
        <v>439</v>
      </c>
      <c r="F91" s="664" t="s">
        <v>439</v>
      </c>
      <c r="G91" s="672" t="s">
        <v>439</v>
      </c>
      <c r="H91" s="675" t="s">
        <v>439</v>
      </c>
      <c r="I91" s="677" t="s">
        <v>439</v>
      </c>
      <c r="J91" s="668" t="s">
        <v>439</v>
      </c>
      <c r="K91" s="658" t="s">
        <v>439</v>
      </c>
      <c r="L91" s="675" t="s">
        <v>439</v>
      </c>
      <c r="M91" s="677" t="s">
        <v>439</v>
      </c>
      <c r="O91" s="607" t="s">
        <v>439</v>
      </c>
    </row>
    <row r="92" spans="1:15" ht="15.75" x14ac:dyDescent="0.2">
      <c r="A92" s="300" t="s">
        <v>344</v>
      </c>
      <c r="B92" s="684" t="s">
        <v>439</v>
      </c>
      <c r="C92" s="684" t="s">
        <v>439</v>
      </c>
      <c r="D92" s="675" t="s">
        <v>439</v>
      </c>
      <c r="E92" s="387" t="s">
        <v>439</v>
      </c>
      <c r="F92" s="684" t="s">
        <v>439</v>
      </c>
      <c r="G92" s="684" t="s">
        <v>439</v>
      </c>
      <c r="H92" s="675" t="s">
        <v>439</v>
      </c>
      <c r="I92" s="677" t="s">
        <v>439</v>
      </c>
      <c r="J92" s="373" t="s">
        <v>439</v>
      </c>
      <c r="K92" s="373" t="s">
        <v>439</v>
      </c>
      <c r="L92" s="675" t="s">
        <v>439</v>
      </c>
      <c r="M92" s="677" t="s">
        <v>439</v>
      </c>
      <c r="O92" s="607" t="s">
        <v>439</v>
      </c>
    </row>
    <row r="93" spans="1:15" x14ac:dyDescent="0.2">
      <c r="A93" s="300" t="s">
        <v>12</v>
      </c>
      <c r="B93" s="685"/>
      <c r="C93" s="686"/>
      <c r="D93" s="675" t="s">
        <v>439</v>
      </c>
      <c r="E93" s="387" t="s">
        <v>439</v>
      </c>
      <c r="F93" s="684" t="s">
        <v>439</v>
      </c>
      <c r="G93" s="684" t="s">
        <v>439</v>
      </c>
      <c r="H93" s="675" t="s">
        <v>439</v>
      </c>
      <c r="I93" s="677" t="s">
        <v>439</v>
      </c>
      <c r="J93" s="373" t="s">
        <v>439</v>
      </c>
      <c r="K93" s="373" t="s">
        <v>439</v>
      </c>
      <c r="L93" s="675" t="s">
        <v>439</v>
      </c>
      <c r="M93" s="677" t="s">
        <v>439</v>
      </c>
      <c r="O93" s="607" t="s">
        <v>439</v>
      </c>
    </row>
    <row r="94" spans="1:15" x14ac:dyDescent="0.2">
      <c r="A94" s="300" t="s">
        <v>13</v>
      </c>
      <c r="B94" s="685"/>
      <c r="C94" s="686"/>
      <c r="D94" s="675" t="s">
        <v>439</v>
      </c>
      <c r="E94" s="387" t="s">
        <v>439</v>
      </c>
      <c r="F94" s="684" t="s">
        <v>439</v>
      </c>
      <c r="G94" s="684" t="s">
        <v>439</v>
      </c>
      <c r="H94" s="675" t="s">
        <v>439</v>
      </c>
      <c r="I94" s="677" t="s">
        <v>439</v>
      </c>
      <c r="J94" s="373" t="s">
        <v>439</v>
      </c>
      <c r="K94" s="373" t="s">
        <v>439</v>
      </c>
      <c r="L94" s="675" t="s">
        <v>439</v>
      </c>
      <c r="M94" s="677" t="s">
        <v>439</v>
      </c>
      <c r="O94" s="607" t="s">
        <v>439</v>
      </c>
    </row>
    <row r="95" spans="1:15" ht="15.75" x14ac:dyDescent="0.2">
      <c r="A95" s="300" t="s">
        <v>345</v>
      </c>
      <c r="B95" s="684" t="s">
        <v>439</v>
      </c>
      <c r="C95" s="684" t="s">
        <v>439</v>
      </c>
      <c r="D95" s="675" t="s">
        <v>439</v>
      </c>
      <c r="E95" s="387" t="s">
        <v>439</v>
      </c>
      <c r="F95" s="684" t="s">
        <v>439</v>
      </c>
      <c r="G95" s="684" t="s">
        <v>439</v>
      </c>
      <c r="H95" s="675" t="s">
        <v>439</v>
      </c>
      <c r="I95" s="677" t="s">
        <v>439</v>
      </c>
      <c r="J95" s="373" t="s">
        <v>439</v>
      </c>
      <c r="K95" s="373" t="s">
        <v>439</v>
      </c>
      <c r="L95" s="675" t="s">
        <v>439</v>
      </c>
      <c r="M95" s="677" t="s">
        <v>439</v>
      </c>
      <c r="O95" s="607" t="s">
        <v>439</v>
      </c>
    </row>
    <row r="96" spans="1:15" x14ac:dyDescent="0.2">
      <c r="A96" s="300" t="s">
        <v>12</v>
      </c>
      <c r="B96" s="685"/>
      <c r="C96" s="686"/>
      <c r="D96" s="675" t="s">
        <v>439</v>
      </c>
      <c r="E96" s="387" t="s">
        <v>439</v>
      </c>
      <c r="F96" s="684" t="s">
        <v>439</v>
      </c>
      <c r="G96" s="684" t="s">
        <v>439</v>
      </c>
      <c r="H96" s="675" t="s">
        <v>439</v>
      </c>
      <c r="I96" s="677" t="s">
        <v>439</v>
      </c>
      <c r="J96" s="373" t="s">
        <v>439</v>
      </c>
      <c r="K96" s="373" t="s">
        <v>439</v>
      </c>
      <c r="L96" s="675" t="s">
        <v>439</v>
      </c>
      <c r="M96" s="677" t="s">
        <v>439</v>
      </c>
      <c r="O96" s="607" t="s">
        <v>439</v>
      </c>
    </row>
    <row r="97" spans="1:15" x14ac:dyDescent="0.2">
      <c r="A97" s="300" t="s">
        <v>13</v>
      </c>
      <c r="B97" s="685"/>
      <c r="C97" s="686"/>
      <c r="D97" s="675" t="s">
        <v>439</v>
      </c>
      <c r="E97" s="387" t="s">
        <v>439</v>
      </c>
      <c r="F97" s="684" t="s">
        <v>439</v>
      </c>
      <c r="G97" s="684" t="s">
        <v>439</v>
      </c>
      <c r="H97" s="675" t="s">
        <v>439</v>
      </c>
      <c r="I97" s="677" t="s">
        <v>439</v>
      </c>
      <c r="J97" s="373" t="s">
        <v>439</v>
      </c>
      <c r="K97" s="373" t="s">
        <v>439</v>
      </c>
      <c r="L97" s="675" t="s">
        <v>439</v>
      </c>
      <c r="M97" s="677" t="s">
        <v>439</v>
      </c>
      <c r="O97" s="607" t="s">
        <v>439</v>
      </c>
    </row>
    <row r="98" spans="1:15" ht="15.75" x14ac:dyDescent="0.2">
      <c r="A98" s="21" t="s">
        <v>356</v>
      </c>
      <c r="B98" s="665" t="s">
        <v>439</v>
      </c>
      <c r="C98" s="663" t="s">
        <v>439</v>
      </c>
      <c r="D98" s="675" t="s">
        <v>439</v>
      </c>
      <c r="E98" s="677" t="s">
        <v>439</v>
      </c>
      <c r="F98" s="665" t="s">
        <v>439</v>
      </c>
      <c r="G98" s="663" t="s">
        <v>439</v>
      </c>
      <c r="H98" s="675" t="s">
        <v>439</v>
      </c>
      <c r="I98" s="677" t="s">
        <v>439</v>
      </c>
      <c r="J98" s="668" t="s">
        <v>439</v>
      </c>
      <c r="K98" s="658" t="s">
        <v>439</v>
      </c>
      <c r="L98" s="675" t="s">
        <v>439</v>
      </c>
      <c r="M98" s="677" t="s">
        <v>439</v>
      </c>
      <c r="O98" s="607" t="s">
        <v>439</v>
      </c>
    </row>
    <row r="99" spans="1:15" ht="15.75" x14ac:dyDescent="0.2">
      <c r="A99" s="13" t="s">
        <v>29</v>
      </c>
      <c r="B99" s="666" t="s">
        <v>439</v>
      </c>
      <c r="C99" s="666" t="s">
        <v>439</v>
      </c>
      <c r="D99" s="675" t="s">
        <v>439</v>
      </c>
      <c r="E99" s="677" t="s">
        <v>439</v>
      </c>
      <c r="F99" s="666" t="s">
        <v>439</v>
      </c>
      <c r="G99" s="666" t="s">
        <v>439</v>
      </c>
      <c r="H99" s="675" t="s">
        <v>439</v>
      </c>
      <c r="I99" s="677" t="s">
        <v>439</v>
      </c>
      <c r="J99" s="669" t="s">
        <v>439</v>
      </c>
      <c r="K99" s="659" t="s">
        <v>439</v>
      </c>
      <c r="L99" s="675" t="s">
        <v>439</v>
      </c>
      <c r="M99" s="677" t="s">
        <v>439</v>
      </c>
      <c r="O99" s="607" t="s">
        <v>439</v>
      </c>
    </row>
    <row r="100" spans="1:15" x14ac:dyDescent="0.2">
      <c r="A100" s="21" t="s">
        <v>9</v>
      </c>
      <c r="B100" s="665" t="s">
        <v>439</v>
      </c>
      <c r="C100" s="663" t="s">
        <v>439</v>
      </c>
      <c r="D100" s="675" t="s">
        <v>439</v>
      </c>
      <c r="E100" s="677" t="s">
        <v>439</v>
      </c>
      <c r="F100" s="665" t="s">
        <v>439</v>
      </c>
      <c r="G100" s="663" t="s">
        <v>439</v>
      </c>
      <c r="H100" s="675" t="s">
        <v>439</v>
      </c>
      <c r="I100" s="677" t="s">
        <v>439</v>
      </c>
      <c r="J100" s="668" t="s">
        <v>439</v>
      </c>
      <c r="K100" s="658" t="s">
        <v>439</v>
      </c>
      <c r="L100" s="675" t="s">
        <v>439</v>
      </c>
      <c r="M100" s="677" t="s">
        <v>439</v>
      </c>
      <c r="O100" s="607" t="s">
        <v>439</v>
      </c>
    </row>
    <row r="101" spans="1:15" x14ac:dyDescent="0.2">
      <c r="A101" s="21" t="s">
        <v>10</v>
      </c>
      <c r="B101" s="665" t="s">
        <v>439</v>
      </c>
      <c r="C101" s="663" t="s">
        <v>439</v>
      </c>
      <c r="D101" s="675" t="s">
        <v>439</v>
      </c>
      <c r="E101" s="677" t="s">
        <v>439</v>
      </c>
      <c r="F101" s="664" t="s">
        <v>439</v>
      </c>
      <c r="G101" s="664" t="s">
        <v>439</v>
      </c>
      <c r="H101" s="675" t="s">
        <v>439</v>
      </c>
      <c r="I101" s="677" t="s">
        <v>439</v>
      </c>
      <c r="J101" s="668" t="s">
        <v>439</v>
      </c>
      <c r="K101" s="658" t="s">
        <v>439</v>
      </c>
      <c r="L101" s="675" t="s">
        <v>439</v>
      </c>
      <c r="M101" s="677" t="s">
        <v>439</v>
      </c>
      <c r="O101" s="607" t="s">
        <v>439</v>
      </c>
    </row>
    <row r="102" spans="1:15" ht="15.75" x14ac:dyDescent="0.2">
      <c r="A102" s="300" t="s">
        <v>344</v>
      </c>
      <c r="B102" s="684" t="s">
        <v>439</v>
      </c>
      <c r="C102" s="684" t="s">
        <v>439</v>
      </c>
      <c r="D102" s="675" t="s">
        <v>439</v>
      </c>
      <c r="E102" s="387" t="s">
        <v>439</v>
      </c>
      <c r="F102" s="684" t="s">
        <v>439</v>
      </c>
      <c r="G102" s="684" t="s">
        <v>439</v>
      </c>
      <c r="H102" s="675" t="s">
        <v>439</v>
      </c>
      <c r="I102" s="677" t="s">
        <v>439</v>
      </c>
      <c r="J102" s="373" t="s">
        <v>439</v>
      </c>
      <c r="K102" s="373" t="s">
        <v>439</v>
      </c>
      <c r="L102" s="675" t="s">
        <v>439</v>
      </c>
      <c r="M102" s="677" t="s">
        <v>439</v>
      </c>
      <c r="O102" s="607" t="s">
        <v>439</v>
      </c>
    </row>
    <row r="103" spans="1:15" x14ac:dyDescent="0.2">
      <c r="A103" s="300" t="s">
        <v>12</v>
      </c>
      <c r="B103" s="685"/>
      <c r="C103" s="686"/>
      <c r="D103" s="675" t="s">
        <v>439</v>
      </c>
      <c r="E103" s="387" t="s">
        <v>439</v>
      </c>
      <c r="F103" s="684" t="s">
        <v>439</v>
      </c>
      <c r="G103" s="684" t="s">
        <v>439</v>
      </c>
      <c r="H103" s="675" t="s">
        <v>439</v>
      </c>
      <c r="I103" s="677" t="s">
        <v>439</v>
      </c>
      <c r="J103" s="373" t="s">
        <v>439</v>
      </c>
      <c r="K103" s="373" t="s">
        <v>439</v>
      </c>
      <c r="L103" s="675" t="s">
        <v>439</v>
      </c>
      <c r="M103" s="677" t="s">
        <v>439</v>
      </c>
      <c r="O103" s="607" t="s">
        <v>439</v>
      </c>
    </row>
    <row r="104" spans="1:15" x14ac:dyDescent="0.2">
      <c r="A104" s="300" t="s">
        <v>13</v>
      </c>
      <c r="B104" s="685"/>
      <c r="C104" s="686"/>
      <c r="D104" s="675" t="s">
        <v>439</v>
      </c>
      <c r="E104" s="387" t="s">
        <v>439</v>
      </c>
      <c r="F104" s="684" t="s">
        <v>439</v>
      </c>
      <c r="G104" s="684" t="s">
        <v>439</v>
      </c>
      <c r="H104" s="675" t="s">
        <v>439</v>
      </c>
      <c r="I104" s="677" t="s">
        <v>439</v>
      </c>
      <c r="J104" s="373" t="s">
        <v>439</v>
      </c>
      <c r="K104" s="373" t="s">
        <v>439</v>
      </c>
      <c r="L104" s="675" t="s">
        <v>439</v>
      </c>
      <c r="M104" s="677" t="s">
        <v>439</v>
      </c>
      <c r="O104" s="607" t="s">
        <v>439</v>
      </c>
    </row>
    <row r="105" spans="1:15" ht="15.75" x14ac:dyDescent="0.2">
      <c r="A105" s="300" t="s">
        <v>345</v>
      </c>
      <c r="B105" s="684" t="s">
        <v>439</v>
      </c>
      <c r="C105" s="684" t="s">
        <v>439</v>
      </c>
      <c r="D105" s="675" t="s">
        <v>439</v>
      </c>
      <c r="E105" s="387" t="s">
        <v>439</v>
      </c>
      <c r="F105" s="684" t="s">
        <v>439</v>
      </c>
      <c r="G105" s="684" t="s">
        <v>439</v>
      </c>
      <c r="H105" s="675" t="s">
        <v>439</v>
      </c>
      <c r="I105" s="677" t="s">
        <v>439</v>
      </c>
      <c r="J105" s="373" t="s">
        <v>439</v>
      </c>
      <c r="K105" s="373" t="s">
        <v>439</v>
      </c>
      <c r="L105" s="675" t="s">
        <v>439</v>
      </c>
      <c r="M105" s="677" t="s">
        <v>439</v>
      </c>
      <c r="O105" s="607" t="s">
        <v>439</v>
      </c>
    </row>
    <row r="106" spans="1:15" x14ac:dyDescent="0.2">
      <c r="A106" s="300" t="s">
        <v>12</v>
      </c>
      <c r="B106" s="685"/>
      <c r="C106" s="686"/>
      <c r="D106" s="675" t="s">
        <v>439</v>
      </c>
      <c r="E106" s="387" t="s">
        <v>439</v>
      </c>
      <c r="F106" s="684" t="s">
        <v>439</v>
      </c>
      <c r="G106" s="684" t="s">
        <v>439</v>
      </c>
      <c r="H106" s="675" t="s">
        <v>439</v>
      </c>
      <c r="I106" s="677" t="s">
        <v>439</v>
      </c>
      <c r="J106" s="373" t="s">
        <v>439</v>
      </c>
      <c r="K106" s="373" t="s">
        <v>439</v>
      </c>
      <c r="L106" s="675" t="s">
        <v>439</v>
      </c>
      <c r="M106" s="677" t="s">
        <v>439</v>
      </c>
      <c r="O106" s="607" t="s">
        <v>439</v>
      </c>
    </row>
    <row r="107" spans="1:15" x14ac:dyDescent="0.2">
      <c r="A107" s="300" t="s">
        <v>13</v>
      </c>
      <c r="B107" s="685"/>
      <c r="C107" s="686"/>
      <c r="D107" s="675" t="s">
        <v>439</v>
      </c>
      <c r="E107" s="387" t="s">
        <v>439</v>
      </c>
      <c r="F107" s="684" t="s">
        <v>439</v>
      </c>
      <c r="G107" s="684" t="s">
        <v>439</v>
      </c>
      <c r="H107" s="675" t="s">
        <v>439</v>
      </c>
      <c r="I107" s="677" t="s">
        <v>439</v>
      </c>
      <c r="J107" s="373" t="s">
        <v>439</v>
      </c>
      <c r="K107" s="373" t="s">
        <v>439</v>
      </c>
      <c r="L107" s="675" t="s">
        <v>439</v>
      </c>
      <c r="M107" s="677" t="s">
        <v>439</v>
      </c>
      <c r="O107" s="607" t="s">
        <v>439</v>
      </c>
    </row>
    <row r="108" spans="1:15" x14ac:dyDescent="0.2">
      <c r="A108" s="21" t="s">
        <v>33</v>
      </c>
      <c r="B108" s="665" t="s">
        <v>439</v>
      </c>
      <c r="C108" s="663" t="s">
        <v>439</v>
      </c>
      <c r="D108" s="675" t="s">
        <v>439</v>
      </c>
      <c r="E108" s="677" t="s">
        <v>439</v>
      </c>
      <c r="F108" s="665" t="s">
        <v>439</v>
      </c>
      <c r="G108" s="663" t="s">
        <v>439</v>
      </c>
      <c r="H108" s="675" t="s">
        <v>439</v>
      </c>
      <c r="I108" s="677" t="s">
        <v>439</v>
      </c>
      <c r="J108" s="668" t="s">
        <v>439</v>
      </c>
      <c r="K108" s="658" t="s">
        <v>439</v>
      </c>
      <c r="L108" s="675" t="s">
        <v>439</v>
      </c>
      <c r="M108" s="677" t="s">
        <v>439</v>
      </c>
      <c r="O108" s="607" t="s">
        <v>439</v>
      </c>
    </row>
    <row r="109" spans="1:15" ht="15.75" x14ac:dyDescent="0.2">
      <c r="A109" s="21" t="s">
        <v>346</v>
      </c>
      <c r="B109" s="665" t="s">
        <v>439</v>
      </c>
      <c r="C109" s="663" t="s">
        <v>439</v>
      </c>
      <c r="D109" s="675" t="s">
        <v>439</v>
      </c>
      <c r="E109" s="677" t="s">
        <v>439</v>
      </c>
      <c r="F109" s="664" t="s">
        <v>439</v>
      </c>
      <c r="G109" s="664" t="s">
        <v>439</v>
      </c>
      <c r="H109" s="675" t="s">
        <v>439</v>
      </c>
      <c r="I109" s="677" t="s">
        <v>439</v>
      </c>
      <c r="J109" s="668" t="s">
        <v>439</v>
      </c>
      <c r="K109" s="658" t="s">
        <v>439</v>
      </c>
      <c r="L109" s="675" t="s">
        <v>439</v>
      </c>
      <c r="M109" s="677" t="s">
        <v>439</v>
      </c>
      <c r="O109" s="607" t="s">
        <v>439</v>
      </c>
    </row>
    <row r="110" spans="1:15" x14ac:dyDescent="0.2">
      <c r="A110" s="21" t="s">
        <v>9</v>
      </c>
      <c r="B110" s="665" t="s">
        <v>439</v>
      </c>
      <c r="C110" s="663" t="s">
        <v>439</v>
      </c>
      <c r="D110" s="675" t="s">
        <v>439</v>
      </c>
      <c r="E110" s="677" t="s">
        <v>439</v>
      </c>
      <c r="F110" s="664" t="s">
        <v>439</v>
      </c>
      <c r="G110" s="672" t="s">
        <v>439</v>
      </c>
      <c r="H110" s="675" t="s">
        <v>439</v>
      </c>
      <c r="I110" s="677" t="s">
        <v>439</v>
      </c>
      <c r="J110" s="668" t="s">
        <v>439</v>
      </c>
      <c r="K110" s="658" t="s">
        <v>439</v>
      </c>
      <c r="L110" s="675" t="s">
        <v>439</v>
      </c>
      <c r="M110" s="677" t="s">
        <v>439</v>
      </c>
      <c r="O110" s="607" t="s">
        <v>439</v>
      </c>
    </row>
    <row r="111" spans="1:15" x14ac:dyDescent="0.2">
      <c r="A111" s="21" t="s">
        <v>10</v>
      </c>
      <c r="B111" s="664" t="s">
        <v>439</v>
      </c>
      <c r="C111" s="672" t="s">
        <v>439</v>
      </c>
      <c r="D111" s="675" t="s">
        <v>439</v>
      </c>
      <c r="E111" s="677" t="s">
        <v>439</v>
      </c>
      <c r="F111" s="664" t="s">
        <v>439</v>
      </c>
      <c r="G111" s="672" t="s">
        <v>439</v>
      </c>
      <c r="H111" s="675" t="s">
        <v>439</v>
      </c>
      <c r="I111" s="677" t="s">
        <v>439</v>
      </c>
      <c r="J111" s="668" t="s">
        <v>439</v>
      </c>
      <c r="K111" s="658" t="s">
        <v>439</v>
      </c>
      <c r="L111" s="675" t="s">
        <v>439</v>
      </c>
      <c r="M111" s="677" t="s">
        <v>439</v>
      </c>
      <c r="O111" s="607" t="s">
        <v>439</v>
      </c>
    </row>
    <row r="112" spans="1:15" ht="15.75" x14ac:dyDescent="0.2">
      <c r="A112" s="300" t="s">
        <v>344</v>
      </c>
      <c r="B112" s="684" t="s">
        <v>439</v>
      </c>
      <c r="C112" s="684" t="s">
        <v>439</v>
      </c>
      <c r="D112" s="675" t="s">
        <v>439</v>
      </c>
      <c r="E112" s="387" t="s">
        <v>439</v>
      </c>
      <c r="F112" s="684" t="s">
        <v>439</v>
      </c>
      <c r="G112" s="684" t="s">
        <v>439</v>
      </c>
      <c r="H112" s="675" t="s">
        <v>439</v>
      </c>
      <c r="I112" s="677" t="s">
        <v>439</v>
      </c>
      <c r="J112" s="373" t="s">
        <v>439</v>
      </c>
      <c r="K112" s="373" t="s">
        <v>439</v>
      </c>
      <c r="L112" s="675" t="s">
        <v>439</v>
      </c>
      <c r="M112" s="677" t="s">
        <v>439</v>
      </c>
      <c r="O112" s="607" t="s">
        <v>439</v>
      </c>
    </row>
    <row r="113" spans="1:15" x14ac:dyDescent="0.2">
      <c r="A113" s="300" t="s">
        <v>12</v>
      </c>
      <c r="B113" s="685"/>
      <c r="C113" s="686"/>
      <c r="D113" s="675" t="s">
        <v>439</v>
      </c>
      <c r="E113" s="387" t="s">
        <v>439</v>
      </c>
      <c r="F113" s="684" t="s">
        <v>439</v>
      </c>
      <c r="G113" s="684" t="s">
        <v>439</v>
      </c>
      <c r="H113" s="675" t="s">
        <v>439</v>
      </c>
      <c r="I113" s="677" t="s">
        <v>439</v>
      </c>
      <c r="J113" s="373" t="s">
        <v>439</v>
      </c>
      <c r="K113" s="373" t="s">
        <v>439</v>
      </c>
      <c r="L113" s="675" t="s">
        <v>439</v>
      </c>
      <c r="M113" s="677" t="s">
        <v>439</v>
      </c>
      <c r="O113" s="607" t="s">
        <v>439</v>
      </c>
    </row>
    <row r="114" spans="1:15" x14ac:dyDescent="0.2">
      <c r="A114" s="300" t="s">
        <v>13</v>
      </c>
      <c r="B114" s="685"/>
      <c r="C114" s="686"/>
      <c r="D114" s="675" t="s">
        <v>439</v>
      </c>
      <c r="E114" s="387" t="s">
        <v>439</v>
      </c>
      <c r="F114" s="684" t="s">
        <v>439</v>
      </c>
      <c r="G114" s="684" t="s">
        <v>439</v>
      </c>
      <c r="H114" s="675" t="s">
        <v>439</v>
      </c>
      <c r="I114" s="677" t="s">
        <v>439</v>
      </c>
      <c r="J114" s="373" t="s">
        <v>439</v>
      </c>
      <c r="K114" s="373" t="s">
        <v>439</v>
      </c>
      <c r="L114" s="675" t="s">
        <v>439</v>
      </c>
      <c r="M114" s="677" t="s">
        <v>439</v>
      </c>
      <c r="O114" s="607" t="s">
        <v>439</v>
      </c>
    </row>
    <row r="115" spans="1:15" ht="15.75" x14ac:dyDescent="0.2">
      <c r="A115" s="300" t="s">
        <v>345</v>
      </c>
      <c r="B115" s="684" t="s">
        <v>439</v>
      </c>
      <c r="C115" s="684" t="s">
        <v>439</v>
      </c>
      <c r="D115" s="675" t="s">
        <v>439</v>
      </c>
      <c r="E115" s="387" t="s">
        <v>439</v>
      </c>
      <c r="F115" s="684" t="s">
        <v>439</v>
      </c>
      <c r="G115" s="684" t="s">
        <v>439</v>
      </c>
      <c r="H115" s="675" t="s">
        <v>439</v>
      </c>
      <c r="I115" s="677" t="s">
        <v>439</v>
      </c>
      <c r="J115" s="373" t="s">
        <v>439</v>
      </c>
      <c r="K115" s="373" t="s">
        <v>439</v>
      </c>
      <c r="L115" s="675" t="s">
        <v>439</v>
      </c>
      <c r="M115" s="677" t="s">
        <v>439</v>
      </c>
      <c r="O115" s="607" t="s">
        <v>439</v>
      </c>
    </row>
    <row r="116" spans="1:15" x14ac:dyDescent="0.2">
      <c r="A116" s="300" t="s">
        <v>12</v>
      </c>
      <c r="B116" s="685"/>
      <c r="C116" s="686"/>
      <c r="D116" s="675" t="s">
        <v>439</v>
      </c>
      <c r="E116" s="387" t="s">
        <v>439</v>
      </c>
      <c r="F116" s="684" t="s">
        <v>439</v>
      </c>
      <c r="G116" s="684" t="s">
        <v>439</v>
      </c>
      <c r="H116" s="675" t="s">
        <v>439</v>
      </c>
      <c r="I116" s="677" t="s">
        <v>439</v>
      </c>
      <c r="J116" s="373" t="s">
        <v>439</v>
      </c>
      <c r="K116" s="373" t="s">
        <v>439</v>
      </c>
      <c r="L116" s="675" t="s">
        <v>439</v>
      </c>
      <c r="M116" s="677" t="s">
        <v>439</v>
      </c>
      <c r="O116" s="607" t="s">
        <v>439</v>
      </c>
    </row>
    <row r="117" spans="1:15" x14ac:dyDescent="0.2">
      <c r="A117" s="300" t="s">
        <v>13</v>
      </c>
      <c r="B117" s="687"/>
      <c r="C117" s="688"/>
      <c r="D117" s="675" t="s">
        <v>439</v>
      </c>
      <c r="E117" s="387" t="s">
        <v>439</v>
      </c>
      <c r="F117" s="684" t="s">
        <v>439</v>
      </c>
      <c r="G117" s="684" t="s">
        <v>439</v>
      </c>
      <c r="H117" s="675" t="s">
        <v>439</v>
      </c>
      <c r="I117" s="677" t="s">
        <v>439</v>
      </c>
      <c r="J117" s="373" t="s">
        <v>439</v>
      </c>
      <c r="K117" s="373" t="s">
        <v>439</v>
      </c>
      <c r="L117" s="675" t="s">
        <v>439</v>
      </c>
      <c r="M117" s="677" t="s">
        <v>439</v>
      </c>
      <c r="O117" s="607" t="s">
        <v>439</v>
      </c>
    </row>
    <row r="118" spans="1:15" ht="15.75" x14ac:dyDescent="0.2">
      <c r="A118" s="21" t="s">
        <v>356</v>
      </c>
      <c r="B118" s="665" t="s">
        <v>439</v>
      </c>
      <c r="C118" s="663" t="s">
        <v>439</v>
      </c>
      <c r="D118" s="675" t="s">
        <v>439</v>
      </c>
      <c r="E118" s="677" t="s">
        <v>439</v>
      </c>
      <c r="F118" s="665" t="s">
        <v>439</v>
      </c>
      <c r="G118" s="663" t="s">
        <v>439</v>
      </c>
      <c r="H118" s="675" t="s">
        <v>439</v>
      </c>
      <c r="I118" s="677" t="s">
        <v>439</v>
      </c>
      <c r="J118" s="668" t="s">
        <v>439</v>
      </c>
      <c r="K118" s="658" t="s">
        <v>439</v>
      </c>
      <c r="L118" s="675" t="s">
        <v>439</v>
      </c>
      <c r="M118" s="677" t="s">
        <v>439</v>
      </c>
      <c r="O118" s="607" t="s">
        <v>439</v>
      </c>
    </row>
    <row r="119" spans="1:15" ht="15.75" x14ac:dyDescent="0.2">
      <c r="A119" s="13" t="s">
        <v>28</v>
      </c>
      <c r="B119" s="662" t="s">
        <v>439</v>
      </c>
      <c r="C119" s="662" t="s">
        <v>439</v>
      </c>
      <c r="D119" s="675" t="s">
        <v>439</v>
      </c>
      <c r="E119" s="677" t="s">
        <v>439</v>
      </c>
      <c r="F119" s="662" t="s">
        <v>439</v>
      </c>
      <c r="G119" s="662" t="s">
        <v>439</v>
      </c>
      <c r="H119" s="675" t="s">
        <v>439</v>
      </c>
      <c r="I119" s="677" t="s">
        <v>439</v>
      </c>
      <c r="J119" s="669" t="s">
        <v>439</v>
      </c>
      <c r="K119" s="659" t="s">
        <v>439</v>
      </c>
      <c r="L119" s="675" t="s">
        <v>439</v>
      </c>
      <c r="M119" s="677" t="s">
        <v>439</v>
      </c>
      <c r="O119" s="607" t="s">
        <v>439</v>
      </c>
    </row>
    <row r="120" spans="1:15" x14ac:dyDescent="0.2">
      <c r="A120" s="21" t="s">
        <v>9</v>
      </c>
      <c r="B120" s="665" t="s">
        <v>439</v>
      </c>
      <c r="C120" s="663" t="s">
        <v>439</v>
      </c>
      <c r="D120" s="675" t="s">
        <v>439</v>
      </c>
      <c r="E120" s="677" t="s">
        <v>439</v>
      </c>
      <c r="F120" s="665" t="s">
        <v>439</v>
      </c>
      <c r="G120" s="663" t="s">
        <v>439</v>
      </c>
      <c r="H120" s="675" t="s">
        <v>439</v>
      </c>
      <c r="I120" s="677" t="s">
        <v>439</v>
      </c>
      <c r="J120" s="668" t="s">
        <v>439</v>
      </c>
      <c r="K120" s="658" t="s">
        <v>439</v>
      </c>
      <c r="L120" s="675" t="s">
        <v>439</v>
      </c>
      <c r="M120" s="677" t="s">
        <v>439</v>
      </c>
      <c r="O120" s="607" t="s">
        <v>439</v>
      </c>
    </row>
    <row r="121" spans="1:15" x14ac:dyDescent="0.2">
      <c r="A121" s="21" t="s">
        <v>10</v>
      </c>
      <c r="B121" s="665" t="s">
        <v>439</v>
      </c>
      <c r="C121" s="663" t="s">
        <v>439</v>
      </c>
      <c r="D121" s="675" t="s">
        <v>439</v>
      </c>
      <c r="E121" s="677" t="s">
        <v>439</v>
      </c>
      <c r="F121" s="665" t="s">
        <v>439</v>
      </c>
      <c r="G121" s="663" t="s">
        <v>439</v>
      </c>
      <c r="H121" s="675" t="s">
        <v>439</v>
      </c>
      <c r="I121" s="677" t="s">
        <v>439</v>
      </c>
      <c r="J121" s="668" t="s">
        <v>439</v>
      </c>
      <c r="K121" s="658" t="s">
        <v>439</v>
      </c>
      <c r="L121" s="675" t="s">
        <v>439</v>
      </c>
      <c r="M121" s="677" t="s">
        <v>439</v>
      </c>
      <c r="O121" s="607" t="s">
        <v>439</v>
      </c>
    </row>
    <row r="122" spans="1:15" ht="15.75" x14ac:dyDescent="0.2">
      <c r="A122" s="300" t="s">
        <v>344</v>
      </c>
      <c r="B122" s="684" t="s">
        <v>439</v>
      </c>
      <c r="C122" s="684" t="s">
        <v>439</v>
      </c>
      <c r="D122" s="675" t="s">
        <v>439</v>
      </c>
      <c r="E122" s="387" t="s">
        <v>439</v>
      </c>
      <c r="F122" s="684" t="s">
        <v>439</v>
      </c>
      <c r="G122" s="684" t="s">
        <v>439</v>
      </c>
      <c r="H122" s="675" t="s">
        <v>439</v>
      </c>
      <c r="I122" s="677" t="s">
        <v>439</v>
      </c>
      <c r="J122" s="373" t="s">
        <v>439</v>
      </c>
      <c r="K122" s="373" t="s">
        <v>439</v>
      </c>
      <c r="L122" s="675" t="s">
        <v>439</v>
      </c>
      <c r="M122" s="677" t="s">
        <v>439</v>
      </c>
      <c r="O122" s="607" t="s">
        <v>439</v>
      </c>
    </row>
    <row r="123" spans="1:15" x14ac:dyDescent="0.2">
      <c r="A123" s="300" t="s">
        <v>12</v>
      </c>
      <c r="B123" s="685"/>
      <c r="C123" s="686"/>
      <c r="D123" s="675" t="s">
        <v>439</v>
      </c>
      <c r="E123" s="387" t="s">
        <v>439</v>
      </c>
      <c r="F123" s="684" t="s">
        <v>439</v>
      </c>
      <c r="G123" s="684" t="s">
        <v>439</v>
      </c>
      <c r="H123" s="675" t="s">
        <v>439</v>
      </c>
      <c r="I123" s="677" t="s">
        <v>439</v>
      </c>
      <c r="J123" s="373" t="s">
        <v>439</v>
      </c>
      <c r="K123" s="373" t="s">
        <v>439</v>
      </c>
      <c r="L123" s="675" t="s">
        <v>439</v>
      </c>
      <c r="M123" s="677" t="s">
        <v>439</v>
      </c>
      <c r="O123" s="607" t="s">
        <v>439</v>
      </c>
    </row>
    <row r="124" spans="1:15" x14ac:dyDescent="0.2">
      <c r="A124" s="300" t="s">
        <v>13</v>
      </c>
      <c r="B124" s="685"/>
      <c r="C124" s="686"/>
      <c r="D124" s="675" t="s">
        <v>439</v>
      </c>
      <c r="E124" s="387" t="s">
        <v>439</v>
      </c>
      <c r="F124" s="684" t="s">
        <v>439</v>
      </c>
      <c r="G124" s="684" t="s">
        <v>439</v>
      </c>
      <c r="H124" s="675" t="s">
        <v>439</v>
      </c>
      <c r="I124" s="677" t="s">
        <v>439</v>
      </c>
      <c r="J124" s="373" t="s">
        <v>439</v>
      </c>
      <c r="K124" s="373" t="s">
        <v>439</v>
      </c>
      <c r="L124" s="675" t="s">
        <v>439</v>
      </c>
      <c r="M124" s="677" t="s">
        <v>439</v>
      </c>
      <c r="O124" s="607" t="s">
        <v>439</v>
      </c>
    </row>
    <row r="125" spans="1:15" ht="15.75" x14ac:dyDescent="0.2">
      <c r="A125" s="300" t="s">
        <v>345</v>
      </c>
      <c r="B125" s="684" t="s">
        <v>439</v>
      </c>
      <c r="C125" s="684" t="s">
        <v>439</v>
      </c>
      <c r="D125" s="675" t="s">
        <v>439</v>
      </c>
      <c r="E125" s="387" t="s">
        <v>439</v>
      </c>
      <c r="F125" s="684" t="s">
        <v>439</v>
      </c>
      <c r="G125" s="684" t="s">
        <v>439</v>
      </c>
      <c r="H125" s="675" t="s">
        <v>439</v>
      </c>
      <c r="I125" s="677" t="s">
        <v>439</v>
      </c>
      <c r="J125" s="373" t="s">
        <v>439</v>
      </c>
      <c r="K125" s="373" t="s">
        <v>439</v>
      </c>
      <c r="L125" s="675" t="s">
        <v>439</v>
      </c>
      <c r="M125" s="677" t="s">
        <v>439</v>
      </c>
      <c r="O125" s="607" t="s">
        <v>439</v>
      </c>
    </row>
    <row r="126" spans="1:15" x14ac:dyDescent="0.2">
      <c r="A126" s="300" t="s">
        <v>12</v>
      </c>
      <c r="B126" s="685"/>
      <c r="C126" s="686"/>
      <c r="D126" s="675" t="s">
        <v>439</v>
      </c>
      <c r="E126" s="387" t="s">
        <v>439</v>
      </c>
      <c r="F126" s="684" t="s">
        <v>439</v>
      </c>
      <c r="G126" s="684" t="s">
        <v>439</v>
      </c>
      <c r="H126" s="675" t="s">
        <v>439</v>
      </c>
      <c r="I126" s="677" t="s">
        <v>439</v>
      </c>
      <c r="J126" s="373" t="s">
        <v>439</v>
      </c>
      <c r="K126" s="373" t="s">
        <v>439</v>
      </c>
      <c r="L126" s="675" t="s">
        <v>439</v>
      </c>
      <c r="M126" s="677" t="s">
        <v>439</v>
      </c>
      <c r="O126" s="607" t="s">
        <v>439</v>
      </c>
    </row>
    <row r="127" spans="1:15" x14ac:dyDescent="0.2">
      <c r="A127" s="300" t="s">
        <v>13</v>
      </c>
      <c r="B127" s="685"/>
      <c r="C127" s="686"/>
      <c r="D127" s="675" t="s">
        <v>439</v>
      </c>
      <c r="E127" s="387" t="s">
        <v>439</v>
      </c>
      <c r="F127" s="684" t="s">
        <v>439</v>
      </c>
      <c r="G127" s="684" t="s">
        <v>439</v>
      </c>
      <c r="H127" s="675" t="s">
        <v>439</v>
      </c>
      <c r="I127" s="677" t="s">
        <v>439</v>
      </c>
      <c r="J127" s="373" t="s">
        <v>439</v>
      </c>
      <c r="K127" s="373" t="s">
        <v>439</v>
      </c>
      <c r="L127" s="675" t="s">
        <v>439</v>
      </c>
      <c r="M127" s="677" t="s">
        <v>439</v>
      </c>
      <c r="O127" s="607" t="s">
        <v>439</v>
      </c>
    </row>
    <row r="128" spans="1:15" x14ac:dyDescent="0.2">
      <c r="A128" s="21" t="s">
        <v>34</v>
      </c>
      <c r="B128" s="665" t="s">
        <v>439</v>
      </c>
      <c r="C128" s="663" t="s">
        <v>439</v>
      </c>
      <c r="D128" s="675" t="s">
        <v>439</v>
      </c>
      <c r="E128" s="677" t="s">
        <v>439</v>
      </c>
      <c r="F128" s="665" t="s">
        <v>439</v>
      </c>
      <c r="G128" s="663" t="s">
        <v>439</v>
      </c>
      <c r="H128" s="675" t="s">
        <v>439</v>
      </c>
      <c r="I128" s="677" t="s">
        <v>439</v>
      </c>
      <c r="J128" s="668" t="s">
        <v>439</v>
      </c>
      <c r="K128" s="658" t="s">
        <v>439</v>
      </c>
      <c r="L128" s="675" t="s">
        <v>439</v>
      </c>
      <c r="M128" s="677" t="s">
        <v>439</v>
      </c>
      <c r="O128" s="607" t="s">
        <v>439</v>
      </c>
    </row>
    <row r="129" spans="1:15" ht="15.75" x14ac:dyDescent="0.2">
      <c r="A129" s="21" t="s">
        <v>346</v>
      </c>
      <c r="B129" s="665" t="s">
        <v>439</v>
      </c>
      <c r="C129" s="665" t="s">
        <v>439</v>
      </c>
      <c r="D129" s="675" t="s">
        <v>439</v>
      </c>
      <c r="E129" s="677" t="s">
        <v>439</v>
      </c>
      <c r="F129" s="664" t="s">
        <v>439</v>
      </c>
      <c r="G129" s="664" t="s">
        <v>439</v>
      </c>
      <c r="H129" s="675" t="s">
        <v>439</v>
      </c>
      <c r="I129" s="677" t="s">
        <v>439</v>
      </c>
      <c r="J129" s="668" t="s">
        <v>439</v>
      </c>
      <c r="K129" s="658" t="s">
        <v>439</v>
      </c>
      <c r="L129" s="675" t="s">
        <v>439</v>
      </c>
      <c r="M129" s="677" t="s">
        <v>439</v>
      </c>
      <c r="O129" s="607" t="s">
        <v>439</v>
      </c>
    </row>
    <row r="130" spans="1:15" x14ac:dyDescent="0.2">
      <c r="A130" s="21" t="s">
        <v>9</v>
      </c>
      <c r="B130" s="664" t="s">
        <v>439</v>
      </c>
      <c r="C130" s="672" t="s">
        <v>439</v>
      </c>
      <c r="D130" s="675" t="s">
        <v>439</v>
      </c>
      <c r="E130" s="677" t="s">
        <v>439</v>
      </c>
      <c r="F130" s="665" t="s">
        <v>439</v>
      </c>
      <c r="G130" s="663" t="s">
        <v>439</v>
      </c>
      <c r="H130" s="675" t="s">
        <v>439</v>
      </c>
      <c r="I130" s="677" t="s">
        <v>439</v>
      </c>
      <c r="J130" s="668" t="s">
        <v>439</v>
      </c>
      <c r="K130" s="658" t="s">
        <v>439</v>
      </c>
      <c r="L130" s="675" t="s">
        <v>439</v>
      </c>
      <c r="M130" s="677" t="s">
        <v>439</v>
      </c>
      <c r="O130" s="607" t="s">
        <v>439</v>
      </c>
    </row>
    <row r="131" spans="1:15" x14ac:dyDescent="0.2">
      <c r="A131" s="21" t="s">
        <v>10</v>
      </c>
      <c r="B131" s="664" t="s">
        <v>439</v>
      </c>
      <c r="C131" s="672" t="s">
        <v>439</v>
      </c>
      <c r="D131" s="675" t="s">
        <v>439</v>
      </c>
      <c r="E131" s="677" t="s">
        <v>439</v>
      </c>
      <c r="F131" s="665" t="s">
        <v>439</v>
      </c>
      <c r="G131" s="665" t="s">
        <v>439</v>
      </c>
      <c r="H131" s="675" t="s">
        <v>439</v>
      </c>
      <c r="I131" s="677" t="s">
        <v>439</v>
      </c>
      <c r="J131" s="668" t="s">
        <v>439</v>
      </c>
      <c r="K131" s="658" t="s">
        <v>439</v>
      </c>
      <c r="L131" s="675" t="s">
        <v>439</v>
      </c>
      <c r="M131" s="677" t="s">
        <v>439</v>
      </c>
      <c r="O131" s="607" t="s">
        <v>439</v>
      </c>
    </row>
    <row r="132" spans="1:15" ht="15.75" x14ac:dyDescent="0.2">
      <c r="A132" s="300" t="s">
        <v>344</v>
      </c>
      <c r="B132" s="684" t="s">
        <v>439</v>
      </c>
      <c r="C132" s="684" t="s">
        <v>439</v>
      </c>
      <c r="D132" s="675" t="s">
        <v>439</v>
      </c>
      <c r="E132" s="387" t="s">
        <v>439</v>
      </c>
      <c r="F132" s="684" t="s">
        <v>439</v>
      </c>
      <c r="G132" s="684" t="s">
        <v>439</v>
      </c>
      <c r="H132" s="675" t="s">
        <v>439</v>
      </c>
      <c r="I132" s="677" t="s">
        <v>439</v>
      </c>
      <c r="J132" s="373" t="s">
        <v>439</v>
      </c>
      <c r="K132" s="373" t="s">
        <v>439</v>
      </c>
      <c r="L132" s="675" t="s">
        <v>439</v>
      </c>
      <c r="M132" s="677" t="s">
        <v>439</v>
      </c>
      <c r="O132" s="607" t="s">
        <v>439</v>
      </c>
    </row>
    <row r="133" spans="1:15" x14ac:dyDescent="0.2">
      <c r="A133" s="300" t="s">
        <v>12</v>
      </c>
      <c r="B133" s="685"/>
      <c r="C133" s="686"/>
      <c r="D133" s="675" t="s">
        <v>439</v>
      </c>
      <c r="E133" s="387" t="s">
        <v>439</v>
      </c>
      <c r="F133" s="684" t="s">
        <v>439</v>
      </c>
      <c r="G133" s="684" t="s">
        <v>439</v>
      </c>
      <c r="H133" s="675" t="s">
        <v>439</v>
      </c>
      <c r="I133" s="677" t="s">
        <v>439</v>
      </c>
      <c r="J133" s="373" t="s">
        <v>439</v>
      </c>
      <c r="K133" s="373" t="s">
        <v>439</v>
      </c>
      <c r="L133" s="675" t="s">
        <v>439</v>
      </c>
      <c r="M133" s="677" t="s">
        <v>439</v>
      </c>
      <c r="O133" s="607" t="s">
        <v>439</v>
      </c>
    </row>
    <row r="134" spans="1:15" x14ac:dyDescent="0.2">
      <c r="A134" s="300" t="s">
        <v>13</v>
      </c>
      <c r="B134" s="685"/>
      <c r="C134" s="686"/>
      <c r="D134" s="675" t="s">
        <v>439</v>
      </c>
      <c r="E134" s="387" t="s">
        <v>439</v>
      </c>
      <c r="F134" s="684" t="s">
        <v>439</v>
      </c>
      <c r="G134" s="684" t="s">
        <v>439</v>
      </c>
      <c r="H134" s="675" t="s">
        <v>439</v>
      </c>
      <c r="I134" s="677" t="s">
        <v>439</v>
      </c>
      <c r="J134" s="373" t="s">
        <v>439</v>
      </c>
      <c r="K134" s="373" t="s">
        <v>439</v>
      </c>
      <c r="L134" s="675" t="s">
        <v>439</v>
      </c>
      <c r="M134" s="677" t="s">
        <v>439</v>
      </c>
      <c r="O134" s="607" t="s">
        <v>439</v>
      </c>
    </row>
    <row r="135" spans="1:15" ht="15.75" x14ac:dyDescent="0.2">
      <c r="A135" s="300" t="s">
        <v>345</v>
      </c>
      <c r="B135" s="684" t="s">
        <v>439</v>
      </c>
      <c r="C135" s="684" t="s">
        <v>439</v>
      </c>
      <c r="D135" s="675" t="s">
        <v>439</v>
      </c>
      <c r="E135" s="387" t="s">
        <v>439</v>
      </c>
      <c r="F135" s="684" t="s">
        <v>439</v>
      </c>
      <c r="G135" s="684" t="s">
        <v>439</v>
      </c>
      <c r="H135" s="675" t="s">
        <v>439</v>
      </c>
      <c r="I135" s="677" t="s">
        <v>439</v>
      </c>
      <c r="J135" s="373" t="s">
        <v>439</v>
      </c>
      <c r="K135" s="373" t="s">
        <v>439</v>
      </c>
      <c r="L135" s="675" t="s">
        <v>439</v>
      </c>
      <c r="M135" s="677" t="s">
        <v>439</v>
      </c>
      <c r="O135" s="607" t="s">
        <v>439</v>
      </c>
    </row>
    <row r="136" spans="1:15" x14ac:dyDescent="0.2">
      <c r="A136" s="300" t="s">
        <v>12</v>
      </c>
      <c r="B136" s="685"/>
      <c r="C136" s="686"/>
      <c r="D136" s="675" t="s">
        <v>439</v>
      </c>
      <c r="E136" s="387" t="s">
        <v>439</v>
      </c>
      <c r="F136" s="684" t="s">
        <v>439</v>
      </c>
      <c r="G136" s="684" t="s">
        <v>439</v>
      </c>
      <c r="H136" s="675" t="s">
        <v>439</v>
      </c>
      <c r="I136" s="677" t="s">
        <v>439</v>
      </c>
      <c r="J136" s="373" t="s">
        <v>439</v>
      </c>
      <c r="K136" s="373" t="s">
        <v>439</v>
      </c>
      <c r="L136" s="675" t="s">
        <v>439</v>
      </c>
      <c r="M136" s="677" t="s">
        <v>439</v>
      </c>
      <c r="O136" s="607" t="s">
        <v>439</v>
      </c>
    </row>
    <row r="137" spans="1:15" x14ac:dyDescent="0.2">
      <c r="A137" s="300" t="s">
        <v>13</v>
      </c>
      <c r="B137" s="685"/>
      <c r="C137" s="686"/>
      <c r="D137" s="675" t="s">
        <v>439</v>
      </c>
      <c r="E137" s="387" t="s">
        <v>439</v>
      </c>
      <c r="F137" s="684" t="s">
        <v>439</v>
      </c>
      <c r="G137" s="684" t="s">
        <v>439</v>
      </c>
      <c r="H137" s="675" t="s">
        <v>439</v>
      </c>
      <c r="I137" s="677" t="s">
        <v>439</v>
      </c>
      <c r="J137" s="373" t="s">
        <v>439</v>
      </c>
      <c r="K137" s="373" t="s">
        <v>439</v>
      </c>
      <c r="L137" s="675" t="s">
        <v>439</v>
      </c>
      <c r="M137" s="677" t="s">
        <v>439</v>
      </c>
      <c r="O137" s="607" t="s">
        <v>439</v>
      </c>
    </row>
    <row r="138" spans="1:15" ht="15.75" x14ac:dyDescent="0.2">
      <c r="A138" s="21" t="s">
        <v>356</v>
      </c>
      <c r="B138" s="665" t="s">
        <v>439</v>
      </c>
      <c r="C138" s="663" t="s">
        <v>439</v>
      </c>
      <c r="D138" s="675" t="s">
        <v>439</v>
      </c>
      <c r="E138" s="677" t="s">
        <v>439</v>
      </c>
      <c r="F138" s="665" t="s">
        <v>439</v>
      </c>
      <c r="G138" s="663" t="s">
        <v>439</v>
      </c>
      <c r="H138" s="675" t="s">
        <v>439</v>
      </c>
      <c r="I138" s="677" t="s">
        <v>439</v>
      </c>
      <c r="J138" s="668" t="s">
        <v>439</v>
      </c>
      <c r="K138" s="658" t="s">
        <v>439</v>
      </c>
      <c r="L138" s="675" t="s">
        <v>439</v>
      </c>
      <c r="M138" s="677" t="s">
        <v>439</v>
      </c>
      <c r="O138" s="607" t="s">
        <v>439</v>
      </c>
    </row>
    <row r="139" spans="1:15" ht="15.75" x14ac:dyDescent="0.2">
      <c r="A139" s="21" t="s">
        <v>357</v>
      </c>
      <c r="B139" s="665" t="s">
        <v>439</v>
      </c>
      <c r="C139" s="665" t="s">
        <v>439</v>
      </c>
      <c r="D139" s="675" t="s">
        <v>439</v>
      </c>
      <c r="E139" s="677" t="s">
        <v>439</v>
      </c>
      <c r="F139" s="665" t="s">
        <v>439</v>
      </c>
      <c r="G139" s="665" t="s">
        <v>439</v>
      </c>
      <c r="H139" s="675" t="s">
        <v>439</v>
      </c>
      <c r="I139" s="677" t="s">
        <v>439</v>
      </c>
      <c r="J139" s="668" t="s">
        <v>439</v>
      </c>
      <c r="K139" s="658" t="s">
        <v>439</v>
      </c>
      <c r="L139" s="675" t="s">
        <v>439</v>
      </c>
      <c r="M139" s="677" t="s">
        <v>439</v>
      </c>
      <c r="O139" s="607" t="s">
        <v>439</v>
      </c>
    </row>
    <row r="140" spans="1:15" ht="15.75" x14ac:dyDescent="0.2">
      <c r="A140" s="21" t="s">
        <v>348</v>
      </c>
      <c r="B140" s="665" t="s">
        <v>439</v>
      </c>
      <c r="C140" s="665" t="s">
        <v>439</v>
      </c>
      <c r="D140" s="675" t="s">
        <v>439</v>
      </c>
      <c r="E140" s="677" t="s">
        <v>439</v>
      </c>
      <c r="F140" s="665" t="s">
        <v>439</v>
      </c>
      <c r="G140" s="665" t="s">
        <v>439</v>
      </c>
      <c r="H140" s="675" t="s">
        <v>439</v>
      </c>
      <c r="I140" s="677" t="s">
        <v>439</v>
      </c>
      <c r="J140" s="668" t="s">
        <v>439</v>
      </c>
      <c r="K140" s="658" t="s">
        <v>439</v>
      </c>
      <c r="L140" s="675" t="s">
        <v>439</v>
      </c>
      <c r="M140" s="677" t="s">
        <v>439</v>
      </c>
      <c r="O140" s="607" t="s">
        <v>439</v>
      </c>
    </row>
    <row r="141" spans="1:15" ht="15.75" x14ac:dyDescent="0.2">
      <c r="A141" s="21" t="s">
        <v>349</v>
      </c>
      <c r="B141" s="665" t="s">
        <v>439</v>
      </c>
      <c r="C141" s="665" t="s">
        <v>439</v>
      </c>
      <c r="D141" s="675" t="s">
        <v>439</v>
      </c>
      <c r="E141" s="677" t="s">
        <v>439</v>
      </c>
      <c r="F141" s="665" t="s">
        <v>439</v>
      </c>
      <c r="G141" s="665" t="s">
        <v>439</v>
      </c>
      <c r="H141" s="675" t="s">
        <v>439</v>
      </c>
      <c r="I141" s="677" t="s">
        <v>439</v>
      </c>
      <c r="J141" s="668" t="s">
        <v>439</v>
      </c>
      <c r="K141" s="658" t="s">
        <v>439</v>
      </c>
      <c r="L141" s="675" t="s">
        <v>439</v>
      </c>
      <c r="M141" s="677" t="s">
        <v>439</v>
      </c>
      <c r="O141" s="607" t="s">
        <v>439</v>
      </c>
    </row>
    <row r="142" spans="1:15" ht="15.75" x14ac:dyDescent="0.2">
      <c r="A142" s="13" t="s">
        <v>27</v>
      </c>
      <c r="B142" s="666" t="s">
        <v>439</v>
      </c>
      <c r="C142" s="673" t="s">
        <v>439</v>
      </c>
      <c r="D142" s="675" t="s">
        <v>439</v>
      </c>
      <c r="E142" s="677" t="s">
        <v>439</v>
      </c>
      <c r="F142" s="666" t="s">
        <v>439</v>
      </c>
      <c r="G142" s="673" t="s">
        <v>439</v>
      </c>
      <c r="H142" s="675" t="s">
        <v>439</v>
      </c>
      <c r="I142" s="677" t="s">
        <v>439</v>
      </c>
      <c r="J142" s="669" t="s">
        <v>439</v>
      </c>
      <c r="K142" s="659" t="s">
        <v>439</v>
      </c>
      <c r="L142" s="675" t="s">
        <v>439</v>
      </c>
      <c r="M142" s="677" t="s">
        <v>439</v>
      </c>
      <c r="O142" s="607" t="s">
        <v>439</v>
      </c>
    </row>
    <row r="143" spans="1:15" x14ac:dyDescent="0.2">
      <c r="A143" s="21" t="s">
        <v>9</v>
      </c>
      <c r="B143" s="665" t="s">
        <v>439</v>
      </c>
      <c r="C143" s="663" t="s">
        <v>439</v>
      </c>
      <c r="D143" s="675" t="s">
        <v>439</v>
      </c>
      <c r="E143" s="677" t="s">
        <v>439</v>
      </c>
      <c r="F143" s="665" t="s">
        <v>439</v>
      </c>
      <c r="G143" s="663" t="s">
        <v>439</v>
      </c>
      <c r="H143" s="675" t="s">
        <v>439</v>
      </c>
      <c r="I143" s="677" t="s">
        <v>439</v>
      </c>
      <c r="J143" s="668" t="s">
        <v>439</v>
      </c>
      <c r="K143" s="658" t="s">
        <v>439</v>
      </c>
      <c r="L143" s="675" t="s">
        <v>439</v>
      </c>
      <c r="M143" s="677" t="s">
        <v>439</v>
      </c>
      <c r="O143" s="607" t="s">
        <v>439</v>
      </c>
    </row>
    <row r="144" spans="1:15" x14ac:dyDescent="0.2">
      <c r="A144" s="21" t="s">
        <v>10</v>
      </c>
      <c r="B144" s="665" t="s">
        <v>439</v>
      </c>
      <c r="C144" s="663" t="s">
        <v>439</v>
      </c>
      <c r="D144" s="675" t="s">
        <v>439</v>
      </c>
      <c r="E144" s="677" t="s">
        <v>439</v>
      </c>
      <c r="F144" s="665" t="s">
        <v>439</v>
      </c>
      <c r="G144" s="663" t="s">
        <v>439</v>
      </c>
      <c r="H144" s="675" t="s">
        <v>439</v>
      </c>
      <c r="I144" s="677" t="s">
        <v>439</v>
      </c>
      <c r="J144" s="668" t="s">
        <v>439</v>
      </c>
      <c r="K144" s="658" t="s">
        <v>439</v>
      </c>
      <c r="L144" s="675" t="s">
        <v>439</v>
      </c>
      <c r="M144" s="677" t="s">
        <v>439</v>
      </c>
      <c r="O144" s="607" t="s">
        <v>439</v>
      </c>
    </row>
    <row r="145" spans="1:15" x14ac:dyDescent="0.2">
      <c r="A145" s="21" t="s">
        <v>34</v>
      </c>
      <c r="B145" s="665" t="s">
        <v>439</v>
      </c>
      <c r="C145" s="663" t="s">
        <v>439</v>
      </c>
      <c r="D145" s="675" t="s">
        <v>439</v>
      </c>
      <c r="E145" s="677" t="s">
        <v>439</v>
      </c>
      <c r="F145" s="665" t="s">
        <v>439</v>
      </c>
      <c r="G145" s="663" t="s">
        <v>439</v>
      </c>
      <c r="H145" s="675" t="s">
        <v>439</v>
      </c>
      <c r="I145" s="677" t="s">
        <v>439</v>
      </c>
      <c r="J145" s="668" t="s">
        <v>439</v>
      </c>
      <c r="K145" s="658" t="s">
        <v>439</v>
      </c>
      <c r="L145" s="675" t="s">
        <v>439</v>
      </c>
      <c r="M145" s="677" t="s">
        <v>439</v>
      </c>
      <c r="O145" s="607" t="s">
        <v>439</v>
      </c>
    </row>
    <row r="146" spans="1:15" x14ac:dyDescent="0.2">
      <c r="A146" s="300" t="s">
        <v>15</v>
      </c>
      <c r="B146" s="684" t="s">
        <v>439</v>
      </c>
      <c r="C146" s="684" t="s">
        <v>439</v>
      </c>
      <c r="D146" s="675" t="s">
        <v>439</v>
      </c>
      <c r="E146" s="387" t="s">
        <v>439</v>
      </c>
      <c r="F146" s="684" t="s">
        <v>439</v>
      </c>
      <c r="G146" s="684" t="s">
        <v>439</v>
      </c>
      <c r="H146" s="675" t="s">
        <v>439</v>
      </c>
      <c r="I146" s="677" t="s">
        <v>439</v>
      </c>
      <c r="J146" s="373" t="s">
        <v>439</v>
      </c>
      <c r="K146" s="373" t="s">
        <v>439</v>
      </c>
      <c r="L146" s="675" t="s">
        <v>439</v>
      </c>
      <c r="M146" s="677" t="s">
        <v>439</v>
      </c>
      <c r="O146" s="607" t="s">
        <v>439</v>
      </c>
    </row>
    <row r="147" spans="1:15" ht="15.75" x14ac:dyDescent="0.2">
      <c r="A147" s="21" t="s">
        <v>358</v>
      </c>
      <c r="B147" s="665" t="s">
        <v>439</v>
      </c>
      <c r="C147" s="665" t="s">
        <v>439</v>
      </c>
      <c r="D147" s="675" t="s">
        <v>439</v>
      </c>
      <c r="E147" s="677" t="s">
        <v>439</v>
      </c>
      <c r="F147" s="665" t="s">
        <v>439</v>
      </c>
      <c r="G147" s="665" t="s">
        <v>439</v>
      </c>
      <c r="H147" s="675" t="s">
        <v>439</v>
      </c>
      <c r="I147" s="677" t="s">
        <v>439</v>
      </c>
      <c r="J147" s="668" t="s">
        <v>439</v>
      </c>
      <c r="K147" s="658" t="s">
        <v>439</v>
      </c>
      <c r="L147" s="675" t="s">
        <v>439</v>
      </c>
      <c r="M147" s="677" t="s">
        <v>439</v>
      </c>
      <c r="O147" s="607" t="s">
        <v>439</v>
      </c>
    </row>
    <row r="148" spans="1:15" ht="15.75" x14ac:dyDescent="0.2">
      <c r="A148" s="21" t="s">
        <v>350</v>
      </c>
      <c r="B148" s="665" t="s">
        <v>439</v>
      </c>
      <c r="C148" s="665" t="s">
        <v>439</v>
      </c>
      <c r="D148" s="675" t="s">
        <v>439</v>
      </c>
      <c r="E148" s="677" t="s">
        <v>439</v>
      </c>
      <c r="F148" s="665" t="s">
        <v>439</v>
      </c>
      <c r="G148" s="665" t="s">
        <v>439</v>
      </c>
      <c r="H148" s="675" t="s">
        <v>439</v>
      </c>
      <c r="I148" s="677" t="s">
        <v>439</v>
      </c>
      <c r="J148" s="668" t="s">
        <v>439</v>
      </c>
      <c r="K148" s="658" t="s">
        <v>439</v>
      </c>
      <c r="L148" s="675" t="s">
        <v>439</v>
      </c>
      <c r="M148" s="677" t="s">
        <v>439</v>
      </c>
      <c r="O148" s="607" t="s">
        <v>439</v>
      </c>
    </row>
    <row r="149" spans="1:15" ht="15.75" x14ac:dyDescent="0.2">
      <c r="A149" s="21" t="s">
        <v>349</v>
      </c>
      <c r="B149" s="665" t="s">
        <v>439</v>
      </c>
      <c r="C149" s="665" t="s">
        <v>439</v>
      </c>
      <c r="D149" s="675" t="s">
        <v>439</v>
      </c>
      <c r="E149" s="677" t="s">
        <v>439</v>
      </c>
      <c r="F149" s="665" t="s">
        <v>439</v>
      </c>
      <c r="G149" s="665" t="s">
        <v>439</v>
      </c>
      <c r="H149" s="675" t="s">
        <v>439</v>
      </c>
      <c r="I149" s="677" t="s">
        <v>439</v>
      </c>
      <c r="J149" s="668" t="s">
        <v>439</v>
      </c>
      <c r="K149" s="658" t="s">
        <v>439</v>
      </c>
      <c r="L149" s="675" t="s">
        <v>439</v>
      </c>
      <c r="M149" s="677" t="s">
        <v>439</v>
      </c>
      <c r="O149" s="607" t="s">
        <v>439</v>
      </c>
    </row>
    <row r="150" spans="1:15" ht="15.75" x14ac:dyDescent="0.2">
      <c r="A150" s="13" t="s">
        <v>26</v>
      </c>
      <c r="B150" s="666" t="s">
        <v>439</v>
      </c>
      <c r="C150" s="673" t="s">
        <v>439</v>
      </c>
      <c r="D150" s="675" t="s">
        <v>439</v>
      </c>
      <c r="E150" s="677" t="s">
        <v>439</v>
      </c>
      <c r="F150" s="666" t="s">
        <v>439</v>
      </c>
      <c r="G150" s="673" t="s">
        <v>439</v>
      </c>
      <c r="H150" s="675" t="s">
        <v>439</v>
      </c>
      <c r="I150" s="677" t="s">
        <v>439</v>
      </c>
      <c r="J150" s="669" t="s">
        <v>439</v>
      </c>
      <c r="K150" s="659" t="s">
        <v>439</v>
      </c>
      <c r="L150" s="675" t="s">
        <v>439</v>
      </c>
      <c r="M150" s="677" t="s">
        <v>439</v>
      </c>
      <c r="O150" s="607" t="s">
        <v>439</v>
      </c>
    </row>
    <row r="151" spans="1:15" x14ac:dyDescent="0.2">
      <c r="A151" s="21" t="s">
        <v>9</v>
      </c>
      <c r="B151" s="665" t="s">
        <v>439</v>
      </c>
      <c r="C151" s="663" t="s">
        <v>439</v>
      </c>
      <c r="D151" s="675" t="s">
        <v>439</v>
      </c>
      <c r="E151" s="677" t="s">
        <v>439</v>
      </c>
      <c r="F151" s="665" t="s">
        <v>439</v>
      </c>
      <c r="G151" s="663" t="s">
        <v>439</v>
      </c>
      <c r="H151" s="675" t="s">
        <v>439</v>
      </c>
      <c r="I151" s="677" t="s">
        <v>439</v>
      </c>
      <c r="J151" s="668" t="s">
        <v>439</v>
      </c>
      <c r="K151" s="658" t="s">
        <v>439</v>
      </c>
      <c r="L151" s="675" t="s">
        <v>439</v>
      </c>
      <c r="M151" s="677" t="s">
        <v>439</v>
      </c>
      <c r="O151" s="607" t="s">
        <v>439</v>
      </c>
    </row>
    <row r="152" spans="1:15" x14ac:dyDescent="0.2">
      <c r="A152" s="21" t="s">
        <v>10</v>
      </c>
      <c r="B152" s="665" t="s">
        <v>439</v>
      </c>
      <c r="C152" s="663" t="s">
        <v>439</v>
      </c>
      <c r="D152" s="675" t="s">
        <v>439</v>
      </c>
      <c r="E152" s="677" t="s">
        <v>439</v>
      </c>
      <c r="F152" s="665" t="s">
        <v>439</v>
      </c>
      <c r="G152" s="663" t="s">
        <v>439</v>
      </c>
      <c r="H152" s="675" t="s">
        <v>439</v>
      </c>
      <c r="I152" s="677" t="s">
        <v>439</v>
      </c>
      <c r="J152" s="668" t="s">
        <v>439</v>
      </c>
      <c r="K152" s="658" t="s">
        <v>439</v>
      </c>
      <c r="L152" s="675" t="s">
        <v>439</v>
      </c>
      <c r="M152" s="677" t="s">
        <v>439</v>
      </c>
      <c r="O152" s="607" t="s">
        <v>439</v>
      </c>
    </row>
    <row r="153" spans="1:15" x14ac:dyDescent="0.2">
      <c r="A153" s="21" t="s">
        <v>34</v>
      </c>
      <c r="B153" s="665" t="s">
        <v>439</v>
      </c>
      <c r="C153" s="663" t="s">
        <v>439</v>
      </c>
      <c r="D153" s="675" t="s">
        <v>439</v>
      </c>
      <c r="E153" s="677" t="s">
        <v>439</v>
      </c>
      <c r="F153" s="665" t="s">
        <v>439</v>
      </c>
      <c r="G153" s="663" t="s">
        <v>439</v>
      </c>
      <c r="H153" s="675" t="s">
        <v>439</v>
      </c>
      <c r="I153" s="677" t="s">
        <v>439</v>
      </c>
      <c r="J153" s="668" t="s">
        <v>439</v>
      </c>
      <c r="K153" s="658" t="s">
        <v>439</v>
      </c>
      <c r="L153" s="675" t="s">
        <v>439</v>
      </c>
      <c r="M153" s="677" t="s">
        <v>439</v>
      </c>
      <c r="O153" s="607" t="s">
        <v>439</v>
      </c>
    </row>
    <row r="154" spans="1:15" x14ac:dyDescent="0.2">
      <c r="A154" s="300" t="s">
        <v>14</v>
      </c>
      <c r="B154" s="684" t="s">
        <v>439</v>
      </c>
      <c r="C154" s="684" t="s">
        <v>439</v>
      </c>
      <c r="D154" s="675" t="s">
        <v>439</v>
      </c>
      <c r="E154" s="387" t="s">
        <v>439</v>
      </c>
      <c r="F154" s="684" t="s">
        <v>439</v>
      </c>
      <c r="G154" s="684" t="s">
        <v>439</v>
      </c>
      <c r="H154" s="675" t="s">
        <v>439</v>
      </c>
      <c r="I154" s="677" t="s">
        <v>439</v>
      </c>
      <c r="J154" s="373" t="s">
        <v>439</v>
      </c>
      <c r="K154" s="373" t="s">
        <v>439</v>
      </c>
      <c r="L154" s="675" t="s">
        <v>439</v>
      </c>
      <c r="M154" s="677" t="s">
        <v>439</v>
      </c>
      <c r="O154" s="607" t="s">
        <v>439</v>
      </c>
    </row>
    <row r="155" spans="1:15" ht="15.75" x14ac:dyDescent="0.2">
      <c r="A155" s="21" t="s">
        <v>347</v>
      </c>
      <c r="B155" s="665" t="s">
        <v>439</v>
      </c>
      <c r="C155" s="665" t="s">
        <v>439</v>
      </c>
      <c r="D155" s="675" t="s">
        <v>439</v>
      </c>
      <c r="E155" s="677" t="s">
        <v>439</v>
      </c>
      <c r="F155" s="665" t="s">
        <v>439</v>
      </c>
      <c r="G155" s="665" t="s">
        <v>439</v>
      </c>
      <c r="H155" s="675" t="s">
        <v>439</v>
      </c>
      <c r="I155" s="677" t="s">
        <v>439</v>
      </c>
      <c r="J155" s="668" t="s">
        <v>439</v>
      </c>
      <c r="K155" s="658" t="s">
        <v>439</v>
      </c>
      <c r="L155" s="675" t="s">
        <v>439</v>
      </c>
      <c r="M155" s="677" t="s">
        <v>439</v>
      </c>
      <c r="O155" s="607" t="s">
        <v>439</v>
      </c>
    </row>
    <row r="156" spans="1:15" ht="15.75" x14ac:dyDescent="0.2">
      <c r="A156" s="21" t="s">
        <v>348</v>
      </c>
      <c r="B156" s="665" t="s">
        <v>439</v>
      </c>
      <c r="C156" s="665" t="s">
        <v>439</v>
      </c>
      <c r="D156" s="675" t="s">
        <v>439</v>
      </c>
      <c r="E156" s="677" t="s">
        <v>439</v>
      </c>
      <c r="F156" s="665" t="s">
        <v>439</v>
      </c>
      <c r="G156" s="665" t="s">
        <v>439</v>
      </c>
      <c r="H156" s="675" t="s">
        <v>439</v>
      </c>
      <c r="I156" s="677" t="s">
        <v>439</v>
      </c>
      <c r="J156" s="668" t="s">
        <v>439</v>
      </c>
      <c r="K156" s="658" t="s">
        <v>439</v>
      </c>
      <c r="L156" s="675" t="s">
        <v>439</v>
      </c>
      <c r="M156" s="677" t="s">
        <v>439</v>
      </c>
      <c r="O156" s="607" t="s">
        <v>439</v>
      </c>
    </row>
    <row r="157" spans="1:15" ht="15.75" x14ac:dyDescent="0.2">
      <c r="A157" s="10" t="s">
        <v>349</v>
      </c>
      <c r="B157" s="661" t="s">
        <v>439</v>
      </c>
      <c r="C157" s="661" t="s">
        <v>439</v>
      </c>
      <c r="D157" s="676" t="s">
        <v>439</v>
      </c>
      <c r="E157" s="678" t="s">
        <v>439</v>
      </c>
      <c r="F157" s="661" t="s">
        <v>439</v>
      </c>
      <c r="G157" s="661" t="s">
        <v>439</v>
      </c>
      <c r="H157" s="676" t="s">
        <v>439</v>
      </c>
      <c r="I157" s="676" t="s">
        <v>439</v>
      </c>
      <c r="J157" s="671" t="s">
        <v>439</v>
      </c>
      <c r="K157" s="661" t="s">
        <v>439</v>
      </c>
      <c r="L157" s="676" t="s">
        <v>439</v>
      </c>
      <c r="M157" s="676" t="s">
        <v>439</v>
      </c>
      <c r="O157" s="607" t="s">
        <v>439</v>
      </c>
    </row>
    <row r="158" spans="1:15" x14ac:dyDescent="0.2">
      <c r="A158" s="155"/>
      <c r="L158" s="26"/>
      <c r="M158" s="26"/>
      <c r="N158" s="26"/>
    </row>
    <row r="159" spans="1:15" x14ac:dyDescent="0.2">
      <c r="L159" s="26"/>
      <c r="M159" s="26"/>
      <c r="N159" s="26"/>
    </row>
    <row r="160" spans="1:15" ht="15.75" x14ac:dyDescent="0.25">
      <c r="A160" s="165" t="s">
        <v>35</v>
      </c>
    </row>
    <row r="161" spans="1:15" ht="15.75" x14ac:dyDescent="0.25">
      <c r="B161" s="369"/>
      <c r="C161" s="369"/>
      <c r="D161" s="369"/>
      <c r="E161" s="370"/>
      <c r="F161" s="369"/>
      <c r="G161" s="369"/>
      <c r="H161" s="369"/>
      <c r="I161" s="370"/>
      <c r="J161" s="369"/>
      <c r="K161" s="369"/>
      <c r="L161" s="369"/>
      <c r="M161" s="370"/>
    </row>
    <row r="162" spans="1:15" s="3" customFormat="1" ht="13.5" x14ac:dyDescent="0.25">
      <c r="A162" s="704" t="s">
        <v>131</v>
      </c>
      <c r="B162" s="703" t="s">
        <v>0</v>
      </c>
      <c r="C162" s="389"/>
      <c r="D162" s="389"/>
      <c r="E162" s="389"/>
      <c r="F162" s="703" t="s">
        <v>1</v>
      </c>
      <c r="G162" s="389"/>
      <c r="H162" s="389"/>
      <c r="I162" s="390"/>
      <c r="J162" s="388" t="s">
        <v>2</v>
      </c>
      <c r="K162" s="389"/>
      <c r="L162" s="389"/>
      <c r="M162" s="390"/>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59" t="s">
        <v>439</v>
      </c>
      <c r="C165" s="669" t="s">
        <v>439</v>
      </c>
      <c r="D165" s="674" t="s">
        <v>439</v>
      </c>
      <c r="E165" s="677" t="s">
        <v>439</v>
      </c>
      <c r="F165" s="657" t="s">
        <v>439</v>
      </c>
      <c r="G165" s="667" t="s">
        <v>439</v>
      </c>
      <c r="H165" s="680" t="s">
        <v>439</v>
      </c>
      <c r="I165" s="677" t="s">
        <v>439</v>
      </c>
      <c r="J165" s="679" t="s">
        <v>439</v>
      </c>
      <c r="K165" s="679" t="s">
        <v>439</v>
      </c>
      <c r="L165" s="674" t="s">
        <v>439</v>
      </c>
      <c r="M165" s="677" t="s">
        <v>439</v>
      </c>
      <c r="N165" s="148"/>
      <c r="O165" s="607" t="s">
        <v>439</v>
      </c>
    </row>
    <row r="166" spans="1:15" s="3" customFormat="1" ht="15.75" x14ac:dyDescent="0.2">
      <c r="A166" s="13" t="s">
        <v>352</v>
      </c>
      <c r="B166" s="659" t="s">
        <v>439</v>
      </c>
      <c r="C166" s="669" t="s">
        <v>439</v>
      </c>
      <c r="D166" s="675" t="s">
        <v>439</v>
      </c>
      <c r="E166" s="677" t="s">
        <v>439</v>
      </c>
      <c r="F166" s="659" t="s">
        <v>439</v>
      </c>
      <c r="G166" s="669" t="s">
        <v>439</v>
      </c>
      <c r="H166" s="681" t="s">
        <v>439</v>
      </c>
      <c r="I166" s="677" t="s">
        <v>439</v>
      </c>
      <c r="J166" s="666" t="s">
        <v>439</v>
      </c>
      <c r="K166" s="666" t="s">
        <v>439</v>
      </c>
      <c r="L166" s="675" t="s">
        <v>439</v>
      </c>
      <c r="M166" s="677" t="s">
        <v>439</v>
      </c>
      <c r="N166" s="148"/>
      <c r="O166" s="607" t="s">
        <v>439</v>
      </c>
    </row>
    <row r="167" spans="1:15" s="3" customFormat="1" ht="15.75" x14ac:dyDescent="0.2">
      <c r="A167" s="13" t="s">
        <v>353</v>
      </c>
      <c r="B167" s="659" t="s">
        <v>439</v>
      </c>
      <c r="C167" s="669" t="s">
        <v>439</v>
      </c>
      <c r="D167" s="675" t="s">
        <v>439</v>
      </c>
      <c r="E167" s="677" t="s">
        <v>439</v>
      </c>
      <c r="F167" s="659" t="s">
        <v>439</v>
      </c>
      <c r="G167" s="669" t="s">
        <v>439</v>
      </c>
      <c r="H167" s="681" t="s">
        <v>439</v>
      </c>
      <c r="I167" s="677" t="s">
        <v>439</v>
      </c>
      <c r="J167" s="666" t="s">
        <v>439</v>
      </c>
      <c r="K167" s="666" t="s">
        <v>439</v>
      </c>
      <c r="L167" s="675" t="s">
        <v>439</v>
      </c>
      <c r="M167" s="677" t="s">
        <v>439</v>
      </c>
      <c r="N167" s="148"/>
      <c r="O167" s="607" t="s">
        <v>439</v>
      </c>
    </row>
    <row r="168" spans="1:15" s="3" customFormat="1" ht="15.75" x14ac:dyDescent="0.2">
      <c r="A168" s="13" t="s">
        <v>354</v>
      </c>
      <c r="B168" s="659" t="s">
        <v>439</v>
      </c>
      <c r="C168" s="669" t="s">
        <v>439</v>
      </c>
      <c r="D168" s="675" t="s">
        <v>439</v>
      </c>
      <c r="E168" s="677" t="s">
        <v>439</v>
      </c>
      <c r="F168" s="659" t="s">
        <v>439</v>
      </c>
      <c r="G168" s="669" t="s">
        <v>439</v>
      </c>
      <c r="H168" s="681" t="s">
        <v>439</v>
      </c>
      <c r="I168" s="677" t="s">
        <v>439</v>
      </c>
      <c r="J168" s="666" t="s">
        <v>439</v>
      </c>
      <c r="K168" s="666" t="s">
        <v>439</v>
      </c>
      <c r="L168" s="675" t="s">
        <v>439</v>
      </c>
      <c r="M168" s="677" t="s">
        <v>439</v>
      </c>
      <c r="N168" s="148"/>
      <c r="O168" s="607" t="s">
        <v>439</v>
      </c>
    </row>
    <row r="169" spans="1:15" s="3" customFormat="1" ht="15.75" x14ac:dyDescent="0.2">
      <c r="A169" s="42" t="s">
        <v>355</v>
      </c>
      <c r="B169" s="660" t="s">
        <v>439</v>
      </c>
      <c r="C169" s="670" t="s">
        <v>439</v>
      </c>
      <c r="D169" s="676" t="s">
        <v>439</v>
      </c>
      <c r="E169" s="678" t="s">
        <v>439</v>
      </c>
      <c r="F169" s="660" t="s">
        <v>439</v>
      </c>
      <c r="G169" s="670" t="s">
        <v>439</v>
      </c>
      <c r="H169" s="682" t="s">
        <v>439</v>
      </c>
      <c r="I169" s="678" t="s">
        <v>439</v>
      </c>
      <c r="J169" s="683" t="s">
        <v>439</v>
      </c>
      <c r="K169" s="683" t="s">
        <v>439</v>
      </c>
      <c r="L169" s="676" t="s">
        <v>439</v>
      </c>
      <c r="M169" s="676"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conditionalFormatting sqref="B57:C59">
    <cfRule type="expression" dxfId="2690" priority="132">
      <formula>kvartal &lt; 4</formula>
    </cfRule>
  </conditionalFormatting>
  <conditionalFormatting sqref="B63:C65">
    <cfRule type="expression" dxfId="2689" priority="131">
      <formula>kvartal &lt; 4</formula>
    </cfRule>
  </conditionalFormatting>
  <conditionalFormatting sqref="B37">
    <cfRule type="expression" dxfId="2688" priority="130">
      <formula>kvartal &lt; 4</formula>
    </cfRule>
  </conditionalFormatting>
  <conditionalFormatting sqref="B38">
    <cfRule type="expression" dxfId="2687" priority="129">
      <formula>kvartal &lt; 4</formula>
    </cfRule>
  </conditionalFormatting>
  <conditionalFormatting sqref="B39">
    <cfRule type="expression" dxfId="2686" priority="128">
      <formula>kvartal &lt; 4</formula>
    </cfRule>
  </conditionalFormatting>
  <conditionalFormatting sqref="A34">
    <cfRule type="expression" dxfId="2685" priority="1">
      <formula>kvartal &lt; 4</formula>
    </cfRule>
  </conditionalFormatting>
  <conditionalFormatting sqref="C37">
    <cfRule type="expression" dxfId="2684" priority="127">
      <formula>kvartal &lt; 4</formula>
    </cfRule>
  </conditionalFormatting>
  <conditionalFormatting sqref="C38">
    <cfRule type="expression" dxfId="2683" priority="126">
      <formula>kvartal &lt; 4</formula>
    </cfRule>
  </conditionalFormatting>
  <conditionalFormatting sqref="C39">
    <cfRule type="expression" dxfId="2682" priority="125">
      <formula>kvartal &lt; 4</formula>
    </cfRule>
  </conditionalFormatting>
  <conditionalFormatting sqref="B26:C28">
    <cfRule type="expression" dxfId="2681" priority="124">
      <formula>kvartal &lt; 4</formula>
    </cfRule>
  </conditionalFormatting>
  <conditionalFormatting sqref="B32:C33">
    <cfRule type="expression" dxfId="2680" priority="123">
      <formula>kvartal &lt; 4</formula>
    </cfRule>
  </conditionalFormatting>
  <conditionalFormatting sqref="B34">
    <cfRule type="expression" dxfId="2679" priority="122">
      <formula>kvartal &lt; 4</formula>
    </cfRule>
  </conditionalFormatting>
  <conditionalFormatting sqref="C34">
    <cfRule type="expression" dxfId="2678" priority="121">
      <formula>kvartal &lt; 4</formula>
    </cfRule>
  </conditionalFormatting>
  <conditionalFormatting sqref="F26:G28">
    <cfRule type="expression" dxfId="2677" priority="120">
      <formula>kvartal &lt; 4</formula>
    </cfRule>
  </conditionalFormatting>
  <conditionalFormatting sqref="F32">
    <cfRule type="expression" dxfId="2676" priority="119">
      <formula>kvartal &lt; 4</formula>
    </cfRule>
  </conditionalFormatting>
  <conditionalFormatting sqref="G32">
    <cfRule type="expression" dxfId="2675" priority="118">
      <formula>kvartal &lt; 4</formula>
    </cfRule>
  </conditionalFormatting>
  <conditionalFormatting sqref="F33">
    <cfRule type="expression" dxfId="2674" priority="117">
      <formula>kvartal &lt; 4</formula>
    </cfRule>
  </conditionalFormatting>
  <conditionalFormatting sqref="G33">
    <cfRule type="expression" dxfId="2673" priority="116">
      <formula>kvartal &lt; 4</formula>
    </cfRule>
  </conditionalFormatting>
  <conditionalFormatting sqref="F34">
    <cfRule type="expression" dxfId="2672" priority="115">
      <formula>kvartal &lt; 4</formula>
    </cfRule>
  </conditionalFormatting>
  <conditionalFormatting sqref="G34">
    <cfRule type="expression" dxfId="2671" priority="114">
      <formula>kvartal &lt; 4</formula>
    </cfRule>
  </conditionalFormatting>
  <conditionalFormatting sqref="F37">
    <cfRule type="expression" dxfId="2670" priority="113">
      <formula>kvartal &lt; 4</formula>
    </cfRule>
  </conditionalFormatting>
  <conditionalFormatting sqref="F38">
    <cfRule type="expression" dxfId="2669" priority="112">
      <formula>kvartal &lt; 4</formula>
    </cfRule>
  </conditionalFormatting>
  <conditionalFormatting sqref="F39">
    <cfRule type="expression" dxfId="2668" priority="111">
      <formula>kvartal &lt; 4</formula>
    </cfRule>
  </conditionalFormatting>
  <conditionalFormatting sqref="G37">
    <cfRule type="expression" dxfId="2667" priority="110">
      <formula>kvartal &lt; 4</formula>
    </cfRule>
  </conditionalFormatting>
  <conditionalFormatting sqref="G38">
    <cfRule type="expression" dxfId="2666" priority="109">
      <formula>kvartal &lt; 4</formula>
    </cfRule>
  </conditionalFormatting>
  <conditionalFormatting sqref="G39">
    <cfRule type="expression" dxfId="2665" priority="108">
      <formula>kvartal &lt; 4</formula>
    </cfRule>
  </conditionalFormatting>
  <conditionalFormatting sqref="B29">
    <cfRule type="expression" dxfId="2664" priority="107">
      <formula>kvartal &lt; 4</formula>
    </cfRule>
  </conditionalFormatting>
  <conditionalFormatting sqref="C29">
    <cfRule type="expression" dxfId="2663" priority="106">
      <formula>kvartal &lt; 4</formula>
    </cfRule>
  </conditionalFormatting>
  <conditionalFormatting sqref="F29">
    <cfRule type="expression" dxfId="2662" priority="105">
      <formula>kvartal &lt; 4</formula>
    </cfRule>
  </conditionalFormatting>
  <conditionalFormatting sqref="G29">
    <cfRule type="expression" dxfId="2661" priority="104">
      <formula>kvartal &lt; 4</formula>
    </cfRule>
  </conditionalFormatting>
  <conditionalFormatting sqref="J26:K29">
    <cfRule type="expression" dxfId="2660" priority="103">
      <formula>kvartal &lt; 4</formula>
    </cfRule>
  </conditionalFormatting>
  <conditionalFormatting sqref="J32:K34">
    <cfRule type="expression" dxfId="2659" priority="102">
      <formula>kvartal &lt; 4</formula>
    </cfRule>
  </conditionalFormatting>
  <conditionalFormatting sqref="J37:K39">
    <cfRule type="expression" dxfId="2658" priority="101">
      <formula>kvartal &lt; 4</formula>
    </cfRule>
  </conditionalFormatting>
  <conditionalFormatting sqref="B82">
    <cfRule type="expression" dxfId="2657" priority="100">
      <formula>kvartal &lt; 4</formula>
    </cfRule>
  </conditionalFormatting>
  <conditionalFormatting sqref="C82">
    <cfRule type="expression" dxfId="2656" priority="99">
      <formula>kvartal &lt; 4</formula>
    </cfRule>
  </conditionalFormatting>
  <conditionalFormatting sqref="B85">
    <cfRule type="expression" dxfId="2655" priority="98">
      <formula>kvartal &lt; 4</formula>
    </cfRule>
  </conditionalFormatting>
  <conditionalFormatting sqref="C85">
    <cfRule type="expression" dxfId="2654" priority="97">
      <formula>kvartal &lt; 4</formula>
    </cfRule>
  </conditionalFormatting>
  <conditionalFormatting sqref="B92">
    <cfRule type="expression" dxfId="2653" priority="96">
      <formula>kvartal &lt; 4</formula>
    </cfRule>
  </conditionalFormatting>
  <conditionalFormatting sqref="C92">
    <cfRule type="expression" dxfId="2652" priority="95">
      <formula>kvartal &lt; 4</formula>
    </cfRule>
  </conditionalFormatting>
  <conditionalFormatting sqref="B95">
    <cfRule type="expression" dxfId="2651" priority="94">
      <formula>kvartal &lt; 4</formula>
    </cfRule>
  </conditionalFormatting>
  <conditionalFormatting sqref="C95">
    <cfRule type="expression" dxfId="2650" priority="93">
      <formula>kvartal &lt; 4</formula>
    </cfRule>
  </conditionalFormatting>
  <conditionalFormatting sqref="B102">
    <cfRule type="expression" dxfId="2649" priority="92">
      <formula>kvartal &lt; 4</formula>
    </cfRule>
  </conditionalFormatting>
  <conditionalFormatting sqref="C102">
    <cfRule type="expression" dxfId="2648" priority="91">
      <formula>kvartal &lt; 4</formula>
    </cfRule>
  </conditionalFormatting>
  <conditionalFormatting sqref="B105">
    <cfRule type="expression" dxfId="2647" priority="90">
      <formula>kvartal &lt; 4</formula>
    </cfRule>
  </conditionalFormatting>
  <conditionalFormatting sqref="C105">
    <cfRule type="expression" dxfId="2646" priority="89">
      <formula>kvartal &lt; 4</formula>
    </cfRule>
  </conditionalFormatting>
  <conditionalFormatting sqref="B112">
    <cfRule type="expression" dxfId="2645" priority="88">
      <formula>kvartal &lt; 4</formula>
    </cfRule>
  </conditionalFormatting>
  <conditionalFormatting sqref="C112">
    <cfRule type="expression" dxfId="2644" priority="87">
      <formula>kvartal &lt; 4</formula>
    </cfRule>
  </conditionalFormatting>
  <conditionalFormatting sqref="B115">
    <cfRule type="expression" dxfId="2643" priority="86">
      <formula>kvartal &lt; 4</formula>
    </cfRule>
  </conditionalFormatting>
  <conditionalFormatting sqref="C115">
    <cfRule type="expression" dxfId="2642" priority="85">
      <formula>kvartal &lt; 4</formula>
    </cfRule>
  </conditionalFormatting>
  <conditionalFormatting sqref="B122">
    <cfRule type="expression" dxfId="2641" priority="84">
      <formula>kvartal &lt; 4</formula>
    </cfRule>
  </conditionalFormatting>
  <conditionalFormatting sqref="C122">
    <cfRule type="expression" dxfId="2640" priority="83">
      <formula>kvartal &lt; 4</formula>
    </cfRule>
  </conditionalFormatting>
  <conditionalFormatting sqref="B125">
    <cfRule type="expression" dxfId="2639" priority="82">
      <formula>kvartal &lt; 4</formula>
    </cfRule>
  </conditionalFormatting>
  <conditionalFormatting sqref="C125">
    <cfRule type="expression" dxfId="2638" priority="81">
      <formula>kvartal &lt; 4</formula>
    </cfRule>
  </conditionalFormatting>
  <conditionalFormatting sqref="B132">
    <cfRule type="expression" dxfId="2637" priority="80">
      <formula>kvartal &lt; 4</formula>
    </cfRule>
  </conditionalFormatting>
  <conditionalFormatting sqref="C132">
    <cfRule type="expression" dxfId="2636" priority="79">
      <formula>kvartal &lt; 4</formula>
    </cfRule>
  </conditionalFormatting>
  <conditionalFormatting sqref="B135">
    <cfRule type="expression" dxfId="2635" priority="78">
      <formula>kvartal &lt; 4</formula>
    </cfRule>
  </conditionalFormatting>
  <conditionalFormatting sqref="C135">
    <cfRule type="expression" dxfId="2634" priority="77">
      <formula>kvartal &lt; 4</formula>
    </cfRule>
  </conditionalFormatting>
  <conditionalFormatting sqref="B146">
    <cfRule type="expression" dxfId="2633" priority="76">
      <formula>kvartal &lt; 4</formula>
    </cfRule>
  </conditionalFormatting>
  <conditionalFormatting sqref="C146">
    <cfRule type="expression" dxfId="2632" priority="75">
      <formula>kvartal &lt; 4</formula>
    </cfRule>
  </conditionalFormatting>
  <conditionalFormatting sqref="B154">
    <cfRule type="expression" dxfId="2631" priority="74">
      <formula>kvartal &lt; 4</formula>
    </cfRule>
  </conditionalFormatting>
  <conditionalFormatting sqref="C154">
    <cfRule type="expression" dxfId="2630" priority="73">
      <formula>kvartal &lt; 4</formula>
    </cfRule>
  </conditionalFormatting>
  <conditionalFormatting sqref="F83">
    <cfRule type="expression" dxfId="2629" priority="72">
      <formula>kvartal &lt; 4</formula>
    </cfRule>
  </conditionalFormatting>
  <conditionalFormatting sqref="G83">
    <cfRule type="expression" dxfId="2628" priority="71">
      <formula>kvartal &lt; 4</formula>
    </cfRule>
  </conditionalFormatting>
  <conditionalFormatting sqref="F84:G84">
    <cfRule type="expression" dxfId="2627" priority="70">
      <formula>kvartal &lt; 4</formula>
    </cfRule>
  </conditionalFormatting>
  <conditionalFormatting sqref="F86:G87">
    <cfRule type="expression" dxfId="2626" priority="69">
      <formula>kvartal &lt; 4</formula>
    </cfRule>
  </conditionalFormatting>
  <conditionalFormatting sqref="F93:G94">
    <cfRule type="expression" dxfId="2625" priority="68">
      <formula>kvartal &lt; 4</formula>
    </cfRule>
  </conditionalFormatting>
  <conditionalFormatting sqref="F96:G97">
    <cfRule type="expression" dxfId="2624" priority="67">
      <formula>kvartal &lt; 4</formula>
    </cfRule>
  </conditionalFormatting>
  <conditionalFormatting sqref="F103:G104">
    <cfRule type="expression" dxfId="2623" priority="66">
      <formula>kvartal &lt; 4</formula>
    </cfRule>
  </conditionalFormatting>
  <conditionalFormatting sqref="F106:G107">
    <cfRule type="expression" dxfId="2622" priority="65">
      <formula>kvartal &lt; 4</formula>
    </cfRule>
  </conditionalFormatting>
  <conditionalFormatting sqref="F113:G114">
    <cfRule type="expression" dxfId="2621" priority="64">
      <formula>kvartal &lt; 4</formula>
    </cfRule>
  </conditionalFormatting>
  <conditionalFormatting sqref="F116:G117">
    <cfRule type="expression" dxfId="2620" priority="63">
      <formula>kvartal &lt; 4</formula>
    </cfRule>
  </conditionalFormatting>
  <conditionalFormatting sqref="F123:G124">
    <cfRule type="expression" dxfId="2619" priority="62">
      <formula>kvartal &lt; 4</formula>
    </cfRule>
  </conditionalFormatting>
  <conditionalFormatting sqref="F126:G127">
    <cfRule type="expression" dxfId="2618" priority="61">
      <formula>kvartal &lt; 4</formula>
    </cfRule>
  </conditionalFormatting>
  <conditionalFormatting sqref="F133:G134">
    <cfRule type="expression" dxfId="2617" priority="60">
      <formula>kvartal &lt; 4</formula>
    </cfRule>
  </conditionalFormatting>
  <conditionalFormatting sqref="F136:G137">
    <cfRule type="expression" dxfId="2616" priority="59">
      <formula>kvartal &lt; 4</formula>
    </cfRule>
  </conditionalFormatting>
  <conditionalFormatting sqref="F146">
    <cfRule type="expression" dxfId="2615" priority="58">
      <formula>kvartal &lt; 4</formula>
    </cfRule>
  </conditionalFormatting>
  <conditionalFormatting sqref="G146">
    <cfRule type="expression" dxfId="2614" priority="57">
      <formula>kvartal &lt; 4</formula>
    </cfRule>
  </conditionalFormatting>
  <conditionalFormatting sqref="F154:G154">
    <cfRule type="expression" dxfId="2613" priority="56">
      <formula>kvartal &lt; 4</formula>
    </cfRule>
  </conditionalFormatting>
  <conditionalFormatting sqref="F82:G82">
    <cfRule type="expression" dxfId="2612" priority="55">
      <formula>kvartal &lt; 4</formula>
    </cfRule>
  </conditionalFormatting>
  <conditionalFormatting sqref="F85:G85">
    <cfRule type="expression" dxfId="2611" priority="54">
      <formula>kvartal &lt; 4</formula>
    </cfRule>
  </conditionalFormatting>
  <conditionalFormatting sqref="F92:G92">
    <cfRule type="expression" dxfId="2610" priority="53">
      <formula>kvartal &lt; 4</formula>
    </cfRule>
  </conditionalFormatting>
  <conditionalFormatting sqref="F95:G95">
    <cfRule type="expression" dxfId="2609" priority="52">
      <formula>kvartal &lt; 4</formula>
    </cfRule>
  </conditionalFormatting>
  <conditionalFormatting sqref="F102:G102">
    <cfRule type="expression" dxfId="2608" priority="51">
      <formula>kvartal &lt; 4</formula>
    </cfRule>
  </conditionalFormatting>
  <conditionalFormatting sqref="F105:G105">
    <cfRule type="expression" dxfId="2607" priority="50">
      <formula>kvartal &lt; 4</formula>
    </cfRule>
  </conditionalFormatting>
  <conditionalFormatting sqref="F112:G112">
    <cfRule type="expression" dxfId="2606" priority="49">
      <formula>kvartal &lt; 4</formula>
    </cfRule>
  </conditionalFormatting>
  <conditionalFormatting sqref="F115">
    <cfRule type="expression" dxfId="2605" priority="48">
      <formula>kvartal &lt; 4</formula>
    </cfRule>
  </conditionalFormatting>
  <conditionalFormatting sqref="G115">
    <cfRule type="expression" dxfId="2604" priority="47">
      <formula>kvartal &lt; 4</formula>
    </cfRule>
  </conditionalFormatting>
  <conditionalFormatting sqref="F122:G122">
    <cfRule type="expression" dxfId="2603" priority="46">
      <formula>kvartal &lt; 4</formula>
    </cfRule>
  </conditionalFormatting>
  <conditionalFormatting sqref="F125">
    <cfRule type="expression" dxfId="2602" priority="45">
      <formula>kvartal &lt; 4</formula>
    </cfRule>
  </conditionalFormatting>
  <conditionalFormatting sqref="G125">
    <cfRule type="expression" dxfId="2601" priority="44">
      <formula>kvartal &lt; 4</formula>
    </cfRule>
  </conditionalFormatting>
  <conditionalFormatting sqref="F132">
    <cfRule type="expression" dxfId="2600" priority="43">
      <formula>kvartal &lt; 4</formula>
    </cfRule>
  </conditionalFormatting>
  <conditionalFormatting sqref="G132">
    <cfRule type="expression" dxfId="2599" priority="42">
      <formula>kvartal &lt; 4</formula>
    </cfRule>
  </conditionalFormatting>
  <conditionalFormatting sqref="G135">
    <cfRule type="expression" dxfId="2598" priority="41">
      <formula>kvartal &lt; 4</formula>
    </cfRule>
  </conditionalFormatting>
  <conditionalFormatting sqref="F135">
    <cfRule type="expression" dxfId="2597" priority="40">
      <formula>kvartal &lt; 4</formula>
    </cfRule>
  </conditionalFormatting>
  <conditionalFormatting sqref="J82:K86">
    <cfRule type="expression" dxfId="2596" priority="39">
      <formula>kvartal &lt; 4</formula>
    </cfRule>
  </conditionalFormatting>
  <conditionalFormatting sqref="J87:K87">
    <cfRule type="expression" dxfId="2595" priority="38">
      <formula>kvartal &lt; 4</formula>
    </cfRule>
  </conditionalFormatting>
  <conditionalFormatting sqref="J92:K97">
    <cfRule type="expression" dxfId="2594" priority="37">
      <formula>kvartal &lt; 4</formula>
    </cfRule>
  </conditionalFormatting>
  <conditionalFormatting sqref="J102:K107">
    <cfRule type="expression" dxfId="2593" priority="36">
      <formula>kvartal &lt; 4</formula>
    </cfRule>
  </conditionalFormatting>
  <conditionalFormatting sqref="J112:K117">
    <cfRule type="expression" dxfId="2592" priority="35">
      <formula>kvartal &lt; 4</formula>
    </cfRule>
  </conditionalFormatting>
  <conditionalFormatting sqref="J122:K127">
    <cfRule type="expression" dxfId="2591" priority="34">
      <formula>kvartal &lt; 4</formula>
    </cfRule>
  </conditionalFormatting>
  <conditionalFormatting sqref="J132:K137">
    <cfRule type="expression" dxfId="2590" priority="33">
      <formula>kvartal &lt; 4</formula>
    </cfRule>
  </conditionalFormatting>
  <conditionalFormatting sqref="J146:K146">
    <cfRule type="expression" dxfId="2589" priority="32">
      <formula>kvartal &lt; 4</formula>
    </cfRule>
  </conditionalFormatting>
  <conditionalFormatting sqref="J154:K154">
    <cfRule type="expression" dxfId="2588" priority="31">
      <formula>kvartal &lt; 4</formula>
    </cfRule>
  </conditionalFormatting>
  <conditionalFormatting sqref="A26:A28">
    <cfRule type="expression" dxfId="2587" priority="15">
      <formula>kvartal &lt; 4</formula>
    </cfRule>
  </conditionalFormatting>
  <conditionalFormatting sqref="A32:A33">
    <cfRule type="expression" dxfId="2586" priority="14">
      <formula>kvartal &lt; 4</formula>
    </cfRule>
  </conditionalFormatting>
  <conditionalFormatting sqref="A37:A39">
    <cfRule type="expression" dxfId="2585" priority="13">
      <formula>kvartal &lt; 4</formula>
    </cfRule>
  </conditionalFormatting>
  <conditionalFormatting sqref="A57:A59">
    <cfRule type="expression" dxfId="2584" priority="12">
      <formula>kvartal &lt; 4</formula>
    </cfRule>
  </conditionalFormatting>
  <conditionalFormatting sqref="A63:A65">
    <cfRule type="expression" dxfId="2583" priority="11">
      <formula>kvartal &lt; 4</formula>
    </cfRule>
  </conditionalFormatting>
  <conditionalFormatting sqref="A82:A87">
    <cfRule type="expression" dxfId="2582" priority="10">
      <formula>kvartal &lt; 4</formula>
    </cfRule>
  </conditionalFormatting>
  <conditionalFormatting sqref="A92:A97">
    <cfRule type="expression" dxfId="2581" priority="9">
      <formula>kvartal &lt; 4</formula>
    </cfRule>
  </conditionalFormatting>
  <conditionalFormatting sqref="A102:A107">
    <cfRule type="expression" dxfId="2580" priority="8">
      <formula>kvartal &lt; 4</formula>
    </cfRule>
  </conditionalFormatting>
  <conditionalFormatting sqref="A112:A117">
    <cfRule type="expression" dxfId="2579" priority="7">
      <formula>kvartal &lt; 4</formula>
    </cfRule>
  </conditionalFormatting>
  <conditionalFormatting sqref="A122:A127">
    <cfRule type="expression" dxfId="2578" priority="6">
      <formula>kvartal &lt; 4</formula>
    </cfRule>
  </conditionalFormatting>
  <conditionalFormatting sqref="A132:A137">
    <cfRule type="expression" dxfId="2577" priority="5">
      <formula>kvartal &lt; 4</formula>
    </cfRule>
  </conditionalFormatting>
  <conditionalFormatting sqref="A146">
    <cfRule type="expression" dxfId="2576" priority="4">
      <formula>kvartal &lt; 4</formula>
    </cfRule>
  </conditionalFormatting>
  <conditionalFormatting sqref="A154">
    <cfRule type="expression" dxfId="2575" priority="3">
      <formula>kvartal &lt; 4</formula>
    </cfRule>
  </conditionalFormatting>
  <conditionalFormatting sqref="A29">
    <cfRule type="expression" dxfId="2574" priority="2">
      <formula>kvartal &lt; 4</formula>
    </cfRule>
  </conditionalFormatting>
  <pageMargins left="0.70866141732283472" right="0.70866141732283472" top="0.78740157480314965" bottom="0.78740157480314965" header="0.31496062992125984" footer="0.31496062992125984"/>
  <pageSetup paperSize="9" scale="55" orientation="portrait" r:id="rId1"/>
  <rowBreaks count="1" manualBreakCount="1">
    <brk id="7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O176"/>
  <sheetViews>
    <sheetView showGridLines="0" zoomScale="90" zoomScaleNormal="9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5" width="3" style="149" bestFit="1" customWidth="1"/>
    <col min="16" max="16384" width="11.42578125" style="1"/>
  </cols>
  <sheetData>
    <row r="1" spans="1:15" x14ac:dyDescent="0.2">
      <c r="A1" s="173" t="s">
        <v>159</v>
      </c>
      <c r="B1" s="606" t="s">
        <v>439</v>
      </c>
      <c r="C1" s="251" t="s">
        <v>161</v>
      </c>
      <c r="D1" s="26"/>
      <c r="E1" s="26"/>
      <c r="F1" s="26"/>
      <c r="G1" s="26"/>
      <c r="H1" s="26"/>
      <c r="I1" s="26"/>
      <c r="J1" s="26"/>
      <c r="K1" s="26"/>
      <c r="L1" s="26"/>
      <c r="M1" s="26"/>
      <c r="O1" s="144"/>
    </row>
    <row r="2" spans="1:15" ht="15.75" x14ac:dyDescent="0.25">
      <c r="A2" s="165" t="s">
        <v>36</v>
      </c>
      <c r="B2" s="370"/>
      <c r="C2" s="370"/>
      <c r="D2" s="370"/>
      <c r="E2" s="370"/>
      <c r="F2" s="370"/>
      <c r="G2" s="370"/>
      <c r="H2" s="370"/>
      <c r="I2" s="370"/>
      <c r="J2" s="370"/>
      <c r="K2" s="370"/>
      <c r="L2" s="370"/>
      <c r="M2" s="370"/>
    </row>
    <row r="3" spans="1:15" ht="15.75" x14ac:dyDescent="0.25">
      <c r="A3" s="163"/>
      <c r="B3" s="370"/>
      <c r="C3" s="370"/>
      <c r="D3" s="370"/>
      <c r="E3" s="370"/>
      <c r="F3" s="370"/>
      <c r="G3" s="370"/>
      <c r="H3" s="370"/>
      <c r="I3" s="370"/>
      <c r="J3" s="370"/>
      <c r="K3" s="370"/>
      <c r="L3" s="370"/>
      <c r="M3" s="370"/>
    </row>
    <row r="4" spans="1:15" ht="13.5" x14ac:dyDescent="0.25">
      <c r="A4" s="702" t="s">
        <v>131</v>
      </c>
      <c r="B4" s="703" t="s">
        <v>0</v>
      </c>
      <c r="C4" s="389"/>
      <c r="D4" s="389"/>
      <c r="E4" s="389"/>
      <c r="F4" s="703" t="s">
        <v>1</v>
      </c>
      <c r="G4" s="389"/>
      <c r="H4" s="389"/>
      <c r="I4" s="390"/>
      <c r="J4" s="388" t="s">
        <v>2</v>
      </c>
      <c r="K4" s="389"/>
      <c r="L4" s="389"/>
      <c r="M4" s="390"/>
    </row>
    <row r="5" spans="1:15" x14ac:dyDescent="0.2">
      <c r="A5" s="158"/>
      <c r="B5" s="152" t="s">
        <v>437</v>
      </c>
      <c r="C5" s="152" t="s">
        <v>438</v>
      </c>
      <c r="D5" s="248" t="s">
        <v>3</v>
      </c>
      <c r="E5" s="309" t="s">
        <v>37</v>
      </c>
      <c r="F5" s="152" t="s">
        <v>437</v>
      </c>
      <c r="G5" s="152" t="s">
        <v>438</v>
      </c>
      <c r="H5" s="248" t="s">
        <v>3</v>
      </c>
      <c r="I5" s="309" t="s">
        <v>37</v>
      </c>
      <c r="J5" s="152" t="s">
        <v>437</v>
      </c>
      <c r="K5" s="152" t="s">
        <v>438</v>
      </c>
      <c r="L5" s="248" t="s">
        <v>3</v>
      </c>
      <c r="M5" s="162" t="s">
        <v>37</v>
      </c>
      <c r="O5" s="172"/>
    </row>
    <row r="6" spans="1:15" x14ac:dyDescent="0.2">
      <c r="A6" s="604" t="s">
        <v>439</v>
      </c>
      <c r="B6" s="156"/>
      <c r="C6" s="156"/>
      <c r="D6" s="250" t="s">
        <v>4</v>
      </c>
      <c r="E6" s="156" t="s">
        <v>38</v>
      </c>
      <c r="F6" s="161"/>
      <c r="G6" s="161"/>
      <c r="H6" s="248" t="s">
        <v>4</v>
      </c>
      <c r="I6" s="156" t="s">
        <v>38</v>
      </c>
      <c r="J6" s="161"/>
      <c r="K6" s="161"/>
      <c r="L6" s="248" t="s">
        <v>4</v>
      </c>
      <c r="M6" s="156" t="s">
        <v>38</v>
      </c>
    </row>
    <row r="7" spans="1:15" ht="15.75" x14ac:dyDescent="0.2">
      <c r="A7" s="14" t="s">
        <v>30</v>
      </c>
      <c r="B7" s="310">
        <v>202111.454</v>
      </c>
      <c r="C7" s="311">
        <v>207886.30900000001</v>
      </c>
      <c r="D7" s="258">
        <v>2.9</v>
      </c>
      <c r="E7" s="178">
        <v>5.2394094580916626</v>
      </c>
      <c r="F7" s="310">
        <v>170106.81400000001</v>
      </c>
      <c r="G7" s="311">
        <v>358404.74900000001</v>
      </c>
      <c r="H7" s="258">
        <v>110.7</v>
      </c>
      <c r="I7" s="178">
        <v>5.3301488667384982</v>
      </c>
      <c r="J7" s="312">
        <v>372218.26800000004</v>
      </c>
      <c r="K7" s="313">
        <v>566291.05799999996</v>
      </c>
      <c r="L7" s="262">
        <v>52.1</v>
      </c>
      <c r="M7" s="178">
        <v>5.2964754832982726</v>
      </c>
      <c r="O7" s="607" t="s">
        <v>439</v>
      </c>
    </row>
    <row r="8" spans="1:15" ht="15.75" x14ac:dyDescent="0.2">
      <c r="A8" s="21" t="s">
        <v>32</v>
      </c>
      <c r="B8" s="290">
        <v>74422.315000000002</v>
      </c>
      <c r="C8" s="291">
        <v>98662.42</v>
      </c>
      <c r="D8" s="166">
        <v>32.6</v>
      </c>
      <c r="E8" s="178">
        <v>4.9960514880742677</v>
      </c>
      <c r="F8" s="293"/>
      <c r="G8" s="294"/>
      <c r="H8" s="166"/>
      <c r="I8" s="629" t="s">
        <v>439</v>
      </c>
      <c r="J8" s="238">
        <v>74422.315000000002</v>
      </c>
      <c r="K8" s="295">
        <v>98662.42</v>
      </c>
      <c r="L8" s="263"/>
      <c r="M8" s="178">
        <v>4.9960514880742677</v>
      </c>
      <c r="O8" s="607" t="s">
        <v>439</v>
      </c>
    </row>
    <row r="9" spans="1:15" ht="15.75" x14ac:dyDescent="0.2">
      <c r="A9" s="21" t="s">
        <v>31</v>
      </c>
      <c r="B9" s="290">
        <v>66875.956999999995</v>
      </c>
      <c r="C9" s="291">
        <v>63366.722999999904</v>
      </c>
      <c r="D9" s="166">
        <v>-5.2</v>
      </c>
      <c r="E9" s="178">
        <v>6.5294627922377764</v>
      </c>
      <c r="F9" s="293"/>
      <c r="G9" s="294"/>
      <c r="H9" s="166"/>
      <c r="I9" s="629" t="s">
        <v>439</v>
      </c>
      <c r="J9" s="238">
        <v>66875.956999999995</v>
      </c>
      <c r="K9" s="295">
        <v>63366.722999999904</v>
      </c>
      <c r="L9" s="263"/>
      <c r="M9" s="178">
        <v>6.5294627922377764</v>
      </c>
      <c r="O9" s="607" t="s">
        <v>439</v>
      </c>
    </row>
    <row r="10" spans="1:15" ht="15.75" x14ac:dyDescent="0.2">
      <c r="A10" s="13" t="s">
        <v>29</v>
      </c>
      <c r="B10" s="314">
        <v>15504.334999999999</v>
      </c>
      <c r="C10" s="315">
        <v>19747.347000000002</v>
      </c>
      <c r="D10" s="166">
        <v>27.4</v>
      </c>
      <c r="E10" s="178">
        <v>7.3442902451181773</v>
      </c>
      <c r="F10" s="314">
        <v>120447.598</v>
      </c>
      <c r="G10" s="315">
        <v>347061</v>
      </c>
      <c r="H10" s="166">
        <v>188.1</v>
      </c>
      <c r="I10" s="178">
        <v>6.0249826402280959</v>
      </c>
      <c r="J10" s="312">
        <v>135951.93299999999</v>
      </c>
      <c r="K10" s="313">
        <v>366808.34700000001</v>
      </c>
      <c r="L10" s="263">
        <v>169.8</v>
      </c>
      <c r="M10" s="178">
        <v>6.0838184899963821</v>
      </c>
      <c r="O10" s="607" t="s">
        <v>439</v>
      </c>
    </row>
    <row r="11" spans="1:15" ht="15.75" x14ac:dyDescent="0.2">
      <c r="A11" s="21" t="s">
        <v>32</v>
      </c>
      <c r="B11" s="290">
        <v>4771.12</v>
      </c>
      <c r="C11" s="291">
        <v>6267.2370000000001</v>
      </c>
      <c r="D11" s="166">
        <v>31.4</v>
      </c>
      <c r="E11" s="178">
        <v>4.3024044125151599</v>
      </c>
      <c r="F11" s="293"/>
      <c r="G11" s="294"/>
      <c r="H11" s="166"/>
      <c r="I11" s="629" t="s">
        <v>439</v>
      </c>
      <c r="J11" s="238">
        <v>4771.12</v>
      </c>
      <c r="K11" s="295">
        <v>6267.2370000000001</v>
      </c>
      <c r="L11" s="263"/>
      <c r="M11" s="178">
        <v>4.3024044125151599</v>
      </c>
      <c r="O11" s="607" t="s">
        <v>439</v>
      </c>
    </row>
    <row r="12" spans="1:15" ht="15.75" x14ac:dyDescent="0.2">
      <c r="A12" s="21" t="s">
        <v>31</v>
      </c>
      <c r="B12" s="290">
        <v>8509.6180000000004</v>
      </c>
      <c r="C12" s="291">
        <v>10676.36</v>
      </c>
      <c r="D12" s="166">
        <v>25.5</v>
      </c>
      <c r="E12" s="178">
        <v>20.34992673007763</v>
      </c>
      <c r="F12" s="293"/>
      <c r="G12" s="294"/>
      <c r="H12" s="166"/>
      <c r="I12" s="629" t="s">
        <v>439</v>
      </c>
      <c r="J12" s="238">
        <v>8509.6180000000004</v>
      </c>
      <c r="K12" s="295">
        <v>10676.36</v>
      </c>
      <c r="L12" s="263"/>
      <c r="M12" s="178">
        <v>20.34992673007763</v>
      </c>
      <c r="O12" s="607" t="s">
        <v>439</v>
      </c>
    </row>
    <row r="13" spans="1:15" ht="15.75" x14ac:dyDescent="0.2">
      <c r="A13" s="13" t="s">
        <v>28</v>
      </c>
      <c r="B13" s="314">
        <v>401627.136</v>
      </c>
      <c r="C13" s="315">
        <v>402986.43</v>
      </c>
      <c r="D13" s="166">
        <v>0.3</v>
      </c>
      <c r="E13" s="178">
        <v>1.6325618709969685</v>
      </c>
      <c r="F13" s="314">
        <v>1300638.4280000001</v>
      </c>
      <c r="G13" s="315">
        <v>1840275.06</v>
      </c>
      <c r="H13" s="166">
        <v>41.5</v>
      </c>
      <c r="I13" s="178">
        <v>6.0480221018246212</v>
      </c>
      <c r="J13" s="312">
        <v>1702265.564</v>
      </c>
      <c r="K13" s="313">
        <v>2243261.4900000002</v>
      </c>
      <c r="L13" s="263">
        <v>31.8</v>
      </c>
      <c r="M13" s="178">
        <v>4.0703674160487129</v>
      </c>
      <c r="O13" s="607" t="s">
        <v>439</v>
      </c>
    </row>
    <row r="14" spans="1:15" s="44" customFormat="1" ht="15.75" x14ac:dyDescent="0.2">
      <c r="A14" s="13" t="s">
        <v>27</v>
      </c>
      <c r="B14" s="610" t="s">
        <v>439</v>
      </c>
      <c r="C14" s="622" t="s">
        <v>439</v>
      </c>
      <c r="D14" s="638" t="s">
        <v>439</v>
      </c>
      <c r="E14" s="629" t="s">
        <v>439</v>
      </c>
      <c r="F14" s="314">
        <v>15453.133</v>
      </c>
      <c r="G14" s="315">
        <v>91323.101999999999</v>
      </c>
      <c r="H14" s="166">
        <v>491</v>
      </c>
      <c r="I14" s="178">
        <v>30.930395174755368</v>
      </c>
      <c r="J14" s="312">
        <v>15453.133</v>
      </c>
      <c r="K14" s="313">
        <v>91323.101999999999</v>
      </c>
      <c r="L14" s="263">
        <v>491</v>
      </c>
      <c r="M14" s="178">
        <v>25.488912944404092</v>
      </c>
      <c r="N14" s="144"/>
      <c r="O14" s="607" t="s">
        <v>439</v>
      </c>
    </row>
    <row r="15" spans="1:15" s="44" customFormat="1" ht="15.75" x14ac:dyDescent="0.2">
      <c r="A15" s="42" t="s">
        <v>26</v>
      </c>
      <c r="B15" s="611" t="s">
        <v>439</v>
      </c>
      <c r="C15" s="623" t="s">
        <v>439</v>
      </c>
      <c r="D15" s="630" t="s">
        <v>439</v>
      </c>
      <c r="E15" s="630" t="s">
        <v>439</v>
      </c>
      <c r="F15" s="316">
        <v>12192.096</v>
      </c>
      <c r="G15" s="317">
        <v>22221.028999999999</v>
      </c>
      <c r="H15" s="167">
        <v>82.3</v>
      </c>
      <c r="I15" s="167">
        <v>19.179560701122465</v>
      </c>
      <c r="J15" s="318">
        <v>12192.096</v>
      </c>
      <c r="K15" s="319">
        <v>22221.028999999999</v>
      </c>
      <c r="L15" s="264">
        <v>82.3</v>
      </c>
      <c r="M15" s="167">
        <v>14.848705696017868</v>
      </c>
      <c r="N15" s="144"/>
      <c r="O15" s="607" t="s">
        <v>439</v>
      </c>
    </row>
    <row r="16" spans="1:15" s="44" customFormat="1" x14ac:dyDescent="0.2">
      <c r="A16" s="168"/>
      <c r="B16" s="145"/>
      <c r="C16" s="34"/>
      <c r="D16" s="159"/>
      <c r="E16" s="159"/>
      <c r="F16" s="145"/>
      <c r="G16" s="34"/>
      <c r="H16" s="159"/>
      <c r="I16" s="159"/>
      <c r="J16" s="49"/>
      <c r="K16" s="49"/>
      <c r="L16" s="159"/>
      <c r="M16" s="159"/>
      <c r="N16" s="144"/>
      <c r="O16" s="144"/>
    </row>
    <row r="17" spans="1:15" x14ac:dyDescent="0.2">
      <c r="A17" s="153" t="s">
        <v>321</v>
      </c>
      <c r="B17" s="26"/>
    </row>
    <row r="18" spans="1:15" x14ac:dyDescent="0.2">
      <c r="F18" s="146"/>
      <c r="G18" s="146"/>
      <c r="H18" s="146"/>
      <c r="I18" s="146"/>
      <c r="J18" s="146"/>
      <c r="K18" s="146"/>
      <c r="L18" s="146"/>
      <c r="M18" s="146"/>
    </row>
    <row r="19" spans="1:15" s="3" customFormat="1" ht="15.75" x14ac:dyDescent="0.25">
      <c r="A19" s="164"/>
      <c r="B19" s="148"/>
      <c r="C19" s="154"/>
      <c r="D19" s="154"/>
      <c r="E19" s="154"/>
      <c r="F19" s="154"/>
      <c r="G19" s="154"/>
      <c r="H19" s="154"/>
      <c r="I19" s="154"/>
      <c r="J19" s="154"/>
      <c r="K19" s="154"/>
      <c r="L19" s="154"/>
      <c r="M19" s="154"/>
      <c r="N19" s="148"/>
      <c r="O19" s="148"/>
    </row>
    <row r="20" spans="1:15" ht="15.75" x14ac:dyDescent="0.25">
      <c r="A20" s="147" t="s">
        <v>318</v>
      </c>
      <c r="B20" s="157"/>
      <c r="C20" s="157"/>
      <c r="D20" s="151"/>
      <c r="E20" s="151"/>
      <c r="F20" s="157"/>
      <c r="G20" s="157"/>
      <c r="H20" s="157"/>
      <c r="I20" s="157"/>
      <c r="J20" s="157"/>
      <c r="K20" s="157"/>
      <c r="L20" s="157"/>
      <c r="M20" s="157"/>
    </row>
    <row r="21" spans="1:15" ht="15.75" x14ac:dyDescent="0.25">
      <c r="B21" s="369"/>
      <c r="C21" s="369"/>
      <c r="D21" s="369"/>
      <c r="E21" s="370"/>
      <c r="F21" s="369"/>
      <c r="G21" s="369"/>
      <c r="H21" s="369"/>
      <c r="I21" s="370"/>
      <c r="J21" s="369"/>
      <c r="K21" s="369"/>
      <c r="L21" s="369"/>
      <c r="M21" s="370"/>
    </row>
    <row r="22" spans="1:15" ht="13.5" x14ac:dyDescent="0.25">
      <c r="A22" s="704" t="s">
        <v>131</v>
      </c>
      <c r="B22" s="703" t="s">
        <v>0</v>
      </c>
      <c r="C22" s="389"/>
      <c r="D22" s="389"/>
      <c r="E22" s="389"/>
      <c r="F22" s="703" t="s">
        <v>1</v>
      </c>
      <c r="G22" s="389"/>
      <c r="H22" s="389"/>
      <c r="I22" s="390"/>
      <c r="J22" s="388" t="s">
        <v>2</v>
      </c>
      <c r="K22" s="389"/>
      <c r="L22" s="389"/>
      <c r="M22" s="390"/>
    </row>
    <row r="23" spans="1:15" x14ac:dyDescent="0.2">
      <c r="A23" s="142" t="s">
        <v>5</v>
      </c>
      <c r="B23" s="245" t="s">
        <v>437</v>
      </c>
      <c r="C23" s="245" t="s">
        <v>438</v>
      </c>
      <c r="D23" s="162" t="s">
        <v>3</v>
      </c>
      <c r="E23" s="309" t="s">
        <v>37</v>
      </c>
      <c r="F23" s="245" t="s">
        <v>437</v>
      </c>
      <c r="G23" s="245" t="s">
        <v>438</v>
      </c>
      <c r="H23" s="162" t="s">
        <v>3</v>
      </c>
      <c r="I23" s="309" t="s">
        <v>37</v>
      </c>
      <c r="J23" s="245" t="s">
        <v>437</v>
      </c>
      <c r="K23" s="245" t="s">
        <v>438</v>
      </c>
      <c r="L23" s="162" t="s">
        <v>3</v>
      </c>
      <c r="M23" s="162" t="s">
        <v>37</v>
      </c>
    </row>
    <row r="24" spans="1:15" x14ac:dyDescent="0.2">
      <c r="A24" s="605" t="s">
        <v>439</v>
      </c>
      <c r="B24" s="156"/>
      <c r="C24" s="156"/>
      <c r="D24" s="250" t="s">
        <v>4</v>
      </c>
      <c r="E24" s="156" t="s">
        <v>38</v>
      </c>
      <c r="F24" s="161"/>
      <c r="G24" s="161"/>
      <c r="H24" s="248" t="s">
        <v>4</v>
      </c>
      <c r="I24" s="156" t="s">
        <v>38</v>
      </c>
      <c r="J24" s="161"/>
      <c r="K24" s="161"/>
      <c r="L24" s="156" t="s">
        <v>4</v>
      </c>
      <c r="M24" s="156" t="s">
        <v>38</v>
      </c>
    </row>
    <row r="25" spans="1:15" ht="15.75" x14ac:dyDescent="0.2">
      <c r="A25" s="14" t="s">
        <v>30</v>
      </c>
      <c r="B25" s="612" t="s">
        <v>439</v>
      </c>
      <c r="C25" s="624" t="s">
        <v>439</v>
      </c>
      <c r="D25" s="641" t="s">
        <v>439</v>
      </c>
      <c r="E25" s="629" t="s">
        <v>439</v>
      </c>
      <c r="F25" s="322">
        <v>10199.957</v>
      </c>
      <c r="G25" s="321">
        <v>7351.7129999999997</v>
      </c>
      <c r="H25" s="258">
        <v>-27.9</v>
      </c>
      <c r="I25" s="178">
        <v>2.454211772523843</v>
      </c>
      <c r="J25" s="320">
        <v>10199.957</v>
      </c>
      <c r="K25" s="320">
        <v>7351.7129999999997</v>
      </c>
      <c r="L25" s="262">
        <v>-27.9</v>
      </c>
      <c r="M25" s="166">
        <v>0.54404021833022653</v>
      </c>
      <c r="O25" s="607" t="s">
        <v>439</v>
      </c>
    </row>
    <row r="26" spans="1:15" ht="15.75" x14ac:dyDescent="0.2">
      <c r="A26" s="300" t="s">
        <v>332</v>
      </c>
      <c r="B26" s="296" t="s">
        <v>439</v>
      </c>
      <c r="C26" s="296" t="s">
        <v>439</v>
      </c>
      <c r="D26" s="166" t="s">
        <v>439</v>
      </c>
      <c r="E26" s="242" t="s">
        <v>439</v>
      </c>
      <c r="F26" s="296" t="s">
        <v>439</v>
      </c>
      <c r="G26" s="296" t="s">
        <v>439</v>
      </c>
      <c r="H26" s="166" t="s">
        <v>439</v>
      </c>
      <c r="I26" s="634" t="s">
        <v>439</v>
      </c>
      <c r="J26" s="296" t="s">
        <v>439</v>
      </c>
      <c r="K26" s="296" t="s">
        <v>439</v>
      </c>
      <c r="L26" s="166" t="s">
        <v>439</v>
      </c>
      <c r="M26" s="638" t="s">
        <v>439</v>
      </c>
      <c r="O26" s="607" t="s">
        <v>439</v>
      </c>
    </row>
    <row r="27" spans="1:15" ht="15.75" x14ac:dyDescent="0.2">
      <c r="A27" s="300" t="s">
        <v>333</v>
      </c>
      <c r="B27" s="296" t="s">
        <v>439</v>
      </c>
      <c r="C27" s="296" t="s">
        <v>439</v>
      </c>
      <c r="D27" s="166" t="s">
        <v>439</v>
      </c>
      <c r="E27" s="242" t="s">
        <v>439</v>
      </c>
      <c r="F27" s="296" t="s">
        <v>439</v>
      </c>
      <c r="G27" s="296" t="s">
        <v>439</v>
      </c>
      <c r="H27" s="166" t="s">
        <v>439</v>
      </c>
      <c r="I27" s="634" t="s">
        <v>439</v>
      </c>
      <c r="J27" s="296" t="s">
        <v>439</v>
      </c>
      <c r="K27" s="296" t="s">
        <v>439</v>
      </c>
      <c r="L27" s="166" t="s">
        <v>439</v>
      </c>
      <c r="M27" s="638" t="s">
        <v>439</v>
      </c>
      <c r="O27" s="607" t="s">
        <v>439</v>
      </c>
    </row>
    <row r="28" spans="1:15" ht="15.75" x14ac:dyDescent="0.2">
      <c r="A28" s="300" t="s">
        <v>334</v>
      </c>
      <c r="B28" s="296" t="s">
        <v>439</v>
      </c>
      <c r="C28" s="296" t="s">
        <v>439</v>
      </c>
      <c r="D28" s="166" t="s">
        <v>439</v>
      </c>
      <c r="E28" s="242" t="s">
        <v>439</v>
      </c>
      <c r="F28" s="296" t="s">
        <v>439</v>
      </c>
      <c r="G28" s="296" t="s">
        <v>439</v>
      </c>
      <c r="H28" s="166" t="s">
        <v>439</v>
      </c>
      <c r="I28" s="634" t="s">
        <v>439</v>
      </c>
      <c r="J28" s="296" t="s">
        <v>439</v>
      </c>
      <c r="K28" s="296" t="s">
        <v>439</v>
      </c>
      <c r="L28" s="166" t="s">
        <v>439</v>
      </c>
      <c r="M28" s="638" t="s">
        <v>439</v>
      </c>
      <c r="O28" s="607" t="s">
        <v>439</v>
      </c>
    </row>
    <row r="29" spans="1:15" x14ac:dyDescent="0.2">
      <c r="A29" s="300" t="s">
        <v>11</v>
      </c>
      <c r="B29" s="296" t="s">
        <v>439</v>
      </c>
      <c r="C29" s="296" t="s">
        <v>439</v>
      </c>
      <c r="D29" s="166" t="s">
        <v>439</v>
      </c>
      <c r="E29" s="242" t="s">
        <v>439</v>
      </c>
      <c r="F29" s="296" t="s">
        <v>439</v>
      </c>
      <c r="G29" s="296" t="s">
        <v>439</v>
      </c>
      <c r="H29" s="166" t="s">
        <v>439</v>
      </c>
      <c r="I29" s="634" t="s">
        <v>439</v>
      </c>
      <c r="J29" s="296" t="s">
        <v>439</v>
      </c>
      <c r="K29" s="296" t="s">
        <v>439</v>
      </c>
      <c r="L29" s="166" t="s">
        <v>439</v>
      </c>
      <c r="M29" s="638" t="s">
        <v>439</v>
      </c>
      <c r="O29" s="607" t="s">
        <v>439</v>
      </c>
    </row>
    <row r="30" spans="1:15" ht="15.75" x14ac:dyDescent="0.2">
      <c r="A30" s="50" t="s">
        <v>322</v>
      </c>
      <c r="B30" s="613"/>
      <c r="C30" s="414"/>
      <c r="D30" s="638" t="s">
        <v>439</v>
      </c>
      <c r="E30" s="629" t="s">
        <v>439</v>
      </c>
      <c r="F30" s="420" t="s">
        <v>439</v>
      </c>
      <c r="G30" s="414" t="s">
        <v>439</v>
      </c>
      <c r="H30" s="638" t="s">
        <v>439</v>
      </c>
      <c r="I30" s="629" t="s">
        <v>439</v>
      </c>
      <c r="J30" s="613" t="s">
        <v>439</v>
      </c>
      <c r="K30" s="613" t="s">
        <v>439</v>
      </c>
      <c r="L30" s="642" t="s">
        <v>439</v>
      </c>
      <c r="M30" s="638" t="s">
        <v>439</v>
      </c>
      <c r="O30" s="607" t="s">
        <v>439</v>
      </c>
    </row>
    <row r="31" spans="1:15" ht="15.75" x14ac:dyDescent="0.2">
      <c r="A31" s="13" t="s">
        <v>29</v>
      </c>
      <c r="B31" s="614" t="s">
        <v>439</v>
      </c>
      <c r="C31" s="614" t="s">
        <v>439</v>
      </c>
      <c r="D31" s="638" t="s">
        <v>439</v>
      </c>
      <c r="E31" s="629" t="s">
        <v>439</v>
      </c>
      <c r="F31" s="312">
        <v>3023.1</v>
      </c>
      <c r="G31" s="312">
        <v>466</v>
      </c>
      <c r="H31" s="166">
        <v>-84.6</v>
      </c>
      <c r="I31" s="178">
        <v>4.4090151545382144</v>
      </c>
      <c r="J31" s="239">
        <v>3023.1</v>
      </c>
      <c r="K31" s="239">
        <v>466</v>
      </c>
      <c r="L31" s="263">
        <v>-84.6</v>
      </c>
      <c r="M31" s="166">
        <v>0.25164879676015739</v>
      </c>
      <c r="O31" s="607" t="s">
        <v>439</v>
      </c>
    </row>
    <row r="32" spans="1:15" ht="15.75" x14ac:dyDescent="0.2">
      <c r="A32" s="300" t="s">
        <v>332</v>
      </c>
      <c r="B32" s="296" t="s">
        <v>439</v>
      </c>
      <c r="C32" s="296" t="s">
        <v>439</v>
      </c>
      <c r="D32" s="166" t="s">
        <v>439</v>
      </c>
      <c r="E32" s="242" t="s">
        <v>439</v>
      </c>
      <c r="F32" s="296" t="s">
        <v>439</v>
      </c>
      <c r="G32" s="296" t="s">
        <v>439</v>
      </c>
      <c r="H32" s="166" t="s">
        <v>439</v>
      </c>
      <c r="I32" s="634" t="s">
        <v>439</v>
      </c>
      <c r="J32" s="296" t="s">
        <v>439</v>
      </c>
      <c r="K32" s="296" t="s">
        <v>439</v>
      </c>
      <c r="L32" s="166" t="s">
        <v>439</v>
      </c>
      <c r="M32" s="638" t="s">
        <v>439</v>
      </c>
      <c r="O32" s="607" t="s">
        <v>439</v>
      </c>
    </row>
    <row r="33" spans="1:15" ht="15.75" x14ac:dyDescent="0.2">
      <c r="A33" s="300" t="s">
        <v>334</v>
      </c>
      <c r="B33" s="296" t="s">
        <v>439</v>
      </c>
      <c r="C33" s="296" t="s">
        <v>439</v>
      </c>
      <c r="D33" s="166" t="s">
        <v>439</v>
      </c>
      <c r="E33" s="242" t="s">
        <v>439</v>
      </c>
      <c r="F33" s="296" t="s">
        <v>439</v>
      </c>
      <c r="G33" s="296" t="s">
        <v>439</v>
      </c>
      <c r="H33" s="166" t="s">
        <v>439</v>
      </c>
      <c r="I33" s="634" t="s">
        <v>439</v>
      </c>
      <c r="J33" s="296" t="s">
        <v>439</v>
      </c>
      <c r="K33" s="296" t="s">
        <v>439</v>
      </c>
      <c r="L33" s="166" t="s">
        <v>439</v>
      </c>
      <c r="M33" s="638" t="s">
        <v>439</v>
      </c>
      <c r="O33" s="607" t="s">
        <v>439</v>
      </c>
    </row>
    <row r="34" spans="1:15" s="28" customFormat="1" x14ac:dyDescent="0.2">
      <c r="A34" s="300" t="s">
        <v>16</v>
      </c>
      <c r="B34" s="296" t="s">
        <v>439</v>
      </c>
      <c r="C34" s="296" t="s">
        <v>439</v>
      </c>
      <c r="D34" s="166" t="s">
        <v>439</v>
      </c>
      <c r="E34" s="242" t="s">
        <v>439</v>
      </c>
      <c r="F34" s="296" t="s">
        <v>439</v>
      </c>
      <c r="G34" s="296" t="s">
        <v>439</v>
      </c>
      <c r="H34" s="166" t="s">
        <v>439</v>
      </c>
      <c r="I34" s="634" t="s">
        <v>439</v>
      </c>
      <c r="J34" s="296" t="s">
        <v>439</v>
      </c>
      <c r="K34" s="296" t="s">
        <v>439</v>
      </c>
      <c r="L34" s="166" t="s">
        <v>439</v>
      </c>
      <c r="M34" s="638" t="s">
        <v>439</v>
      </c>
      <c r="N34" s="174"/>
      <c r="O34" s="607" t="s">
        <v>439</v>
      </c>
    </row>
    <row r="35" spans="1:15" ht="15.75" x14ac:dyDescent="0.2">
      <c r="A35" s="50" t="s">
        <v>322</v>
      </c>
      <c r="B35" s="613" t="s">
        <v>439</v>
      </c>
      <c r="C35" s="414" t="s">
        <v>439</v>
      </c>
      <c r="D35" s="638" t="s">
        <v>439</v>
      </c>
      <c r="E35" s="629" t="s">
        <v>439</v>
      </c>
      <c r="F35" s="420" t="s">
        <v>439</v>
      </c>
      <c r="G35" s="414" t="s">
        <v>439</v>
      </c>
      <c r="H35" s="638" t="s">
        <v>439</v>
      </c>
      <c r="I35" s="629" t="s">
        <v>439</v>
      </c>
      <c r="J35" s="613" t="s">
        <v>439</v>
      </c>
      <c r="K35" s="613" t="s">
        <v>439</v>
      </c>
      <c r="L35" s="642" t="s">
        <v>439</v>
      </c>
      <c r="M35" s="638" t="s">
        <v>439</v>
      </c>
      <c r="O35" s="607" t="s">
        <v>439</v>
      </c>
    </row>
    <row r="36" spans="1:15" s="3" customFormat="1" ht="15.75" x14ac:dyDescent="0.2">
      <c r="A36" s="13" t="s">
        <v>28</v>
      </c>
      <c r="B36" s="614" t="s">
        <v>439</v>
      </c>
      <c r="C36" s="492" t="s">
        <v>439</v>
      </c>
      <c r="D36" s="638" t="s">
        <v>439</v>
      </c>
      <c r="E36" s="629" t="s">
        <v>439</v>
      </c>
      <c r="F36" s="312">
        <v>2331232.7790000001</v>
      </c>
      <c r="G36" s="313">
        <v>2203891.0329999998</v>
      </c>
      <c r="H36" s="166">
        <v>-5.5</v>
      </c>
      <c r="I36" s="178">
        <v>11.758933868118456</v>
      </c>
      <c r="J36" s="239">
        <v>2331232.7790000001</v>
      </c>
      <c r="K36" s="239">
        <v>2203891.0329999998</v>
      </c>
      <c r="L36" s="263">
        <v>-5.5</v>
      </c>
      <c r="M36" s="166">
        <v>3.1151011624026905</v>
      </c>
      <c r="N36" s="148"/>
      <c r="O36" s="607" t="s">
        <v>439</v>
      </c>
    </row>
    <row r="37" spans="1:15" s="3" customFormat="1" ht="15.75" x14ac:dyDescent="0.2">
      <c r="A37" s="300" t="s">
        <v>332</v>
      </c>
      <c r="B37" s="296" t="s">
        <v>439</v>
      </c>
      <c r="C37" s="296" t="s">
        <v>439</v>
      </c>
      <c r="D37" s="166" t="s">
        <v>439</v>
      </c>
      <c r="E37" s="242" t="s">
        <v>439</v>
      </c>
      <c r="F37" s="296" t="s">
        <v>439</v>
      </c>
      <c r="G37" s="296" t="s">
        <v>439</v>
      </c>
      <c r="H37" s="166" t="s">
        <v>439</v>
      </c>
      <c r="I37" s="634" t="s">
        <v>439</v>
      </c>
      <c r="J37" s="296" t="s">
        <v>439</v>
      </c>
      <c r="K37" s="296" t="s">
        <v>439</v>
      </c>
      <c r="L37" s="166" t="s">
        <v>439</v>
      </c>
      <c r="M37" s="638" t="s">
        <v>439</v>
      </c>
      <c r="N37" s="148"/>
      <c r="O37" s="607" t="s">
        <v>439</v>
      </c>
    </row>
    <row r="38" spans="1:15" s="3" customFormat="1" ht="15.75" x14ac:dyDescent="0.2">
      <c r="A38" s="300" t="s">
        <v>333</v>
      </c>
      <c r="B38" s="296" t="s">
        <v>439</v>
      </c>
      <c r="C38" s="296" t="s">
        <v>439</v>
      </c>
      <c r="D38" s="166" t="s">
        <v>439</v>
      </c>
      <c r="E38" s="242" t="s">
        <v>439</v>
      </c>
      <c r="F38" s="296" t="s">
        <v>439</v>
      </c>
      <c r="G38" s="296" t="s">
        <v>439</v>
      </c>
      <c r="H38" s="166" t="s">
        <v>439</v>
      </c>
      <c r="I38" s="634" t="s">
        <v>439</v>
      </c>
      <c r="J38" s="296" t="s">
        <v>439</v>
      </c>
      <c r="K38" s="296" t="s">
        <v>439</v>
      </c>
      <c r="L38" s="166" t="s">
        <v>439</v>
      </c>
      <c r="M38" s="638" t="s">
        <v>439</v>
      </c>
      <c r="N38" s="148"/>
      <c r="O38" s="607" t="s">
        <v>439</v>
      </c>
    </row>
    <row r="39" spans="1:15" ht="15.75" x14ac:dyDescent="0.2">
      <c r="A39" s="300" t="s">
        <v>334</v>
      </c>
      <c r="B39" s="296" t="s">
        <v>439</v>
      </c>
      <c r="C39" s="296" t="s">
        <v>439</v>
      </c>
      <c r="D39" s="166" t="s">
        <v>439</v>
      </c>
      <c r="E39" s="242" t="s">
        <v>439</v>
      </c>
      <c r="F39" s="296" t="s">
        <v>439</v>
      </c>
      <c r="G39" s="296" t="s">
        <v>439</v>
      </c>
      <c r="H39" s="166" t="s">
        <v>439</v>
      </c>
      <c r="I39" s="634" t="s">
        <v>439</v>
      </c>
      <c r="J39" s="296" t="s">
        <v>439</v>
      </c>
      <c r="K39" s="296" t="s">
        <v>439</v>
      </c>
      <c r="L39" s="166" t="s">
        <v>439</v>
      </c>
      <c r="M39" s="638" t="s">
        <v>439</v>
      </c>
      <c r="O39" s="607" t="s">
        <v>439</v>
      </c>
    </row>
    <row r="40" spans="1:15" ht="15.75" x14ac:dyDescent="0.2">
      <c r="A40" s="13" t="s">
        <v>27</v>
      </c>
      <c r="B40" s="614" t="s">
        <v>439</v>
      </c>
      <c r="C40" s="492" t="s">
        <v>439</v>
      </c>
      <c r="D40" s="638" t="s">
        <v>439</v>
      </c>
      <c r="E40" s="629" t="s">
        <v>439</v>
      </c>
      <c r="F40" s="312">
        <v>35640.398999999998</v>
      </c>
      <c r="G40" s="313">
        <v>28611.032999999999</v>
      </c>
      <c r="H40" s="166">
        <v>-19.7</v>
      </c>
      <c r="I40" s="178">
        <v>165.02769616467799</v>
      </c>
      <c r="J40" s="239">
        <v>35640.398999999998</v>
      </c>
      <c r="K40" s="239">
        <v>28611.032999999999</v>
      </c>
      <c r="L40" s="263">
        <v>-19.7</v>
      </c>
      <c r="M40" s="166">
        <v>55.88109725598347</v>
      </c>
      <c r="O40" s="607" t="s">
        <v>439</v>
      </c>
    </row>
    <row r="41" spans="1:15" ht="15.75" x14ac:dyDescent="0.2">
      <c r="A41" s="13" t="s">
        <v>26</v>
      </c>
      <c r="B41" s="614" t="s">
        <v>439</v>
      </c>
      <c r="C41" s="492" t="s">
        <v>439</v>
      </c>
      <c r="D41" s="638" t="s">
        <v>439</v>
      </c>
      <c r="E41" s="629" t="s">
        <v>439</v>
      </c>
      <c r="F41" s="312">
        <v>14865.468000000001</v>
      </c>
      <c r="G41" s="313">
        <v>7079.59</v>
      </c>
      <c r="H41" s="166">
        <v>-52.4</v>
      </c>
      <c r="I41" s="178">
        <v>9.2126582630618916</v>
      </c>
      <c r="J41" s="239">
        <v>14865.468000000001</v>
      </c>
      <c r="K41" s="239">
        <v>7079.59</v>
      </c>
      <c r="L41" s="263">
        <v>-52.4</v>
      </c>
      <c r="M41" s="166">
        <v>37.185158012846969</v>
      </c>
      <c r="O41" s="607" t="s">
        <v>439</v>
      </c>
    </row>
    <row r="42" spans="1:15" ht="15.75" x14ac:dyDescent="0.2">
      <c r="A42" s="12" t="s">
        <v>335</v>
      </c>
      <c r="B42" s="614" t="s">
        <v>439</v>
      </c>
      <c r="C42" s="492" t="s">
        <v>439</v>
      </c>
      <c r="D42" s="638" t="s">
        <v>439</v>
      </c>
      <c r="E42" s="629" t="s">
        <v>439</v>
      </c>
      <c r="F42" s="323"/>
      <c r="G42" s="324"/>
      <c r="H42" s="166"/>
      <c r="I42" s="634" t="s">
        <v>439</v>
      </c>
      <c r="J42" s="614" t="s">
        <v>439</v>
      </c>
      <c r="K42" s="614" t="s">
        <v>439</v>
      </c>
      <c r="L42" s="263"/>
      <c r="M42" s="638" t="s">
        <v>439</v>
      </c>
      <c r="O42" s="607" t="s">
        <v>439</v>
      </c>
    </row>
    <row r="43" spans="1:15" ht="15.75" x14ac:dyDescent="0.2">
      <c r="A43" s="12" t="s">
        <v>336</v>
      </c>
      <c r="B43" s="614" t="s">
        <v>439</v>
      </c>
      <c r="C43" s="492" t="s">
        <v>439</v>
      </c>
      <c r="D43" s="638" t="s">
        <v>439</v>
      </c>
      <c r="E43" s="178"/>
      <c r="F43" s="323"/>
      <c r="G43" s="324"/>
      <c r="H43" s="166"/>
      <c r="I43" s="634" t="s">
        <v>439</v>
      </c>
      <c r="J43" s="614" t="s">
        <v>439</v>
      </c>
      <c r="K43" s="614" t="s">
        <v>439</v>
      </c>
      <c r="L43" s="263"/>
      <c r="M43" s="638" t="s">
        <v>439</v>
      </c>
      <c r="O43" s="607" t="s">
        <v>439</v>
      </c>
    </row>
    <row r="44" spans="1:15" ht="15.75" x14ac:dyDescent="0.2">
      <c r="A44" s="12" t="s">
        <v>337</v>
      </c>
      <c r="B44" s="614" t="s">
        <v>439</v>
      </c>
      <c r="C44" s="492" t="s">
        <v>439</v>
      </c>
      <c r="D44" s="638" t="s">
        <v>439</v>
      </c>
      <c r="E44" s="629" t="s">
        <v>439</v>
      </c>
      <c r="F44" s="323"/>
      <c r="G44" s="325"/>
      <c r="H44" s="166"/>
      <c r="I44" s="634" t="s">
        <v>439</v>
      </c>
      <c r="J44" s="614" t="s">
        <v>439</v>
      </c>
      <c r="K44" s="614" t="s">
        <v>439</v>
      </c>
      <c r="L44" s="263"/>
      <c r="M44" s="638" t="s">
        <v>439</v>
      </c>
      <c r="O44" s="607" t="s">
        <v>439</v>
      </c>
    </row>
    <row r="45" spans="1:15" ht="15.75" x14ac:dyDescent="0.2">
      <c r="A45" s="12" t="s">
        <v>338</v>
      </c>
      <c r="B45" s="614" t="s">
        <v>439</v>
      </c>
      <c r="C45" s="492" t="s">
        <v>439</v>
      </c>
      <c r="D45" s="638" t="s">
        <v>439</v>
      </c>
      <c r="E45" s="178"/>
      <c r="F45" s="323"/>
      <c r="G45" s="324"/>
      <c r="H45" s="166"/>
      <c r="I45" s="634" t="s">
        <v>439</v>
      </c>
      <c r="J45" s="614" t="s">
        <v>439</v>
      </c>
      <c r="K45" s="614" t="s">
        <v>439</v>
      </c>
      <c r="L45" s="263"/>
      <c r="M45" s="638" t="s">
        <v>439</v>
      </c>
      <c r="O45" s="607" t="s">
        <v>439</v>
      </c>
    </row>
    <row r="46" spans="1:15" ht="15.75" x14ac:dyDescent="0.2">
      <c r="A46" s="18" t="s">
        <v>339</v>
      </c>
      <c r="B46" s="615" t="s">
        <v>439</v>
      </c>
      <c r="C46" s="625" t="s">
        <v>439</v>
      </c>
      <c r="D46" s="630" t="s">
        <v>439</v>
      </c>
      <c r="E46" s="631" t="s">
        <v>439</v>
      </c>
      <c r="F46" s="326"/>
      <c r="G46" s="327"/>
      <c r="H46" s="167"/>
      <c r="I46" s="630" t="s">
        <v>439</v>
      </c>
      <c r="J46" s="614" t="s">
        <v>439</v>
      </c>
      <c r="K46" s="614" t="s">
        <v>439</v>
      </c>
      <c r="L46" s="264"/>
      <c r="M46" s="630" t="s">
        <v>439</v>
      </c>
      <c r="O46" s="607" t="s">
        <v>439</v>
      </c>
    </row>
    <row r="47" spans="1:15" ht="15.75" x14ac:dyDescent="0.25">
      <c r="A47" s="48"/>
      <c r="B47" s="261"/>
      <c r="C47" s="261"/>
      <c r="D47" s="372"/>
      <c r="E47" s="372"/>
      <c r="F47" s="372"/>
      <c r="G47" s="372"/>
      <c r="H47" s="372"/>
      <c r="I47" s="372"/>
      <c r="J47" s="372"/>
      <c r="K47" s="372"/>
      <c r="L47" s="372"/>
      <c r="M47" s="371"/>
    </row>
    <row r="48" spans="1:15" x14ac:dyDescent="0.2">
      <c r="A48" s="155"/>
    </row>
    <row r="49" spans="1:15" ht="15.75" x14ac:dyDescent="0.25">
      <c r="A49" s="147" t="s">
        <v>319</v>
      </c>
      <c r="B49" s="370"/>
      <c r="C49" s="370"/>
      <c r="D49" s="370"/>
      <c r="E49" s="370"/>
      <c r="F49" s="371"/>
      <c r="G49" s="371"/>
      <c r="H49" s="371"/>
      <c r="I49" s="371"/>
      <c r="J49" s="371"/>
      <c r="K49" s="371"/>
      <c r="L49" s="371"/>
      <c r="M49" s="371"/>
    </row>
    <row r="50" spans="1:15" ht="15.75" x14ac:dyDescent="0.25">
      <c r="A50" s="163"/>
      <c r="B50" s="369"/>
      <c r="C50" s="369"/>
      <c r="D50" s="369"/>
      <c r="E50" s="369"/>
      <c r="F50" s="371"/>
      <c r="G50" s="371"/>
      <c r="H50" s="371"/>
      <c r="I50" s="371"/>
      <c r="J50" s="371"/>
      <c r="K50" s="371"/>
      <c r="L50" s="371"/>
      <c r="M50" s="371"/>
    </row>
    <row r="51" spans="1:15" ht="15.75" x14ac:dyDescent="0.25">
      <c r="A51" s="704" t="s">
        <v>131</v>
      </c>
      <c r="B51" s="703" t="s">
        <v>0</v>
      </c>
      <c r="C51" s="367"/>
      <c r="D51" s="367"/>
      <c r="E51" s="246"/>
      <c r="F51" s="371"/>
      <c r="G51" s="371"/>
      <c r="H51" s="371"/>
      <c r="I51" s="371"/>
      <c r="J51" s="371"/>
      <c r="K51" s="371"/>
      <c r="L51" s="371"/>
      <c r="M51" s="371"/>
    </row>
    <row r="52" spans="1:15" s="3" customFormat="1" x14ac:dyDescent="0.2">
      <c r="A52" s="142"/>
      <c r="B52" s="175" t="s">
        <v>437</v>
      </c>
      <c r="C52" s="175" t="s">
        <v>438</v>
      </c>
      <c r="D52" s="162" t="s">
        <v>3</v>
      </c>
      <c r="E52" s="162" t="s">
        <v>37</v>
      </c>
      <c r="F52" s="177"/>
      <c r="G52" s="177"/>
      <c r="H52" s="176"/>
      <c r="I52" s="176"/>
      <c r="J52" s="177"/>
      <c r="K52" s="177"/>
      <c r="L52" s="176"/>
      <c r="M52" s="176"/>
      <c r="N52" s="148"/>
      <c r="O52" s="148"/>
    </row>
    <row r="53" spans="1:15" s="3" customFormat="1" x14ac:dyDescent="0.2">
      <c r="A53" s="605" t="s">
        <v>439</v>
      </c>
      <c r="B53" s="247"/>
      <c r="C53" s="247"/>
      <c r="D53" s="248" t="s">
        <v>4</v>
      </c>
      <c r="E53" s="156" t="s">
        <v>38</v>
      </c>
      <c r="F53" s="176"/>
      <c r="G53" s="176"/>
      <c r="H53" s="176"/>
      <c r="I53" s="176"/>
      <c r="J53" s="176"/>
      <c r="K53" s="176"/>
      <c r="L53" s="176"/>
      <c r="M53" s="176"/>
      <c r="N53" s="148"/>
      <c r="O53" s="148"/>
    </row>
    <row r="54" spans="1:15" s="3" customFormat="1" ht="15.75" x14ac:dyDescent="0.2">
      <c r="A54" s="14" t="s">
        <v>30</v>
      </c>
      <c r="B54" s="314">
        <v>6934.34</v>
      </c>
      <c r="C54" s="315">
        <v>6932.0169999999998</v>
      </c>
      <c r="D54" s="647" t="s">
        <v>439</v>
      </c>
      <c r="E54" s="178">
        <v>0.21380328903412946</v>
      </c>
      <c r="F54" s="145"/>
      <c r="G54" s="34"/>
      <c r="H54" s="159"/>
      <c r="I54" s="159"/>
      <c r="J54" s="38"/>
      <c r="K54" s="38"/>
      <c r="L54" s="159"/>
      <c r="M54" s="159"/>
      <c r="N54" s="148"/>
      <c r="O54" s="607" t="s">
        <v>439</v>
      </c>
    </row>
    <row r="55" spans="1:15" s="3" customFormat="1" ht="15.75" x14ac:dyDescent="0.2">
      <c r="A55" s="39" t="s">
        <v>340</v>
      </c>
      <c r="B55" s="290">
        <v>6934.34</v>
      </c>
      <c r="C55" s="291">
        <v>6932.0169999999998</v>
      </c>
      <c r="D55" s="642" t="s">
        <v>439</v>
      </c>
      <c r="E55" s="178">
        <v>0.37784526051768913</v>
      </c>
      <c r="F55" s="145"/>
      <c r="G55" s="34"/>
      <c r="H55" s="145"/>
      <c r="I55" s="145"/>
      <c r="J55" s="34"/>
      <c r="K55" s="34"/>
      <c r="L55" s="159"/>
      <c r="M55" s="159"/>
      <c r="N55" s="148"/>
      <c r="O55" s="607" t="s">
        <v>439</v>
      </c>
    </row>
    <row r="56" spans="1:15" s="3" customFormat="1" ht="15.75" x14ac:dyDescent="0.2">
      <c r="A56" s="39" t="s">
        <v>341</v>
      </c>
      <c r="B56" s="613" t="s">
        <v>439</v>
      </c>
      <c r="C56" s="414" t="s">
        <v>439</v>
      </c>
      <c r="D56" s="642" t="s">
        <v>439</v>
      </c>
      <c r="E56" s="629" t="s">
        <v>439</v>
      </c>
      <c r="F56" s="145"/>
      <c r="G56" s="34"/>
      <c r="H56" s="145"/>
      <c r="I56" s="145"/>
      <c r="J56" s="38"/>
      <c r="K56" s="38"/>
      <c r="L56" s="159"/>
      <c r="M56" s="159"/>
      <c r="N56" s="148"/>
      <c r="O56" s="607" t="s">
        <v>439</v>
      </c>
    </row>
    <row r="57" spans="1:15" s="3" customFormat="1" x14ac:dyDescent="0.2">
      <c r="A57" s="300" t="s">
        <v>6</v>
      </c>
      <c r="B57" s="296" t="s">
        <v>439</v>
      </c>
      <c r="C57" s="297" t="s">
        <v>439</v>
      </c>
      <c r="D57" s="263" t="s">
        <v>439</v>
      </c>
      <c r="E57" s="166" t="s">
        <v>439</v>
      </c>
      <c r="F57" s="145"/>
      <c r="G57" s="34"/>
      <c r="H57" s="145"/>
      <c r="I57" s="145"/>
      <c r="J57" s="34"/>
      <c r="K57" s="34"/>
      <c r="L57" s="159"/>
      <c r="M57" s="159"/>
      <c r="N57" s="148"/>
      <c r="O57" s="607" t="s">
        <v>439</v>
      </c>
    </row>
    <row r="58" spans="1:15" s="3" customFormat="1" x14ac:dyDescent="0.2">
      <c r="A58" s="300" t="s">
        <v>7</v>
      </c>
      <c r="B58" s="296" t="s">
        <v>439</v>
      </c>
      <c r="C58" s="297" t="s">
        <v>439</v>
      </c>
      <c r="D58" s="263" t="s">
        <v>439</v>
      </c>
      <c r="E58" s="166" t="s">
        <v>439</v>
      </c>
      <c r="F58" s="145"/>
      <c r="G58" s="34"/>
      <c r="H58" s="145"/>
      <c r="I58" s="145"/>
      <c r="J58" s="34"/>
      <c r="K58" s="34"/>
      <c r="L58" s="159"/>
      <c r="M58" s="159"/>
      <c r="N58" s="148"/>
      <c r="O58" s="607" t="s">
        <v>439</v>
      </c>
    </row>
    <row r="59" spans="1:15" s="3" customFormat="1" x14ac:dyDescent="0.2">
      <c r="A59" s="300" t="s">
        <v>8</v>
      </c>
      <c r="B59" s="296" t="s">
        <v>439</v>
      </c>
      <c r="C59" s="297" t="s">
        <v>439</v>
      </c>
      <c r="D59" s="263" t="s">
        <v>439</v>
      </c>
      <c r="E59" s="166" t="s">
        <v>439</v>
      </c>
      <c r="F59" s="145"/>
      <c r="G59" s="34"/>
      <c r="H59" s="145"/>
      <c r="I59" s="145"/>
      <c r="J59" s="34"/>
      <c r="K59" s="34"/>
      <c r="L59" s="159"/>
      <c r="M59" s="159"/>
      <c r="N59" s="148"/>
      <c r="O59" s="607" t="s">
        <v>439</v>
      </c>
    </row>
    <row r="60" spans="1:15" s="3" customFormat="1" ht="15.75" x14ac:dyDescent="0.2">
      <c r="A60" s="13" t="s">
        <v>29</v>
      </c>
      <c r="B60" s="314">
        <v>85.281000000000006</v>
      </c>
      <c r="C60" s="315">
        <v>40.003</v>
      </c>
      <c r="D60" s="263">
        <v>-53.1</v>
      </c>
      <c r="E60" s="178">
        <v>5.4096654898867051E-2</v>
      </c>
      <c r="F60" s="145"/>
      <c r="G60" s="34"/>
      <c r="H60" s="145"/>
      <c r="I60" s="145"/>
      <c r="J60" s="34"/>
      <c r="K60" s="34"/>
      <c r="L60" s="159"/>
      <c r="M60" s="159"/>
      <c r="N60" s="148"/>
      <c r="O60" s="607" t="s">
        <v>439</v>
      </c>
    </row>
    <row r="61" spans="1:15" s="3" customFormat="1" ht="15.75" x14ac:dyDescent="0.2">
      <c r="A61" s="39" t="s">
        <v>340</v>
      </c>
      <c r="B61" s="290">
        <v>85.281000000000006</v>
      </c>
      <c r="C61" s="291">
        <v>40.003</v>
      </c>
      <c r="D61" s="263">
        <v>-53.1</v>
      </c>
      <c r="E61" s="178">
        <v>0.10189544166973115</v>
      </c>
      <c r="F61" s="145"/>
      <c r="G61" s="34"/>
      <c r="H61" s="145"/>
      <c r="I61" s="145"/>
      <c r="J61" s="34"/>
      <c r="K61" s="34"/>
      <c r="L61" s="159"/>
      <c r="M61" s="159"/>
      <c r="N61" s="148"/>
      <c r="O61" s="607" t="s">
        <v>439</v>
      </c>
    </row>
    <row r="62" spans="1:15" s="3" customFormat="1" ht="15.75" x14ac:dyDescent="0.2">
      <c r="A62" s="39" t="s">
        <v>341</v>
      </c>
      <c r="B62" s="613" t="s">
        <v>439</v>
      </c>
      <c r="C62" s="414" t="s">
        <v>439</v>
      </c>
      <c r="D62" s="642" t="s">
        <v>439</v>
      </c>
      <c r="E62" s="629" t="s">
        <v>439</v>
      </c>
      <c r="F62" s="145"/>
      <c r="G62" s="34"/>
      <c r="H62" s="145"/>
      <c r="I62" s="145"/>
      <c r="J62" s="34"/>
      <c r="K62" s="34"/>
      <c r="L62" s="159"/>
      <c r="M62" s="159"/>
      <c r="N62" s="148"/>
      <c r="O62" s="607" t="s">
        <v>439</v>
      </c>
    </row>
    <row r="63" spans="1:15" s="3" customFormat="1" x14ac:dyDescent="0.2">
      <c r="A63" s="300" t="s">
        <v>6</v>
      </c>
      <c r="B63" s="648" t="s">
        <v>439</v>
      </c>
      <c r="C63" s="655" t="s">
        <v>439</v>
      </c>
      <c r="D63" s="263"/>
      <c r="E63" s="166" t="s">
        <v>439</v>
      </c>
      <c r="F63" s="145"/>
      <c r="G63" s="34"/>
      <c r="H63" s="145"/>
      <c r="I63" s="145"/>
      <c r="J63" s="34"/>
      <c r="K63" s="34"/>
      <c r="L63" s="159"/>
      <c r="M63" s="159"/>
      <c r="N63" s="148"/>
      <c r="O63" s="607" t="s">
        <v>439</v>
      </c>
    </row>
    <row r="64" spans="1:15" s="3" customFormat="1" x14ac:dyDescent="0.2">
      <c r="A64" s="300" t="s">
        <v>7</v>
      </c>
      <c r="B64" s="648" t="s">
        <v>439</v>
      </c>
      <c r="C64" s="655" t="s">
        <v>439</v>
      </c>
      <c r="D64" s="263"/>
      <c r="E64" s="166" t="s">
        <v>439</v>
      </c>
      <c r="F64" s="145"/>
      <c r="G64" s="34"/>
      <c r="H64" s="145"/>
      <c r="I64" s="145"/>
      <c r="J64" s="34"/>
      <c r="K64" s="34"/>
      <c r="L64" s="159"/>
      <c r="M64" s="159"/>
      <c r="N64" s="148"/>
      <c r="O64" s="607" t="s">
        <v>439</v>
      </c>
    </row>
    <row r="65" spans="1:15" s="3" customFormat="1" x14ac:dyDescent="0.2">
      <c r="A65" s="300" t="s">
        <v>8</v>
      </c>
      <c r="B65" s="648" t="s">
        <v>439</v>
      </c>
      <c r="C65" s="655" t="s">
        <v>439</v>
      </c>
      <c r="D65" s="263"/>
      <c r="E65" s="166" t="s">
        <v>439</v>
      </c>
      <c r="F65" s="145"/>
      <c r="G65" s="34"/>
      <c r="H65" s="145"/>
      <c r="I65" s="145"/>
      <c r="J65" s="34"/>
      <c r="K65" s="34"/>
      <c r="L65" s="159"/>
      <c r="M65" s="159"/>
      <c r="N65" s="148"/>
      <c r="O65" s="607" t="s">
        <v>439</v>
      </c>
    </row>
    <row r="66" spans="1:15" s="3" customFormat="1" ht="15.75" x14ac:dyDescent="0.2">
      <c r="A66" s="40" t="s">
        <v>342</v>
      </c>
      <c r="B66" s="610" t="s">
        <v>439</v>
      </c>
      <c r="C66" s="622" t="s">
        <v>439</v>
      </c>
      <c r="D66" s="642" t="s">
        <v>439</v>
      </c>
      <c r="E66" s="629" t="s">
        <v>439</v>
      </c>
      <c r="F66" s="145"/>
      <c r="G66" s="34"/>
      <c r="H66" s="145"/>
      <c r="I66" s="145"/>
      <c r="J66" s="34"/>
      <c r="K66" s="34"/>
      <c r="L66" s="159"/>
      <c r="M66" s="159"/>
      <c r="N66" s="148"/>
      <c r="O66" s="607" t="s">
        <v>439</v>
      </c>
    </row>
    <row r="67" spans="1:15" s="3" customFormat="1" ht="15.75" x14ac:dyDescent="0.2">
      <c r="A67" s="39" t="s">
        <v>340</v>
      </c>
      <c r="B67" s="609" t="s">
        <v>439</v>
      </c>
      <c r="C67" s="621" t="s">
        <v>439</v>
      </c>
      <c r="D67" s="642" t="s">
        <v>439</v>
      </c>
      <c r="E67" s="629" t="s">
        <v>439</v>
      </c>
      <c r="F67" s="145"/>
      <c r="G67" s="34"/>
      <c r="H67" s="145"/>
      <c r="I67" s="145"/>
      <c r="J67" s="34"/>
      <c r="K67" s="34"/>
      <c r="L67" s="159"/>
      <c r="M67" s="159"/>
      <c r="N67" s="148"/>
      <c r="O67" s="607" t="s">
        <v>439</v>
      </c>
    </row>
    <row r="68" spans="1:15" s="3" customFormat="1" ht="15.75" x14ac:dyDescent="0.2">
      <c r="A68" s="39" t="s">
        <v>341</v>
      </c>
      <c r="B68" s="609" t="s">
        <v>439</v>
      </c>
      <c r="C68" s="621" t="s">
        <v>439</v>
      </c>
      <c r="D68" s="642" t="s">
        <v>439</v>
      </c>
      <c r="E68" s="629" t="s">
        <v>439</v>
      </c>
      <c r="F68" s="145"/>
      <c r="G68" s="34"/>
      <c r="H68" s="145"/>
      <c r="I68" s="145"/>
      <c r="J68" s="34"/>
      <c r="K68" s="34"/>
      <c r="L68" s="159"/>
      <c r="M68" s="159"/>
      <c r="N68" s="148"/>
      <c r="O68" s="607" t="s">
        <v>439</v>
      </c>
    </row>
    <row r="69" spans="1:15" s="3" customFormat="1" ht="15.75" x14ac:dyDescent="0.2">
      <c r="A69" s="40" t="s">
        <v>343</v>
      </c>
      <c r="B69" s="610" t="s">
        <v>439</v>
      </c>
      <c r="C69" s="622" t="s">
        <v>439</v>
      </c>
      <c r="D69" s="642" t="s">
        <v>439</v>
      </c>
      <c r="E69" s="629" t="s">
        <v>439</v>
      </c>
      <c r="F69" s="145"/>
      <c r="G69" s="34"/>
      <c r="H69" s="145"/>
      <c r="I69" s="145"/>
      <c r="J69" s="34"/>
      <c r="K69" s="34"/>
      <c r="L69" s="159"/>
      <c r="M69" s="159"/>
      <c r="N69" s="148"/>
      <c r="O69" s="607" t="s">
        <v>439</v>
      </c>
    </row>
    <row r="70" spans="1:15" s="3" customFormat="1" ht="15.75" x14ac:dyDescent="0.2">
      <c r="A70" s="39" t="s">
        <v>340</v>
      </c>
      <c r="B70" s="609" t="s">
        <v>439</v>
      </c>
      <c r="C70" s="621" t="s">
        <v>439</v>
      </c>
      <c r="D70" s="642" t="s">
        <v>439</v>
      </c>
      <c r="E70" s="629" t="s">
        <v>439</v>
      </c>
      <c r="F70" s="145"/>
      <c r="G70" s="34"/>
      <c r="H70" s="145"/>
      <c r="I70" s="145"/>
      <c r="J70" s="34"/>
      <c r="K70" s="34"/>
      <c r="L70" s="159"/>
      <c r="M70" s="159"/>
      <c r="N70" s="148"/>
      <c r="O70" s="607" t="s">
        <v>439</v>
      </c>
    </row>
    <row r="71" spans="1:15" s="3" customFormat="1" ht="15.75" x14ac:dyDescent="0.2">
      <c r="A71" s="47" t="s">
        <v>341</v>
      </c>
      <c r="B71" s="616" t="s">
        <v>439</v>
      </c>
      <c r="C71" s="626" t="s">
        <v>439</v>
      </c>
      <c r="D71" s="643" t="s">
        <v>439</v>
      </c>
      <c r="E71" s="630" t="s">
        <v>439</v>
      </c>
      <c r="F71" s="145"/>
      <c r="G71" s="34"/>
      <c r="H71" s="145"/>
      <c r="I71" s="145"/>
      <c r="J71" s="34"/>
      <c r="K71" s="34"/>
      <c r="L71" s="159"/>
      <c r="M71" s="159"/>
      <c r="N71" s="148"/>
      <c r="O71" s="607" t="s">
        <v>439</v>
      </c>
    </row>
    <row r="72" spans="1:15" s="3" customFormat="1" ht="15.75" x14ac:dyDescent="0.25">
      <c r="A72" s="164"/>
      <c r="B72" s="154"/>
      <c r="C72" s="154"/>
      <c r="D72" s="154"/>
      <c r="E72" s="154"/>
      <c r="F72" s="143"/>
      <c r="G72" s="143"/>
      <c r="H72" s="143"/>
      <c r="I72" s="143"/>
      <c r="J72" s="143"/>
      <c r="K72" s="143"/>
      <c r="L72" s="143"/>
      <c r="M72" s="143"/>
      <c r="N72" s="148"/>
      <c r="O72" s="148"/>
    </row>
    <row r="73" spans="1:15" x14ac:dyDescent="0.2">
      <c r="A73" s="155"/>
    </row>
    <row r="74" spans="1:15" ht="15.75" x14ac:dyDescent="0.25">
      <c r="A74" s="147" t="s">
        <v>320</v>
      </c>
      <c r="C74" s="26"/>
      <c r="D74" s="26"/>
      <c r="E74" s="26"/>
      <c r="F74" s="26"/>
      <c r="G74" s="26"/>
      <c r="H74" s="26"/>
      <c r="I74" s="26"/>
      <c r="J74" s="26"/>
      <c r="K74" s="26"/>
      <c r="L74" s="26"/>
      <c r="M74" s="26"/>
    </row>
    <row r="75" spans="1:15" ht="15.75" x14ac:dyDescent="0.25">
      <c r="B75" s="369"/>
      <c r="C75" s="369"/>
      <c r="D75" s="369"/>
      <c r="E75" s="370"/>
      <c r="F75" s="369"/>
      <c r="G75" s="369"/>
      <c r="H75" s="369"/>
      <c r="I75" s="370"/>
      <c r="J75" s="369"/>
      <c r="K75" s="369"/>
      <c r="L75" s="369"/>
      <c r="M75" s="370"/>
    </row>
    <row r="76" spans="1:15" ht="13.5" x14ac:dyDescent="0.25">
      <c r="A76" s="704" t="s">
        <v>131</v>
      </c>
      <c r="B76" s="703" t="s">
        <v>0</v>
      </c>
      <c r="C76" s="389"/>
      <c r="D76" s="389"/>
      <c r="E76" s="389"/>
      <c r="F76" s="703" t="s">
        <v>1</v>
      </c>
      <c r="G76" s="389"/>
      <c r="H76" s="389"/>
      <c r="I76" s="390"/>
      <c r="J76" s="388" t="s">
        <v>2</v>
      </c>
      <c r="K76" s="389"/>
      <c r="L76" s="389"/>
      <c r="M76" s="390"/>
    </row>
    <row r="77" spans="1:15" x14ac:dyDescent="0.2">
      <c r="A77" s="142"/>
      <c r="B77" s="152" t="s">
        <v>437</v>
      </c>
      <c r="C77" s="152" t="s">
        <v>438</v>
      </c>
      <c r="D77" s="248" t="s">
        <v>3</v>
      </c>
      <c r="E77" s="309" t="s">
        <v>37</v>
      </c>
      <c r="F77" s="152" t="s">
        <v>437</v>
      </c>
      <c r="G77" s="152" t="s">
        <v>438</v>
      </c>
      <c r="H77" s="248" t="s">
        <v>3</v>
      </c>
      <c r="I77" s="309" t="s">
        <v>37</v>
      </c>
      <c r="J77" s="152" t="s">
        <v>437</v>
      </c>
      <c r="K77" s="152" t="s">
        <v>438</v>
      </c>
      <c r="L77" s="248" t="s">
        <v>3</v>
      </c>
      <c r="M77" s="162" t="s">
        <v>37</v>
      </c>
    </row>
    <row r="78" spans="1:15" x14ac:dyDescent="0.2">
      <c r="A78" s="605" t="s">
        <v>439</v>
      </c>
      <c r="B78" s="156"/>
      <c r="C78" s="156"/>
      <c r="D78" s="250" t="s">
        <v>4</v>
      </c>
      <c r="E78" s="156" t="s">
        <v>38</v>
      </c>
      <c r="F78" s="161"/>
      <c r="G78" s="161"/>
      <c r="H78" s="248" t="s">
        <v>4</v>
      </c>
      <c r="I78" s="156" t="s">
        <v>38</v>
      </c>
      <c r="J78" s="161"/>
      <c r="K78" s="210"/>
      <c r="L78" s="156" t="s">
        <v>4</v>
      </c>
      <c r="M78" s="156" t="s">
        <v>38</v>
      </c>
    </row>
    <row r="79" spans="1:15" ht="15.75" x14ac:dyDescent="0.2">
      <c r="A79" s="14" t="s">
        <v>30</v>
      </c>
      <c r="B79" s="364">
        <v>77583.392000000007</v>
      </c>
      <c r="C79" s="364">
        <v>81145.248999999996</v>
      </c>
      <c r="D79" s="258">
        <v>4.5999999999999996</v>
      </c>
      <c r="E79" s="178">
        <v>0.79017390351695671</v>
      </c>
      <c r="F79" s="363">
        <v>756207.19299999997</v>
      </c>
      <c r="G79" s="363">
        <v>829979.31099999999</v>
      </c>
      <c r="H79" s="258">
        <v>9.8000000000000007</v>
      </c>
      <c r="I79" s="178">
        <v>4.8756924455692889</v>
      </c>
      <c r="J79" s="313">
        <v>833790.58499999996</v>
      </c>
      <c r="K79" s="320">
        <v>911124.55999999994</v>
      </c>
      <c r="L79" s="263">
        <v>9.3000000000000007</v>
      </c>
      <c r="M79" s="178">
        <v>3.3384200537697706</v>
      </c>
      <c r="O79" s="607" t="s">
        <v>439</v>
      </c>
    </row>
    <row r="80" spans="1:15" x14ac:dyDescent="0.2">
      <c r="A80" s="656" t="s">
        <v>9</v>
      </c>
      <c r="B80" s="398">
        <v>77583.392000000007</v>
      </c>
      <c r="C80" s="145">
        <v>81145.248999999996</v>
      </c>
      <c r="D80" s="166">
        <v>4.5999999999999996</v>
      </c>
      <c r="E80" s="178">
        <v>0.81437268179108602</v>
      </c>
      <c r="F80" s="420" t="s">
        <v>439</v>
      </c>
      <c r="G80" s="618" t="s">
        <v>439</v>
      </c>
      <c r="H80" s="638" t="s">
        <v>439</v>
      </c>
      <c r="I80" s="629" t="s">
        <v>439</v>
      </c>
      <c r="J80" s="295">
        <v>77583.392000000007</v>
      </c>
      <c r="K80" s="45">
        <v>81145.248999999996</v>
      </c>
      <c r="L80" s="263">
        <v>4.5999999999999996</v>
      </c>
      <c r="M80" s="178">
        <v>0.81437268179108602</v>
      </c>
      <c r="O80" s="607" t="s">
        <v>439</v>
      </c>
    </row>
    <row r="81" spans="1:15" x14ac:dyDescent="0.2">
      <c r="A81" s="21" t="s">
        <v>10</v>
      </c>
      <c r="B81" s="619" t="s">
        <v>439</v>
      </c>
      <c r="C81" s="627" t="s">
        <v>439</v>
      </c>
      <c r="D81" s="638" t="s">
        <v>439</v>
      </c>
      <c r="E81" s="629" t="s">
        <v>439</v>
      </c>
      <c r="F81" s="298">
        <v>756207.19299999997</v>
      </c>
      <c r="G81" s="299">
        <v>829979.31099999999</v>
      </c>
      <c r="H81" s="166">
        <v>9.8000000000000007</v>
      </c>
      <c r="I81" s="178">
        <v>4.9200672231039553</v>
      </c>
      <c r="J81" s="295">
        <v>756207.19299999997</v>
      </c>
      <c r="K81" s="45">
        <v>829979.31099999999</v>
      </c>
      <c r="L81" s="263">
        <v>9.8000000000000007</v>
      </c>
      <c r="M81" s="178">
        <v>4.877289793627968</v>
      </c>
      <c r="O81" s="607" t="s">
        <v>439</v>
      </c>
    </row>
    <row r="82" spans="1:15" ht="15.75" x14ac:dyDescent="0.2">
      <c r="A82" s="300" t="s">
        <v>344</v>
      </c>
      <c r="B82" s="648" t="s">
        <v>439</v>
      </c>
      <c r="C82" s="648" t="s">
        <v>439</v>
      </c>
      <c r="D82" s="166" t="s">
        <v>439</v>
      </c>
      <c r="E82" s="242" t="s">
        <v>439</v>
      </c>
      <c r="F82" s="648" t="s">
        <v>439</v>
      </c>
      <c r="G82" s="648" t="s">
        <v>439</v>
      </c>
      <c r="H82" s="166" t="s">
        <v>439</v>
      </c>
      <c r="I82" s="634" t="s">
        <v>439</v>
      </c>
      <c r="J82" s="296" t="s">
        <v>439</v>
      </c>
      <c r="K82" s="296" t="s">
        <v>439</v>
      </c>
      <c r="L82" s="166" t="s">
        <v>439</v>
      </c>
      <c r="M82" s="638" t="s">
        <v>439</v>
      </c>
      <c r="O82" s="607" t="s">
        <v>439</v>
      </c>
    </row>
    <row r="83" spans="1:15" x14ac:dyDescent="0.2">
      <c r="A83" s="300" t="s">
        <v>12</v>
      </c>
      <c r="B83" s="653"/>
      <c r="C83" s="654"/>
      <c r="D83" s="166"/>
      <c r="E83" s="242" t="s">
        <v>439</v>
      </c>
      <c r="F83" s="648" t="s">
        <v>439</v>
      </c>
      <c r="G83" s="648" t="s">
        <v>439</v>
      </c>
      <c r="H83" s="166" t="s">
        <v>439</v>
      </c>
      <c r="I83" s="634" t="s">
        <v>439</v>
      </c>
      <c r="J83" s="296" t="s">
        <v>439</v>
      </c>
      <c r="K83" s="296" t="s">
        <v>439</v>
      </c>
      <c r="L83" s="166" t="s">
        <v>439</v>
      </c>
      <c r="M83" s="638" t="s">
        <v>439</v>
      </c>
      <c r="O83" s="607" t="s">
        <v>439</v>
      </c>
    </row>
    <row r="84" spans="1:15" x14ac:dyDescent="0.2">
      <c r="A84" s="300" t="s">
        <v>13</v>
      </c>
      <c r="B84" s="649"/>
      <c r="C84" s="650"/>
      <c r="D84" s="166"/>
      <c r="E84" s="242" t="s">
        <v>439</v>
      </c>
      <c r="F84" s="648" t="s">
        <v>439</v>
      </c>
      <c r="G84" s="648" t="s">
        <v>439</v>
      </c>
      <c r="H84" s="166" t="s">
        <v>439</v>
      </c>
      <c r="I84" s="634" t="s">
        <v>439</v>
      </c>
      <c r="J84" s="296" t="s">
        <v>439</v>
      </c>
      <c r="K84" s="296" t="s">
        <v>439</v>
      </c>
      <c r="L84" s="166" t="s">
        <v>439</v>
      </c>
      <c r="M84" s="638" t="s">
        <v>439</v>
      </c>
      <c r="O84" s="607" t="s">
        <v>439</v>
      </c>
    </row>
    <row r="85" spans="1:15" ht="15.75" x14ac:dyDescent="0.2">
      <c r="A85" s="300" t="s">
        <v>345</v>
      </c>
      <c r="B85" s="648" t="s">
        <v>439</v>
      </c>
      <c r="C85" s="648" t="s">
        <v>439</v>
      </c>
      <c r="D85" s="166" t="s">
        <v>439</v>
      </c>
      <c r="E85" s="242" t="s">
        <v>439</v>
      </c>
      <c r="F85" s="648" t="s">
        <v>439</v>
      </c>
      <c r="G85" s="648" t="s">
        <v>439</v>
      </c>
      <c r="H85" s="166" t="s">
        <v>439</v>
      </c>
      <c r="I85" s="634" t="s">
        <v>439</v>
      </c>
      <c r="J85" s="296" t="s">
        <v>439</v>
      </c>
      <c r="K85" s="296" t="s">
        <v>439</v>
      </c>
      <c r="L85" s="166" t="s">
        <v>439</v>
      </c>
      <c r="M85" s="638" t="s">
        <v>439</v>
      </c>
      <c r="O85" s="607" t="s">
        <v>439</v>
      </c>
    </row>
    <row r="86" spans="1:15" x14ac:dyDescent="0.2">
      <c r="A86" s="300" t="s">
        <v>12</v>
      </c>
      <c r="B86" s="649"/>
      <c r="C86" s="650"/>
      <c r="D86" s="166"/>
      <c r="E86" s="242" t="s">
        <v>439</v>
      </c>
      <c r="F86" s="648" t="s">
        <v>439</v>
      </c>
      <c r="G86" s="648" t="s">
        <v>439</v>
      </c>
      <c r="H86" s="166" t="s">
        <v>439</v>
      </c>
      <c r="I86" s="634" t="s">
        <v>439</v>
      </c>
      <c r="J86" s="296" t="s">
        <v>439</v>
      </c>
      <c r="K86" s="296" t="s">
        <v>439</v>
      </c>
      <c r="L86" s="166" t="s">
        <v>439</v>
      </c>
      <c r="M86" s="638" t="s">
        <v>439</v>
      </c>
      <c r="O86" s="607" t="s">
        <v>439</v>
      </c>
    </row>
    <row r="87" spans="1:15" s="3" customFormat="1" x14ac:dyDescent="0.2">
      <c r="A87" s="300" t="s">
        <v>13</v>
      </c>
      <c r="B87" s="649"/>
      <c r="C87" s="650"/>
      <c r="D87" s="166"/>
      <c r="E87" s="242" t="s">
        <v>439</v>
      </c>
      <c r="F87" s="648" t="s">
        <v>439</v>
      </c>
      <c r="G87" s="648" t="s">
        <v>439</v>
      </c>
      <c r="H87" s="166" t="s">
        <v>439</v>
      </c>
      <c r="I87" s="634" t="s">
        <v>439</v>
      </c>
      <c r="J87" s="296" t="s">
        <v>439</v>
      </c>
      <c r="K87" s="296" t="s">
        <v>439</v>
      </c>
      <c r="L87" s="166" t="s">
        <v>439</v>
      </c>
      <c r="M87" s="638" t="s">
        <v>439</v>
      </c>
      <c r="N87" s="148"/>
      <c r="O87" s="607" t="s">
        <v>439</v>
      </c>
    </row>
    <row r="88" spans="1:15" s="3" customFormat="1" x14ac:dyDescent="0.2">
      <c r="A88" s="21" t="s">
        <v>33</v>
      </c>
      <c r="B88" s="420" t="s">
        <v>439</v>
      </c>
      <c r="C88" s="618" t="s">
        <v>439</v>
      </c>
      <c r="D88" s="638" t="s">
        <v>439</v>
      </c>
      <c r="E88" s="629" t="s">
        <v>439</v>
      </c>
      <c r="F88" s="420" t="s">
        <v>439</v>
      </c>
      <c r="G88" s="618" t="s">
        <v>439</v>
      </c>
      <c r="H88" s="638" t="s">
        <v>439</v>
      </c>
      <c r="I88" s="629" t="s">
        <v>439</v>
      </c>
      <c r="J88" s="414" t="s">
        <v>439</v>
      </c>
      <c r="K88" s="613" t="s">
        <v>439</v>
      </c>
      <c r="L88" s="642" t="s">
        <v>439</v>
      </c>
      <c r="M88" s="629" t="s">
        <v>439</v>
      </c>
      <c r="N88" s="148"/>
      <c r="O88" s="607" t="s">
        <v>439</v>
      </c>
    </row>
    <row r="89" spans="1:15" ht="15.75" x14ac:dyDescent="0.2">
      <c r="A89" s="21" t="s">
        <v>346</v>
      </c>
      <c r="B89" s="238">
        <v>77583.392000000007</v>
      </c>
      <c r="C89" s="238">
        <v>81145.248999999996</v>
      </c>
      <c r="D89" s="166">
        <v>4.5999999999999996</v>
      </c>
      <c r="E89" s="178">
        <v>0.82568942878610119</v>
      </c>
      <c r="F89" s="238">
        <v>756207.19299999997</v>
      </c>
      <c r="G89" s="145">
        <v>829979.31099999999</v>
      </c>
      <c r="H89" s="166">
        <v>9.8000000000000007</v>
      </c>
      <c r="I89" s="178">
        <v>4.9231885139189169</v>
      </c>
      <c r="J89" s="295">
        <v>833790.58499999996</v>
      </c>
      <c r="K89" s="45">
        <v>911124.55999999994</v>
      </c>
      <c r="L89" s="263">
        <v>9.3000000000000007</v>
      </c>
      <c r="M89" s="178">
        <v>3.4142228703637012</v>
      </c>
      <c r="O89" s="607" t="s">
        <v>439</v>
      </c>
    </row>
    <row r="90" spans="1:15" x14ac:dyDescent="0.2">
      <c r="A90" s="21" t="s">
        <v>9</v>
      </c>
      <c r="B90" s="238">
        <v>77583.392000000007</v>
      </c>
      <c r="C90" s="145">
        <v>81145.248999999996</v>
      </c>
      <c r="D90" s="166">
        <v>4.5999999999999996</v>
      </c>
      <c r="E90" s="178">
        <v>0.83805504517184626</v>
      </c>
      <c r="F90" s="420" t="s">
        <v>439</v>
      </c>
      <c r="G90" s="618" t="s">
        <v>439</v>
      </c>
      <c r="H90" s="638" t="s">
        <v>439</v>
      </c>
      <c r="I90" s="629" t="s">
        <v>439</v>
      </c>
      <c r="J90" s="295">
        <v>77583.392000000007</v>
      </c>
      <c r="K90" s="45">
        <v>81145.248999999996</v>
      </c>
      <c r="L90" s="263">
        <v>4.5999999999999996</v>
      </c>
      <c r="M90" s="178">
        <v>0.83805504517184626</v>
      </c>
      <c r="O90" s="607" t="s">
        <v>439</v>
      </c>
    </row>
    <row r="91" spans="1:15" x14ac:dyDescent="0.2">
      <c r="A91" s="21" t="s">
        <v>10</v>
      </c>
      <c r="B91" s="619" t="s">
        <v>439</v>
      </c>
      <c r="C91" s="627" t="s">
        <v>439</v>
      </c>
      <c r="D91" s="638" t="s">
        <v>439</v>
      </c>
      <c r="E91" s="629" t="s">
        <v>439</v>
      </c>
      <c r="F91" s="298">
        <v>756207.19299999997</v>
      </c>
      <c r="G91" s="299">
        <v>829979.31099999999</v>
      </c>
      <c r="H91" s="166">
        <v>9.8000000000000007</v>
      </c>
      <c r="I91" s="178">
        <v>4.9231885139189169</v>
      </c>
      <c r="J91" s="295">
        <v>756207.19299999997</v>
      </c>
      <c r="K91" s="45">
        <v>829979.31099999999</v>
      </c>
      <c r="L91" s="263">
        <v>9.8000000000000007</v>
      </c>
      <c r="M91" s="178">
        <v>4.8812033649750663</v>
      </c>
      <c r="O91" s="607" t="s">
        <v>439</v>
      </c>
    </row>
    <row r="92" spans="1:15" ht="15.75" x14ac:dyDescent="0.2">
      <c r="A92" s="300" t="s">
        <v>344</v>
      </c>
      <c r="B92" s="648" t="s">
        <v>439</v>
      </c>
      <c r="C92" s="648" t="s">
        <v>439</v>
      </c>
      <c r="D92" s="166" t="s">
        <v>439</v>
      </c>
      <c r="E92" s="242" t="s">
        <v>439</v>
      </c>
      <c r="F92" s="648" t="s">
        <v>439</v>
      </c>
      <c r="G92" s="648" t="s">
        <v>439</v>
      </c>
      <c r="H92" s="166" t="s">
        <v>439</v>
      </c>
      <c r="I92" s="634" t="s">
        <v>439</v>
      </c>
      <c r="J92" s="296" t="s">
        <v>439</v>
      </c>
      <c r="K92" s="296" t="s">
        <v>439</v>
      </c>
      <c r="L92" s="166" t="s">
        <v>439</v>
      </c>
      <c r="M92" s="638" t="s">
        <v>439</v>
      </c>
      <c r="O92" s="607" t="s">
        <v>439</v>
      </c>
    </row>
    <row r="93" spans="1:15" x14ac:dyDescent="0.2">
      <c r="A93" s="300" t="s">
        <v>12</v>
      </c>
      <c r="B93" s="649"/>
      <c r="C93" s="650"/>
      <c r="D93" s="166"/>
      <c r="E93" s="242" t="s">
        <v>439</v>
      </c>
      <c r="F93" s="648" t="s">
        <v>439</v>
      </c>
      <c r="G93" s="648" t="s">
        <v>439</v>
      </c>
      <c r="H93" s="166" t="s">
        <v>439</v>
      </c>
      <c r="I93" s="634" t="s">
        <v>439</v>
      </c>
      <c r="J93" s="296" t="s">
        <v>439</v>
      </c>
      <c r="K93" s="296" t="s">
        <v>439</v>
      </c>
      <c r="L93" s="166" t="s">
        <v>439</v>
      </c>
      <c r="M93" s="638" t="s">
        <v>439</v>
      </c>
      <c r="O93" s="607" t="s">
        <v>439</v>
      </c>
    </row>
    <row r="94" spans="1:15" x14ac:dyDescent="0.2">
      <c r="A94" s="300" t="s">
        <v>13</v>
      </c>
      <c r="B94" s="649"/>
      <c r="C94" s="650"/>
      <c r="D94" s="166"/>
      <c r="E94" s="242" t="s">
        <v>439</v>
      </c>
      <c r="F94" s="648" t="s">
        <v>439</v>
      </c>
      <c r="G94" s="648" t="s">
        <v>439</v>
      </c>
      <c r="H94" s="166" t="s">
        <v>439</v>
      </c>
      <c r="I94" s="634" t="s">
        <v>439</v>
      </c>
      <c r="J94" s="296" t="s">
        <v>439</v>
      </c>
      <c r="K94" s="296" t="s">
        <v>439</v>
      </c>
      <c r="L94" s="166" t="s">
        <v>439</v>
      </c>
      <c r="M94" s="638" t="s">
        <v>439</v>
      </c>
      <c r="O94" s="607" t="s">
        <v>439</v>
      </c>
    </row>
    <row r="95" spans="1:15" ht="15.75" x14ac:dyDescent="0.2">
      <c r="A95" s="300" t="s">
        <v>345</v>
      </c>
      <c r="B95" s="648" t="s">
        <v>439</v>
      </c>
      <c r="C95" s="648" t="s">
        <v>439</v>
      </c>
      <c r="D95" s="166" t="s">
        <v>439</v>
      </c>
      <c r="E95" s="242" t="s">
        <v>439</v>
      </c>
      <c r="F95" s="648" t="s">
        <v>439</v>
      </c>
      <c r="G95" s="648" t="s">
        <v>439</v>
      </c>
      <c r="H95" s="166" t="s">
        <v>439</v>
      </c>
      <c r="I95" s="634" t="s">
        <v>439</v>
      </c>
      <c r="J95" s="296" t="s">
        <v>439</v>
      </c>
      <c r="K95" s="296" t="s">
        <v>439</v>
      </c>
      <c r="L95" s="166" t="s">
        <v>439</v>
      </c>
      <c r="M95" s="638" t="s">
        <v>439</v>
      </c>
      <c r="O95" s="607" t="s">
        <v>439</v>
      </c>
    </row>
    <row r="96" spans="1:15" x14ac:dyDescent="0.2">
      <c r="A96" s="300" t="s">
        <v>12</v>
      </c>
      <c r="B96" s="649"/>
      <c r="C96" s="650"/>
      <c r="D96" s="166"/>
      <c r="E96" s="242" t="s">
        <v>439</v>
      </c>
      <c r="F96" s="648" t="s">
        <v>439</v>
      </c>
      <c r="G96" s="648" t="s">
        <v>439</v>
      </c>
      <c r="H96" s="166" t="s">
        <v>439</v>
      </c>
      <c r="I96" s="634" t="s">
        <v>439</v>
      </c>
      <c r="J96" s="296" t="s">
        <v>439</v>
      </c>
      <c r="K96" s="296" t="s">
        <v>439</v>
      </c>
      <c r="L96" s="166" t="s">
        <v>439</v>
      </c>
      <c r="M96" s="638" t="s">
        <v>439</v>
      </c>
      <c r="O96" s="607" t="s">
        <v>439</v>
      </c>
    </row>
    <row r="97" spans="1:15" x14ac:dyDescent="0.2">
      <c r="A97" s="300" t="s">
        <v>13</v>
      </c>
      <c r="B97" s="649"/>
      <c r="C97" s="650"/>
      <c r="D97" s="166"/>
      <c r="E97" s="242" t="s">
        <v>439</v>
      </c>
      <c r="F97" s="648" t="s">
        <v>439</v>
      </c>
      <c r="G97" s="648" t="s">
        <v>439</v>
      </c>
      <c r="H97" s="166" t="s">
        <v>439</v>
      </c>
      <c r="I97" s="634" t="s">
        <v>439</v>
      </c>
      <c r="J97" s="296" t="s">
        <v>439</v>
      </c>
      <c r="K97" s="296" t="s">
        <v>439</v>
      </c>
      <c r="L97" s="166" t="s">
        <v>439</v>
      </c>
      <c r="M97" s="638" t="s">
        <v>439</v>
      </c>
      <c r="O97" s="607" t="s">
        <v>439</v>
      </c>
    </row>
    <row r="98" spans="1:15" ht="15.75" x14ac:dyDescent="0.2">
      <c r="A98" s="21" t="s">
        <v>356</v>
      </c>
      <c r="B98" s="420" t="s">
        <v>439</v>
      </c>
      <c r="C98" s="618" t="s">
        <v>439</v>
      </c>
      <c r="D98" s="638" t="s">
        <v>439</v>
      </c>
      <c r="E98" s="629" t="s">
        <v>439</v>
      </c>
      <c r="F98" s="420" t="s">
        <v>439</v>
      </c>
      <c r="G98" s="618" t="s">
        <v>439</v>
      </c>
      <c r="H98" s="638" t="s">
        <v>439</v>
      </c>
      <c r="I98" s="629" t="s">
        <v>439</v>
      </c>
      <c r="J98" s="414" t="s">
        <v>439</v>
      </c>
      <c r="K98" s="613" t="s">
        <v>439</v>
      </c>
      <c r="L98" s="642" t="s">
        <v>439</v>
      </c>
      <c r="M98" s="629" t="s">
        <v>439</v>
      </c>
      <c r="O98" s="607" t="s">
        <v>439</v>
      </c>
    </row>
    <row r="99" spans="1:15" ht="15.75" x14ac:dyDescent="0.2">
      <c r="A99" s="13" t="s">
        <v>29</v>
      </c>
      <c r="B99" s="312">
        <v>1187.972</v>
      </c>
      <c r="C99" s="312">
        <v>2724.61</v>
      </c>
      <c r="D99" s="166">
        <v>129.30000000000001</v>
      </c>
      <c r="E99" s="178">
        <v>1.0720225249496114</v>
      </c>
      <c r="F99" s="312">
        <v>41019.353999999999</v>
      </c>
      <c r="G99" s="312">
        <v>38341.269999999997</v>
      </c>
      <c r="H99" s="166">
        <v>-6.5</v>
      </c>
      <c r="I99" s="178">
        <v>5.5863261092615888</v>
      </c>
      <c r="J99" s="313">
        <v>42207.326000000001</v>
      </c>
      <c r="K99" s="239">
        <v>41065.879999999997</v>
      </c>
      <c r="L99" s="263">
        <v>-2.7</v>
      </c>
      <c r="M99" s="178">
        <v>4.3663998779348114</v>
      </c>
      <c r="O99" s="607" t="s">
        <v>439</v>
      </c>
    </row>
    <row r="100" spans="1:15" x14ac:dyDescent="0.2">
      <c r="A100" s="21" t="s">
        <v>9</v>
      </c>
      <c r="B100" s="238">
        <v>1187.972</v>
      </c>
      <c r="C100" s="145">
        <v>2724.61</v>
      </c>
      <c r="D100" s="166">
        <v>129.30000000000001</v>
      </c>
      <c r="E100" s="178">
        <v>1.2783811068240103</v>
      </c>
      <c r="F100" s="420" t="s">
        <v>439</v>
      </c>
      <c r="G100" s="618" t="s">
        <v>439</v>
      </c>
      <c r="H100" s="638" t="s">
        <v>439</v>
      </c>
      <c r="I100" s="629" t="s">
        <v>439</v>
      </c>
      <c r="J100" s="295">
        <v>1187.972</v>
      </c>
      <c r="K100" s="45">
        <v>2724.61</v>
      </c>
      <c r="L100" s="263">
        <v>129.30000000000001</v>
      </c>
      <c r="M100" s="178">
        <v>1.2783811068240103</v>
      </c>
      <c r="O100" s="607" t="s">
        <v>439</v>
      </c>
    </row>
    <row r="101" spans="1:15" x14ac:dyDescent="0.2">
      <c r="A101" s="21" t="s">
        <v>10</v>
      </c>
      <c r="B101" s="420" t="s">
        <v>439</v>
      </c>
      <c r="C101" s="618" t="s">
        <v>439</v>
      </c>
      <c r="D101" s="638" t="s">
        <v>439</v>
      </c>
      <c r="E101" s="629" t="s">
        <v>439</v>
      </c>
      <c r="F101" s="298">
        <v>41019.353999999999</v>
      </c>
      <c r="G101" s="298">
        <v>38341.269999999997</v>
      </c>
      <c r="H101" s="166">
        <v>-6.5</v>
      </c>
      <c r="I101" s="178">
        <v>6.8802405016971226</v>
      </c>
      <c r="J101" s="295">
        <v>41019.353999999999</v>
      </c>
      <c r="K101" s="45">
        <v>38341.269999999997</v>
      </c>
      <c r="L101" s="263">
        <v>-6.5</v>
      </c>
      <c r="M101" s="178">
        <v>6.7943940790387014</v>
      </c>
      <c r="O101" s="607" t="s">
        <v>439</v>
      </c>
    </row>
    <row r="102" spans="1:15" ht="15.75" x14ac:dyDescent="0.2">
      <c r="A102" s="300" t="s">
        <v>344</v>
      </c>
      <c r="B102" s="648" t="s">
        <v>439</v>
      </c>
      <c r="C102" s="648" t="s">
        <v>439</v>
      </c>
      <c r="D102" s="166" t="s">
        <v>439</v>
      </c>
      <c r="E102" s="242" t="s">
        <v>439</v>
      </c>
      <c r="F102" s="648" t="s">
        <v>439</v>
      </c>
      <c r="G102" s="648" t="s">
        <v>439</v>
      </c>
      <c r="H102" s="166" t="s">
        <v>439</v>
      </c>
      <c r="I102" s="634" t="s">
        <v>439</v>
      </c>
      <c r="J102" s="296" t="s">
        <v>439</v>
      </c>
      <c r="K102" s="296" t="s">
        <v>439</v>
      </c>
      <c r="L102" s="166" t="s">
        <v>439</v>
      </c>
      <c r="M102" s="638" t="s">
        <v>439</v>
      </c>
      <c r="O102" s="607" t="s">
        <v>439</v>
      </c>
    </row>
    <row r="103" spans="1:15" x14ac:dyDescent="0.2">
      <c r="A103" s="300" t="s">
        <v>12</v>
      </c>
      <c r="B103" s="649"/>
      <c r="C103" s="650"/>
      <c r="D103" s="166"/>
      <c r="E103" s="242" t="s">
        <v>439</v>
      </c>
      <c r="F103" s="648" t="s">
        <v>439</v>
      </c>
      <c r="G103" s="648" t="s">
        <v>439</v>
      </c>
      <c r="H103" s="166" t="s">
        <v>439</v>
      </c>
      <c r="I103" s="634" t="s">
        <v>439</v>
      </c>
      <c r="J103" s="296" t="s">
        <v>439</v>
      </c>
      <c r="K103" s="296" t="s">
        <v>439</v>
      </c>
      <c r="L103" s="166" t="s">
        <v>439</v>
      </c>
      <c r="M103" s="638" t="s">
        <v>439</v>
      </c>
      <c r="O103" s="607" t="s">
        <v>439</v>
      </c>
    </row>
    <row r="104" spans="1:15" x14ac:dyDescent="0.2">
      <c r="A104" s="300" t="s">
        <v>13</v>
      </c>
      <c r="B104" s="649"/>
      <c r="C104" s="650"/>
      <c r="D104" s="166"/>
      <c r="E104" s="242" t="s">
        <v>439</v>
      </c>
      <c r="F104" s="648" t="s">
        <v>439</v>
      </c>
      <c r="G104" s="648" t="s">
        <v>439</v>
      </c>
      <c r="H104" s="166" t="s">
        <v>439</v>
      </c>
      <c r="I104" s="634" t="s">
        <v>439</v>
      </c>
      <c r="J104" s="296" t="s">
        <v>439</v>
      </c>
      <c r="K104" s="296" t="s">
        <v>439</v>
      </c>
      <c r="L104" s="166" t="s">
        <v>439</v>
      </c>
      <c r="M104" s="638" t="s">
        <v>439</v>
      </c>
      <c r="O104" s="607" t="s">
        <v>439</v>
      </c>
    </row>
    <row r="105" spans="1:15" ht="15.75" x14ac:dyDescent="0.2">
      <c r="A105" s="300" t="s">
        <v>345</v>
      </c>
      <c r="B105" s="648" t="s">
        <v>439</v>
      </c>
      <c r="C105" s="648" t="s">
        <v>439</v>
      </c>
      <c r="D105" s="166" t="s">
        <v>439</v>
      </c>
      <c r="E105" s="242" t="s">
        <v>439</v>
      </c>
      <c r="F105" s="648" t="s">
        <v>439</v>
      </c>
      <c r="G105" s="648" t="s">
        <v>439</v>
      </c>
      <c r="H105" s="166" t="s">
        <v>439</v>
      </c>
      <c r="I105" s="634" t="s">
        <v>439</v>
      </c>
      <c r="J105" s="296" t="s">
        <v>439</v>
      </c>
      <c r="K105" s="296" t="s">
        <v>439</v>
      </c>
      <c r="L105" s="166" t="s">
        <v>439</v>
      </c>
      <c r="M105" s="638" t="s">
        <v>439</v>
      </c>
      <c r="O105" s="607" t="s">
        <v>439</v>
      </c>
    </row>
    <row r="106" spans="1:15" x14ac:dyDescent="0.2">
      <c r="A106" s="300" t="s">
        <v>12</v>
      </c>
      <c r="B106" s="649"/>
      <c r="C106" s="650"/>
      <c r="D106" s="166"/>
      <c r="E106" s="242" t="s">
        <v>439</v>
      </c>
      <c r="F106" s="648" t="s">
        <v>439</v>
      </c>
      <c r="G106" s="648" t="s">
        <v>439</v>
      </c>
      <c r="H106" s="166" t="s">
        <v>439</v>
      </c>
      <c r="I106" s="634" t="s">
        <v>439</v>
      </c>
      <c r="J106" s="296" t="s">
        <v>439</v>
      </c>
      <c r="K106" s="296" t="s">
        <v>439</v>
      </c>
      <c r="L106" s="166" t="s">
        <v>439</v>
      </c>
      <c r="M106" s="638" t="s">
        <v>439</v>
      </c>
      <c r="O106" s="607" t="s">
        <v>439</v>
      </c>
    </row>
    <row r="107" spans="1:15" x14ac:dyDescent="0.2">
      <c r="A107" s="300" t="s">
        <v>13</v>
      </c>
      <c r="B107" s="649"/>
      <c r="C107" s="650"/>
      <c r="D107" s="166"/>
      <c r="E107" s="242" t="s">
        <v>439</v>
      </c>
      <c r="F107" s="648" t="s">
        <v>439</v>
      </c>
      <c r="G107" s="648" t="s">
        <v>439</v>
      </c>
      <c r="H107" s="166" t="s">
        <v>439</v>
      </c>
      <c r="I107" s="634" t="s">
        <v>439</v>
      </c>
      <c r="J107" s="296" t="s">
        <v>439</v>
      </c>
      <c r="K107" s="296" t="s">
        <v>439</v>
      </c>
      <c r="L107" s="166" t="s">
        <v>439</v>
      </c>
      <c r="M107" s="638" t="s">
        <v>439</v>
      </c>
      <c r="O107" s="607" t="s">
        <v>439</v>
      </c>
    </row>
    <row r="108" spans="1:15" x14ac:dyDescent="0.2">
      <c r="A108" s="21" t="s">
        <v>33</v>
      </c>
      <c r="B108" s="420" t="s">
        <v>439</v>
      </c>
      <c r="C108" s="618" t="s">
        <v>439</v>
      </c>
      <c r="D108" s="638" t="s">
        <v>439</v>
      </c>
      <c r="E108" s="629" t="s">
        <v>439</v>
      </c>
      <c r="F108" s="420" t="s">
        <v>439</v>
      </c>
      <c r="G108" s="618" t="s">
        <v>439</v>
      </c>
      <c r="H108" s="638" t="s">
        <v>439</v>
      </c>
      <c r="I108" s="629" t="s">
        <v>439</v>
      </c>
      <c r="J108" s="414" t="s">
        <v>439</v>
      </c>
      <c r="K108" s="613" t="s">
        <v>439</v>
      </c>
      <c r="L108" s="642" t="s">
        <v>439</v>
      </c>
      <c r="M108" s="629" t="s">
        <v>439</v>
      </c>
      <c r="O108" s="607" t="s">
        <v>439</v>
      </c>
    </row>
    <row r="109" spans="1:15" ht="15.75" x14ac:dyDescent="0.2">
      <c r="A109" s="21" t="s">
        <v>346</v>
      </c>
      <c r="B109" s="238">
        <v>1187.972</v>
      </c>
      <c r="C109" s="145">
        <v>2724.61</v>
      </c>
      <c r="D109" s="166">
        <v>129.30000000000001</v>
      </c>
      <c r="E109" s="178">
        <v>1.317701099442482</v>
      </c>
      <c r="F109" s="298">
        <v>41019.353999999999</v>
      </c>
      <c r="G109" s="298">
        <v>38341.269999999997</v>
      </c>
      <c r="H109" s="166">
        <v>-6.5</v>
      </c>
      <c r="I109" s="178">
        <v>6.8802405016971226</v>
      </c>
      <c r="J109" s="295">
        <v>42207.326000000001</v>
      </c>
      <c r="K109" s="45">
        <v>41065.879999999997</v>
      </c>
      <c r="L109" s="263">
        <v>-2.7</v>
      </c>
      <c r="M109" s="178">
        <v>5.3748592565788602</v>
      </c>
      <c r="O109" s="607" t="s">
        <v>439</v>
      </c>
    </row>
    <row r="110" spans="1:15" x14ac:dyDescent="0.2">
      <c r="A110" s="21" t="s">
        <v>9</v>
      </c>
      <c r="B110" s="238">
        <v>1187.972</v>
      </c>
      <c r="C110" s="145">
        <v>2724.61</v>
      </c>
      <c r="D110" s="166">
        <v>129.30000000000001</v>
      </c>
      <c r="E110" s="178">
        <v>1.3641537198782929</v>
      </c>
      <c r="F110" s="619" t="s">
        <v>439</v>
      </c>
      <c r="G110" s="627" t="s">
        <v>439</v>
      </c>
      <c r="H110" s="638" t="s">
        <v>439</v>
      </c>
      <c r="I110" s="629" t="s">
        <v>439</v>
      </c>
      <c r="J110" s="295">
        <v>1187.972</v>
      </c>
      <c r="K110" s="45">
        <v>2724.61</v>
      </c>
      <c r="L110" s="263">
        <v>129.30000000000001</v>
      </c>
      <c r="M110" s="178">
        <v>1.3641537198782929</v>
      </c>
      <c r="O110" s="607" t="s">
        <v>439</v>
      </c>
    </row>
    <row r="111" spans="1:15" x14ac:dyDescent="0.2">
      <c r="A111" s="21" t="s">
        <v>10</v>
      </c>
      <c r="B111" s="619" t="s">
        <v>439</v>
      </c>
      <c r="C111" s="627" t="s">
        <v>439</v>
      </c>
      <c r="D111" s="638" t="s">
        <v>439</v>
      </c>
      <c r="E111" s="629" t="s">
        <v>439</v>
      </c>
      <c r="F111" s="298">
        <v>41019.353999999999</v>
      </c>
      <c r="G111" s="299">
        <v>38341.269999999997</v>
      </c>
      <c r="H111" s="166">
        <v>-6.5</v>
      </c>
      <c r="I111" s="178">
        <v>6.8802405016971226</v>
      </c>
      <c r="J111" s="295">
        <v>41019.353999999999</v>
      </c>
      <c r="K111" s="45">
        <v>38341.269999999997</v>
      </c>
      <c r="L111" s="263">
        <v>-6.5</v>
      </c>
      <c r="M111" s="178">
        <v>6.7943940790387014</v>
      </c>
      <c r="O111" s="607" t="s">
        <v>439</v>
      </c>
    </row>
    <row r="112" spans="1:15" ht="15.75" x14ac:dyDescent="0.2">
      <c r="A112" s="300" t="s">
        <v>344</v>
      </c>
      <c r="B112" s="648" t="s">
        <v>439</v>
      </c>
      <c r="C112" s="648" t="s">
        <v>439</v>
      </c>
      <c r="D112" s="166" t="s">
        <v>439</v>
      </c>
      <c r="E112" s="242" t="s">
        <v>439</v>
      </c>
      <c r="F112" s="648" t="s">
        <v>439</v>
      </c>
      <c r="G112" s="648" t="s">
        <v>439</v>
      </c>
      <c r="H112" s="166" t="s">
        <v>439</v>
      </c>
      <c r="I112" s="634" t="s">
        <v>439</v>
      </c>
      <c r="J112" s="296" t="s">
        <v>439</v>
      </c>
      <c r="K112" s="296" t="s">
        <v>439</v>
      </c>
      <c r="L112" s="166" t="s">
        <v>439</v>
      </c>
      <c r="M112" s="638" t="s">
        <v>439</v>
      </c>
      <c r="O112" s="607" t="s">
        <v>439</v>
      </c>
    </row>
    <row r="113" spans="1:15" x14ac:dyDescent="0.2">
      <c r="A113" s="300" t="s">
        <v>12</v>
      </c>
      <c r="B113" s="649"/>
      <c r="C113" s="650"/>
      <c r="D113" s="166"/>
      <c r="E113" s="242" t="s">
        <v>439</v>
      </c>
      <c r="F113" s="648" t="s">
        <v>439</v>
      </c>
      <c r="G113" s="648" t="s">
        <v>439</v>
      </c>
      <c r="H113" s="166" t="s">
        <v>439</v>
      </c>
      <c r="I113" s="634" t="s">
        <v>439</v>
      </c>
      <c r="J113" s="296" t="s">
        <v>439</v>
      </c>
      <c r="K113" s="296" t="s">
        <v>439</v>
      </c>
      <c r="L113" s="166" t="s">
        <v>439</v>
      </c>
      <c r="M113" s="638" t="s">
        <v>439</v>
      </c>
      <c r="O113" s="607" t="s">
        <v>439</v>
      </c>
    </row>
    <row r="114" spans="1:15" x14ac:dyDescent="0.2">
      <c r="A114" s="300" t="s">
        <v>13</v>
      </c>
      <c r="B114" s="649"/>
      <c r="C114" s="650"/>
      <c r="D114" s="166"/>
      <c r="E114" s="242" t="s">
        <v>439</v>
      </c>
      <c r="F114" s="648" t="s">
        <v>439</v>
      </c>
      <c r="G114" s="648" t="s">
        <v>439</v>
      </c>
      <c r="H114" s="166" t="s">
        <v>439</v>
      </c>
      <c r="I114" s="634" t="s">
        <v>439</v>
      </c>
      <c r="J114" s="296" t="s">
        <v>439</v>
      </c>
      <c r="K114" s="296" t="s">
        <v>439</v>
      </c>
      <c r="L114" s="166" t="s">
        <v>439</v>
      </c>
      <c r="M114" s="638" t="s">
        <v>439</v>
      </c>
      <c r="O114" s="607" t="s">
        <v>439</v>
      </c>
    </row>
    <row r="115" spans="1:15" ht="15.75" x14ac:dyDescent="0.2">
      <c r="A115" s="300" t="s">
        <v>345</v>
      </c>
      <c r="B115" s="648" t="s">
        <v>439</v>
      </c>
      <c r="C115" s="648" t="s">
        <v>439</v>
      </c>
      <c r="D115" s="166" t="s">
        <v>439</v>
      </c>
      <c r="E115" s="242" t="s">
        <v>439</v>
      </c>
      <c r="F115" s="648" t="s">
        <v>439</v>
      </c>
      <c r="G115" s="648" t="s">
        <v>439</v>
      </c>
      <c r="H115" s="166" t="s">
        <v>439</v>
      </c>
      <c r="I115" s="634" t="s">
        <v>439</v>
      </c>
      <c r="J115" s="296" t="s">
        <v>439</v>
      </c>
      <c r="K115" s="296" t="s">
        <v>439</v>
      </c>
      <c r="L115" s="166" t="s">
        <v>439</v>
      </c>
      <c r="M115" s="638" t="s">
        <v>439</v>
      </c>
      <c r="O115" s="607" t="s">
        <v>439</v>
      </c>
    </row>
    <row r="116" spans="1:15" x14ac:dyDescent="0.2">
      <c r="A116" s="300" t="s">
        <v>12</v>
      </c>
      <c r="B116" s="649"/>
      <c r="C116" s="650"/>
      <c r="D116" s="166"/>
      <c r="E116" s="242" t="s">
        <v>439</v>
      </c>
      <c r="F116" s="648" t="s">
        <v>439</v>
      </c>
      <c r="G116" s="648" t="s">
        <v>439</v>
      </c>
      <c r="H116" s="166" t="s">
        <v>439</v>
      </c>
      <c r="I116" s="634" t="s">
        <v>439</v>
      </c>
      <c r="J116" s="296" t="s">
        <v>439</v>
      </c>
      <c r="K116" s="296" t="s">
        <v>439</v>
      </c>
      <c r="L116" s="166" t="s">
        <v>439</v>
      </c>
      <c r="M116" s="638" t="s">
        <v>439</v>
      </c>
      <c r="O116" s="607" t="s">
        <v>439</v>
      </c>
    </row>
    <row r="117" spans="1:15" x14ac:dyDescent="0.2">
      <c r="A117" s="300" t="s">
        <v>13</v>
      </c>
      <c r="B117" s="651"/>
      <c r="C117" s="652"/>
      <c r="D117" s="166"/>
      <c r="E117" s="242" t="s">
        <v>439</v>
      </c>
      <c r="F117" s="648" t="s">
        <v>439</v>
      </c>
      <c r="G117" s="648" t="s">
        <v>439</v>
      </c>
      <c r="H117" s="166" t="s">
        <v>439</v>
      </c>
      <c r="I117" s="634" t="s">
        <v>439</v>
      </c>
      <c r="J117" s="296" t="s">
        <v>439</v>
      </c>
      <c r="K117" s="296" t="s">
        <v>439</v>
      </c>
      <c r="L117" s="166" t="s">
        <v>439</v>
      </c>
      <c r="M117" s="638" t="s">
        <v>439</v>
      </c>
      <c r="O117" s="607" t="s">
        <v>439</v>
      </c>
    </row>
    <row r="118" spans="1:15" ht="15.75" x14ac:dyDescent="0.2">
      <c r="A118" s="21" t="s">
        <v>356</v>
      </c>
      <c r="B118" s="420" t="s">
        <v>439</v>
      </c>
      <c r="C118" s="618" t="s">
        <v>439</v>
      </c>
      <c r="D118" s="638" t="s">
        <v>439</v>
      </c>
      <c r="E118" s="629" t="s">
        <v>439</v>
      </c>
      <c r="F118" s="420" t="s">
        <v>439</v>
      </c>
      <c r="G118" s="618" t="s">
        <v>439</v>
      </c>
      <c r="H118" s="638" t="s">
        <v>439</v>
      </c>
      <c r="I118" s="629" t="s">
        <v>439</v>
      </c>
      <c r="J118" s="414" t="s">
        <v>439</v>
      </c>
      <c r="K118" s="613" t="s">
        <v>439</v>
      </c>
      <c r="L118" s="642" t="s">
        <v>439</v>
      </c>
      <c r="M118" s="629" t="s">
        <v>439</v>
      </c>
      <c r="O118" s="607" t="s">
        <v>439</v>
      </c>
    </row>
    <row r="119" spans="1:15" ht="15.75" x14ac:dyDescent="0.2">
      <c r="A119" s="13" t="s">
        <v>28</v>
      </c>
      <c r="B119" s="364">
        <v>482229.59299999999</v>
      </c>
      <c r="C119" s="364">
        <v>518568.28399999999</v>
      </c>
      <c r="D119" s="166">
        <v>7.5</v>
      </c>
      <c r="E119" s="178">
        <v>0.13728646586392479</v>
      </c>
      <c r="F119" s="363">
        <v>7815694.7719999999</v>
      </c>
      <c r="G119" s="363">
        <v>9084791.7229999993</v>
      </c>
      <c r="H119" s="166">
        <v>16.2</v>
      </c>
      <c r="I119" s="178">
        <v>5.4415100600666255</v>
      </c>
      <c r="J119" s="313">
        <v>8297924.3650000002</v>
      </c>
      <c r="K119" s="239">
        <v>9603360.0069999993</v>
      </c>
      <c r="L119" s="263">
        <v>15.7</v>
      </c>
      <c r="M119" s="178">
        <v>1.7631174450010232</v>
      </c>
      <c r="O119" s="607" t="s">
        <v>439</v>
      </c>
    </row>
    <row r="120" spans="1:15" x14ac:dyDescent="0.2">
      <c r="A120" s="21" t="s">
        <v>9</v>
      </c>
      <c r="B120" s="238">
        <v>482229.59299999999</v>
      </c>
      <c r="C120" s="145">
        <v>518568.28399999999</v>
      </c>
      <c r="D120" s="166">
        <v>7.5</v>
      </c>
      <c r="E120" s="178">
        <v>0.13812985240094416</v>
      </c>
      <c r="F120" s="420" t="s">
        <v>439</v>
      </c>
      <c r="G120" s="618" t="s">
        <v>439</v>
      </c>
      <c r="H120" s="638" t="s">
        <v>439</v>
      </c>
      <c r="I120" s="629" t="s">
        <v>439</v>
      </c>
      <c r="J120" s="295">
        <v>482229.59299999999</v>
      </c>
      <c r="K120" s="45">
        <v>518568.28399999999</v>
      </c>
      <c r="L120" s="263">
        <v>7.5</v>
      </c>
      <c r="M120" s="178">
        <v>0.13812985240094416</v>
      </c>
      <c r="O120" s="607" t="s">
        <v>439</v>
      </c>
    </row>
    <row r="121" spans="1:15" x14ac:dyDescent="0.2">
      <c r="A121" s="21" t="s">
        <v>10</v>
      </c>
      <c r="B121" s="420" t="s">
        <v>439</v>
      </c>
      <c r="C121" s="618" t="s">
        <v>439</v>
      </c>
      <c r="D121" s="638" t="s">
        <v>439</v>
      </c>
      <c r="E121" s="629" t="s">
        <v>439</v>
      </c>
      <c r="F121" s="238">
        <v>7815694.7719999999</v>
      </c>
      <c r="G121" s="145">
        <v>9084791.7229999993</v>
      </c>
      <c r="H121" s="166">
        <v>16.2</v>
      </c>
      <c r="I121" s="178">
        <v>5.4466210668116499</v>
      </c>
      <c r="J121" s="295">
        <v>7815694.7719999999</v>
      </c>
      <c r="K121" s="45">
        <v>9084791.7229999993</v>
      </c>
      <c r="L121" s="263">
        <v>16.2</v>
      </c>
      <c r="M121" s="178">
        <v>5.3749375882851842</v>
      </c>
      <c r="O121" s="607" t="s">
        <v>439</v>
      </c>
    </row>
    <row r="122" spans="1:15" ht="15.75" x14ac:dyDescent="0.2">
      <c r="A122" s="300" t="s">
        <v>344</v>
      </c>
      <c r="B122" s="648" t="s">
        <v>439</v>
      </c>
      <c r="C122" s="648" t="s">
        <v>439</v>
      </c>
      <c r="D122" s="166" t="s">
        <v>439</v>
      </c>
      <c r="E122" s="242" t="s">
        <v>439</v>
      </c>
      <c r="F122" s="648" t="s">
        <v>439</v>
      </c>
      <c r="G122" s="648" t="s">
        <v>439</v>
      </c>
      <c r="H122" s="166" t="s">
        <v>439</v>
      </c>
      <c r="I122" s="634" t="s">
        <v>439</v>
      </c>
      <c r="J122" s="296" t="s">
        <v>439</v>
      </c>
      <c r="K122" s="296" t="s">
        <v>439</v>
      </c>
      <c r="L122" s="166" t="s">
        <v>439</v>
      </c>
      <c r="M122" s="638" t="s">
        <v>439</v>
      </c>
      <c r="O122" s="607" t="s">
        <v>439</v>
      </c>
    </row>
    <row r="123" spans="1:15" x14ac:dyDescent="0.2">
      <c r="A123" s="300" t="s">
        <v>12</v>
      </c>
      <c r="B123" s="649"/>
      <c r="C123" s="650"/>
      <c r="D123" s="166"/>
      <c r="E123" s="242" t="s">
        <v>439</v>
      </c>
      <c r="F123" s="648" t="s">
        <v>439</v>
      </c>
      <c r="G123" s="648" t="s">
        <v>439</v>
      </c>
      <c r="H123" s="166" t="s">
        <v>439</v>
      </c>
      <c r="I123" s="634" t="s">
        <v>439</v>
      </c>
      <c r="J123" s="296" t="s">
        <v>439</v>
      </c>
      <c r="K123" s="296" t="s">
        <v>439</v>
      </c>
      <c r="L123" s="166" t="s">
        <v>439</v>
      </c>
      <c r="M123" s="638" t="s">
        <v>439</v>
      </c>
      <c r="O123" s="607" t="s">
        <v>439</v>
      </c>
    </row>
    <row r="124" spans="1:15" x14ac:dyDescent="0.2">
      <c r="A124" s="300" t="s">
        <v>13</v>
      </c>
      <c r="B124" s="649"/>
      <c r="C124" s="650"/>
      <c r="D124" s="166"/>
      <c r="E124" s="242" t="s">
        <v>439</v>
      </c>
      <c r="F124" s="648" t="s">
        <v>439</v>
      </c>
      <c r="G124" s="648" t="s">
        <v>439</v>
      </c>
      <c r="H124" s="166" t="s">
        <v>439</v>
      </c>
      <c r="I124" s="634" t="s">
        <v>439</v>
      </c>
      <c r="J124" s="296" t="s">
        <v>439</v>
      </c>
      <c r="K124" s="296" t="s">
        <v>439</v>
      </c>
      <c r="L124" s="166" t="s">
        <v>439</v>
      </c>
      <c r="M124" s="638" t="s">
        <v>439</v>
      </c>
      <c r="O124" s="607" t="s">
        <v>439</v>
      </c>
    </row>
    <row r="125" spans="1:15" ht="15.75" x14ac:dyDescent="0.2">
      <c r="A125" s="300" t="s">
        <v>345</v>
      </c>
      <c r="B125" s="648" t="s">
        <v>439</v>
      </c>
      <c r="C125" s="648" t="s">
        <v>439</v>
      </c>
      <c r="D125" s="166" t="s">
        <v>439</v>
      </c>
      <c r="E125" s="242" t="s">
        <v>439</v>
      </c>
      <c r="F125" s="648" t="s">
        <v>439</v>
      </c>
      <c r="G125" s="648" t="s">
        <v>439</v>
      </c>
      <c r="H125" s="166" t="s">
        <v>439</v>
      </c>
      <c r="I125" s="634" t="s">
        <v>439</v>
      </c>
      <c r="J125" s="296" t="s">
        <v>439</v>
      </c>
      <c r="K125" s="296" t="s">
        <v>439</v>
      </c>
      <c r="L125" s="166" t="s">
        <v>439</v>
      </c>
      <c r="M125" s="638" t="s">
        <v>439</v>
      </c>
      <c r="O125" s="607" t="s">
        <v>439</v>
      </c>
    </row>
    <row r="126" spans="1:15" x14ac:dyDescent="0.2">
      <c r="A126" s="300" t="s">
        <v>12</v>
      </c>
      <c r="B126" s="649"/>
      <c r="C126" s="650"/>
      <c r="D126" s="166"/>
      <c r="E126" s="242" t="s">
        <v>439</v>
      </c>
      <c r="F126" s="648" t="s">
        <v>439</v>
      </c>
      <c r="G126" s="648" t="s">
        <v>439</v>
      </c>
      <c r="H126" s="166" t="s">
        <v>439</v>
      </c>
      <c r="I126" s="634" t="s">
        <v>439</v>
      </c>
      <c r="J126" s="296" t="s">
        <v>439</v>
      </c>
      <c r="K126" s="296" t="s">
        <v>439</v>
      </c>
      <c r="L126" s="166" t="s">
        <v>439</v>
      </c>
      <c r="M126" s="638" t="s">
        <v>439</v>
      </c>
      <c r="O126" s="607" t="s">
        <v>439</v>
      </c>
    </row>
    <row r="127" spans="1:15" x14ac:dyDescent="0.2">
      <c r="A127" s="300" t="s">
        <v>13</v>
      </c>
      <c r="B127" s="649"/>
      <c r="C127" s="650"/>
      <c r="D127" s="166"/>
      <c r="E127" s="242" t="s">
        <v>439</v>
      </c>
      <c r="F127" s="648" t="s">
        <v>439</v>
      </c>
      <c r="G127" s="648" t="s">
        <v>439</v>
      </c>
      <c r="H127" s="166" t="s">
        <v>439</v>
      </c>
      <c r="I127" s="634" t="s">
        <v>439</v>
      </c>
      <c r="J127" s="296" t="s">
        <v>439</v>
      </c>
      <c r="K127" s="296" t="s">
        <v>439</v>
      </c>
      <c r="L127" s="166" t="s">
        <v>439</v>
      </c>
      <c r="M127" s="638" t="s">
        <v>439</v>
      </c>
      <c r="O127" s="607" t="s">
        <v>439</v>
      </c>
    </row>
    <row r="128" spans="1:15" x14ac:dyDescent="0.2">
      <c r="A128" s="21" t="s">
        <v>34</v>
      </c>
      <c r="B128" s="420" t="s">
        <v>439</v>
      </c>
      <c r="C128" s="618" t="s">
        <v>439</v>
      </c>
      <c r="D128" s="638" t="s">
        <v>439</v>
      </c>
      <c r="E128" s="629" t="s">
        <v>439</v>
      </c>
      <c r="F128" s="420" t="s">
        <v>439</v>
      </c>
      <c r="G128" s="618" t="s">
        <v>439</v>
      </c>
      <c r="H128" s="638" t="s">
        <v>439</v>
      </c>
      <c r="I128" s="629" t="s">
        <v>439</v>
      </c>
      <c r="J128" s="414" t="s">
        <v>439</v>
      </c>
      <c r="K128" s="613" t="s">
        <v>439</v>
      </c>
      <c r="L128" s="642" t="s">
        <v>439</v>
      </c>
      <c r="M128" s="629" t="s">
        <v>439</v>
      </c>
      <c r="O128" s="607" t="s">
        <v>439</v>
      </c>
    </row>
    <row r="129" spans="1:15" ht="15.75" x14ac:dyDescent="0.2">
      <c r="A129" s="21" t="s">
        <v>346</v>
      </c>
      <c r="B129" s="238">
        <v>482229.59299999999</v>
      </c>
      <c r="C129" s="238">
        <v>518568.28399999999</v>
      </c>
      <c r="D129" s="166">
        <v>7.5</v>
      </c>
      <c r="E129" s="178">
        <v>0.13910262382173544</v>
      </c>
      <c r="F129" s="298">
        <v>7815694.7719999999</v>
      </c>
      <c r="G129" s="298">
        <v>9084791.7229999993</v>
      </c>
      <c r="H129" s="166">
        <v>16.2</v>
      </c>
      <c r="I129" s="178">
        <v>5.4609787637405383</v>
      </c>
      <c r="J129" s="295">
        <v>8297924.3650000002</v>
      </c>
      <c r="K129" s="45">
        <v>9603360.0069999993</v>
      </c>
      <c r="L129" s="263">
        <v>15.7</v>
      </c>
      <c r="M129" s="178">
        <v>1.7811912666518068</v>
      </c>
      <c r="O129" s="607" t="s">
        <v>439</v>
      </c>
    </row>
    <row r="130" spans="1:15" x14ac:dyDescent="0.2">
      <c r="A130" s="21" t="s">
        <v>9</v>
      </c>
      <c r="B130" s="298">
        <v>482229.59299999999</v>
      </c>
      <c r="C130" s="299">
        <v>518568.28399999999</v>
      </c>
      <c r="D130" s="166">
        <v>7.5</v>
      </c>
      <c r="E130" s="178">
        <v>0.13993764480785442</v>
      </c>
      <c r="F130" s="420" t="s">
        <v>439</v>
      </c>
      <c r="G130" s="618" t="s">
        <v>439</v>
      </c>
      <c r="H130" s="638" t="s">
        <v>439</v>
      </c>
      <c r="I130" s="629" t="s">
        <v>439</v>
      </c>
      <c r="J130" s="295">
        <v>482229.59299999999</v>
      </c>
      <c r="K130" s="45">
        <v>518568.28399999999</v>
      </c>
      <c r="L130" s="263">
        <v>7.5</v>
      </c>
      <c r="M130" s="178">
        <v>0.13993764480785442</v>
      </c>
      <c r="O130" s="607" t="s">
        <v>439</v>
      </c>
    </row>
    <row r="131" spans="1:15" x14ac:dyDescent="0.2">
      <c r="A131" s="21" t="s">
        <v>10</v>
      </c>
      <c r="B131" s="619" t="s">
        <v>439</v>
      </c>
      <c r="C131" s="627" t="s">
        <v>439</v>
      </c>
      <c r="D131" s="638" t="s">
        <v>439</v>
      </c>
      <c r="E131" s="629" t="s">
        <v>439</v>
      </c>
      <c r="F131" s="238">
        <v>7815694.7719999999</v>
      </c>
      <c r="G131" s="238">
        <v>9084791.7229999993</v>
      </c>
      <c r="H131" s="166">
        <v>16.2</v>
      </c>
      <c r="I131" s="178">
        <v>5.4609787637405383</v>
      </c>
      <c r="J131" s="295">
        <v>7815694.7719999999</v>
      </c>
      <c r="K131" s="45">
        <v>9084791.7229999993</v>
      </c>
      <c r="L131" s="263">
        <v>16.2</v>
      </c>
      <c r="M131" s="178">
        <v>5.3889193611671171</v>
      </c>
      <c r="O131" s="607" t="s">
        <v>439</v>
      </c>
    </row>
    <row r="132" spans="1:15" ht="15.75" x14ac:dyDescent="0.2">
      <c r="A132" s="300" t="s">
        <v>344</v>
      </c>
      <c r="B132" s="648" t="s">
        <v>439</v>
      </c>
      <c r="C132" s="648" t="s">
        <v>439</v>
      </c>
      <c r="D132" s="166" t="s">
        <v>439</v>
      </c>
      <c r="E132" s="242" t="s">
        <v>439</v>
      </c>
      <c r="F132" s="648" t="s">
        <v>439</v>
      </c>
      <c r="G132" s="648" t="s">
        <v>439</v>
      </c>
      <c r="H132" s="166" t="s">
        <v>439</v>
      </c>
      <c r="I132" s="634" t="s">
        <v>439</v>
      </c>
      <c r="J132" s="296" t="s">
        <v>439</v>
      </c>
      <c r="K132" s="296" t="s">
        <v>439</v>
      </c>
      <c r="L132" s="166" t="s">
        <v>439</v>
      </c>
      <c r="M132" s="638" t="s">
        <v>439</v>
      </c>
      <c r="O132" s="607" t="s">
        <v>439</v>
      </c>
    </row>
    <row r="133" spans="1:15" x14ac:dyDescent="0.2">
      <c r="A133" s="300" t="s">
        <v>12</v>
      </c>
      <c r="B133" s="649"/>
      <c r="C133" s="650"/>
      <c r="D133" s="166"/>
      <c r="E133" s="242" t="s">
        <v>439</v>
      </c>
      <c r="F133" s="648" t="s">
        <v>439</v>
      </c>
      <c r="G133" s="648" t="s">
        <v>439</v>
      </c>
      <c r="H133" s="166" t="s">
        <v>439</v>
      </c>
      <c r="I133" s="634" t="s">
        <v>439</v>
      </c>
      <c r="J133" s="296" t="s">
        <v>439</v>
      </c>
      <c r="K133" s="296" t="s">
        <v>439</v>
      </c>
      <c r="L133" s="166" t="s">
        <v>439</v>
      </c>
      <c r="M133" s="638" t="s">
        <v>439</v>
      </c>
      <c r="O133" s="607" t="s">
        <v>439</v>
      </c>
    </row>
    <row r="134" spans="1:15" x14ac:dyDescent="0.2">
      <c r="A134" s="300" t="s">
        <v>13</v>
      </c>
      <c r="B134" s="649"/>
      <c r="C134" s="650"/>
      <c r="D134" s="166"/>
      <c r="E134" s="242" t="s">
        <v>439</v>
      </c>
      <c r="F134" s="648" t="s">
        <v>439</v>
      </c>
      <c r="G134" s="648" t="s">
        <v>439</v>
      </c>
      <c r="H134" s="166" t="s">
        <v>439</v>
      </c>
      <c r="I134" s="634" t="s">
        <v>439</v>
      </c>
      <c r="J134" s="296" t="s">
        <v>439</v>
      </c>
      <c r="K134" s="296" t="s">
        <v>439</v>
      </c>
      <c r="L134" s="166" t="s">
        <v>439</v>
      </c>
      <c r="M134" s="638" t="s">
        <v>439</v>
      </c>
      <c r="O134" s="607" t="s">
        <v>439</v>
      </c>
    </row>
    <row r="135" spans="1:15" ht="15.75" x14ac:dyDescent="0.2">
      <c r="A135" s="300" t="s">
        <v>345</v>
      </c>
      <c r="B135" s="648" t="s">
        <v>439</v>
      </c>
      <c r="C135" s="648" t="s">
        <v>439</v>
      </c>
      <c r="D135" s="166" t="s">
        <v>439</v>
      </c>
      <c r="E135" s="242" t="s">
        <v>439</v>
      </c>
      <c r="F135" s="648" t="s">
        <v>439</v>
      </c>
      <c r="G135" s="648" t="s">
        <v>439</v>
      </c>
      <c r="H135" s="166" t="s">
        <v>439</v>
      </c>
      <c r="I135" s="634" t="s">
        <v>439</v>
      </c>
      <c r="J135" s="296" t="s">
        <v>439</v>
      </c>
      <c r="K135" s="296" t="s">
        <v>439</v>
      </c>
      <c r="L135" s="166" t="s">
        <v>439</v>
      </c>
      <c r="M135" s="638" t="s">
        <v>439</v>
      </c>
      <c r="O135" s="607" t="s">
        <v>439</v>
      </c>
    </row>
    <row r="136" spans="1:15" x14ac:dyDescent="0.2">
      <c r="A136" s="300" t="s">
        <v>12</v>
      </c>
      <c r="B136" s="649"/>
      <c r="C136" s="650"/>
      <c r="D136" s="166"/>
      <c r="E136" s="242" t="s">
        <v>439</v>
      </c>
      <c r="F136" s="648" t="s">
        <v>439</v>
      </c>
      <c r="G136" s="648" t="s">
        <v>439</v>
      </c>
      <c r="H136" s="166" t="s">
        <v>439</v>
      </c>
      <c r="I136" s="634" t="s">
        <v>439</v>
      </c>
      <c r="J136" s="296" t="s">
        <v>439</v>
      </c>
      <c r="K136" s="296" t="s">
        <v>439</v>
      </c>
      <c r="L136" s="166" t="s">
        <v>439</v>
      </c>
      <c r="M136" s="638" t="s">
        <v>439</v>
      </c>
      <c r="O136" s="607" t="s">
        <v>439</v>
      </c>
    </row>
    <row r="137" spans="1:15" x14ac:dyDescent="0.2">
      <c r="A137" s="300" t="s">
        <v>13</v>
      </c>
      <c r="B137" s="649"/>
      <c r="C137" s="650"/>
      <c r="D137" s="166"/>
      <c r="E137" s="242" t="s">
        <v>439</v>
      </c>
      <c r="F137" s="648" t="s">
        <v>439</v>
      </c>
      <c r="G137" s="648" t="s">
        <v>439</v>
      </c>
      <c r="H137" s="166" t="s">
        <v>439</v>
      </c>
      <c r="I137" s="634" t="s">
        <v>439</v>
      </c>
      <c r="J137" s="296" t="s">
        <v>439</v>
      </c>
      <c r="K137" s="296" t="s">
        <v>439</v>
      </c>
      <c r="L137" s="166" t="s">
        <v>439</v>
      </c>
      <c r="M137" s="638" t="s">
        <v>439</v>
      </c>
      <c r="O137" s="607" t="s">
        <v>439</v>
      </c>
    </row>
    <row r="138" spans="1:15" ht="15.75" x14ac:dyDescent="0.2">
      <c r="A138" s="21" t="s">
        <v>356</v>
      </c>
      <c r="B138" s="420" t="s">
        <v>439</v>
      </c>
      <c r="C138" s="618" t="s">
        <v>439</v>
      </c>
      <c r="D138" s="638" t="s">
        <v>439</v>
      </c>
      <c r="E138" s="629" t="s">
        <v>439</v>
      </c>
      <c r="F138" s="420" t="s">
        <v>439</v>
      </c>
      <c r="G138" s="618" t="s">
        <v>439</v>
      </c>
      <c r="H138" s="638" t="s">
        <v>439</v>
      </c>
      <c r="I138" s="629" t="s">
        <v>439</v>
      </c>
      <c r="J138" s="414" t="s">
        <v>439</v>
      </c>
      <c r="K138" s="613" t="s">
        <v>439</v>
      </c>
      <c r="L138" s="642" t="s">
        <v>439</v>
      </c>
      <c r="M138" s="629" t="s">
        <v>439</v>
      </c>
      <c r="O138" s="607" t="s">
        <v>439</v>
      </c>
    </row>
    <row r="139" spans="1:15" ht="15.75" x14ac:dyDescent="0.2">
      <c r="A139" s="21" t="s">
        <v>357</v>
      </c>
      <c r="B139" s="238">
        <v>9236.1820000000007</v>
      </c>
      <c r="C139" s="238">
        <v>24704.841</v>
      </c>
      <c r="D139" s="166">
        <v>167.5</v>
      </c>
      <c r="E139" s="178">
        <v>9.1876232462930283E-3</v>
      </c>
      <c r="F139" s="238">
        <v>44244.273999999998</v>
      </c>
      <c r="G139" s="238">
        <v>134163.18900000001</v>
      </c>
      <c r="H139" s="166">
        <v>203.2</v>
      </c>
      <c r="I139" s="178">
        <v>2.4531465041568485</v>
      </c>
      <c r="J139" s="295">
        <v>53480.455999999998</v>
      </c>
      <c r="K139" s="45">
        <v>158868.03000000003</v>
      </c>
      <c r="L139" s="263">
        <v>197.1</v>
      </c>
      <c r="M139" s="178">
        <v>5.7904605904498835E-2</v>
      </c>
      <c r="O139" s="607" t="s">
        <v>439</v>
      </c>
    </row>
    <row r="140" spans="1:15" ht="15.75" x14ac:dyDescent="0.2">
      <c r="A140" s="21" t="s">
        <v>348</v>
      </c>
      <c r="B140" s="420" t="s">
        <v>439</v>
      </c>
      <c r="C140" s="420" t="s">
        <v>439</v>
      </c>
      <c r="D140" s="638" t="s">
        <v>439</v>
      </c>
      <c r="E140" s="629" t="s">
        <v>439</v>
      </c>
      <c r="F140" s="238">
        <v>2598537.0869999998</v>
      </c>
      <c r="G140" s="238">
        <v>2313877.1740000001</v>
      </c>
      <c r="H140" s="166">
        <v>-11</v>
      </c>
      <c r="I140" s="178">
        <v>4.507850731774715</v>
      </c>
      <c r="J140" s="295">
        <v>2598537.0869999998</v>
      </c>
      <c r="K140" s="45">
        <v>2313877.1740000001</v>
      </c>
      <c r="L140" s="263">
        <v>-11</v>
      </c>
      <c r="M140" s="178">
        <v>4.4439542231481024</v>
      </c>
      <c r="O140" s="607" t="s">
        <v>439</v>
      </c>
    </row>
    <row r="141" spans="1:15" ht="15.75" x14ac:dyDescent="0.2">
      <c r="A141" s="21" t="s">
        <v>349</v>
      </c>
      <c r="B141" s="420" t="s">
        <v>439</v>
      </c>
      <c r="C141" s="420" t="s">
        <v>439</v>
      </c>
      <c r="D141" s="638" t="s">
        <v>439</v>
      </c>
      <c r="E141" s="629" t="s">
        <v>439</v>
      </c>
      <c r="F141" s="420" t="s">
        <v>439</v>
      </c>
      <c r="G141" s="420" t="s">
        <v>439</v>
      </c>
      <c r="H141" s="638" t="s">
        <v>439</v>
      </c>
      <c r="I141" s="629" t="s">
        <v>439</v>
      </c>
      <c r="J141" s="414" t="s">
        <v>439</v>
      </c>
      <c r="K141" s="613" t="s">
        <v>439</v>
      </c>
      <c r="L141" s="642" t="s">
        <v>439</v>
      </c>
      <c r="M141" s="629" t="s">
        <v>439</v>
      </c>
      <c r="O141" s="607" t="s">
        <v>439</v>
      </c>
    </row>
    <row r="142" spans="1:15" ht="15.75" x14ac:dyDescent="0.2">
      <c r="A142" s="13" t="s">
        <v>27</v>
      </c>
      <c r="B142" s="312">
        <v>14580.200999999999</v>
      </c>
      <c r="C142" s="159">
        <v>24477.59</v>
      </c>
      <c r="D142" s="166">
        <v>67.900000000000006</v>
      </c>
      <c r="E142" s="178">
        <v>3.411100755277698</v>
      </c>
      <c r="F142" s="312">
        <v>335908.22499999998</v>
      </c>
      <c r="G142" s="159">
        <v>417545.77100000001</v>
      </c>
      <c r="H142" s="166">
        <v>24.3</v>
      </c>
      <c r="I142" s="178">
        <v>9.3224014224094169</v>
      </c>
      <c r="J142" s="313">
        <v>350488.42599999998</v>
      </c>
      <c r="K142" s="239">
        <v>442023.36100000003</v>
      </c>
      <c r="L142" s="263">
        <v>26.1</v>
      </c>
      <c r="M142" s="178">
        <v>8.5061139492733524</v>
      </c>
      <c r="O142" s="607" t="s">
        <v>439</v>
      </c>
    </row>
    <row r="143" spans="1:15" x14ac:dyDescent="0.2">
      <c r="A143" s="21" t="s">
        <v>9</v>
      </c>
      <c r="B143" s="238">
        <v>14580.200999999999</v>
      </c>
      <c r="C143" s="145">
        <v>24477.59</v>
      </c>
      <c r="D143" s="166">
        <v>67.900000000000006</v>
      </c>
      <c r="E143" s="178">
        <v>3.4283860646816677</v>
      </c>
      <c r="F143" s="420" t="s">
        <v>439</v>
      </c>
      <c r="G143" s="618" t="s">
        <v>439</v>
      </c>
      <c r="H143" s="638" t="s">
        <v>439</v>
      </c>
      <c r="I143" s="629" t="s">
        <v>439</v>
      </c>
      <c r="J143" s="295">
        <v>14580.200999999999</v>
      </c>
      <c r="K143" s="45">
        <v>24477.59</v>
      </c>
      <c r="L143" s="263">
        <v>67.900000000000006</v>
      </c>
      <c r="M143" s="178">
        <v>3.4283860646816677</v>
      </c>
      <c r="O143" s="607" t="s">
        <v>439</v>
      </c>
    </row>
    <row r="144" spans="1:15" x14ac:dyDescent="0.2">
      <c r="A144" s="21" t="s">
        <v>10</v>
      </c>
      <c r="B144" s="420" t="s">
        <v>439</v>
      </c>
      <c r="C144" s="618" t="s">
        <v>439</v>
      </c>
      <c r="D144" s="638" t="s">
        <v>439</v>
      </c>
      <c r="E144" s="629" t="s">
        <v>439</v>
      </c>
      <c r="F144" s="238">
        <v>335908.22499999998</v>
      </c>
      <c r="G144" s="145">
        <v>417545.77100000001</v>
      </c>
      <c r="H144" s="166">
        <v>24.3</v>
      </c>
      <c r="I144" s="178">
        <v>9.3224014224094169</v>
      </c>
      <c r="J144" s="295">
        <v>335908.22499999998</v>
      </c>
      <c r="K144" s="45">
        <v>417545.77100000001</v>
      </c>
      <c r="L144" s="263">
        <v>24.3</v>
      </c>
      <c r="M144" s="178">
        <v>9.3148771867597375</v>
      </c>
      <c r="O144" s="607" t="s">
        <v>439</v>
      </c>
    </row>
    <row r="145" spans="1:15" x14ac:dyDescent="0.2">
      <c r="A145" s="21" t="s">
        <v>34</v>
      </c>
      <c r="B145" s="420" t="s">
        <v>439</v>
      </c>
      <c r="C145" s="618" t="s">
        <v>439</v>
      </c>
      <c r="D145" s="638" t="s">
        <v>439</v>
      </c>
      <c r="E145" s="629" t="s">
        <v>439</v>
      </c>
      <c r="F145" s="420" t="s">
        <v>439</v>
      </c>
      <c r="G145" s="618" t="s">
        <v>439</v>
      </c>
      <c r="H145" s="638" t="s">
        <v>439</v>
      </c>
      <c r="I145" s="629" t="s">
        <v>439</v>
      </c>
      <c r="J145" s="414" t="s">
        <v>439</v>
      </c>
      <c r="K145" s="613" t="s">
        <v>439</v>
      </c>
      <c r="L145" s="642" t="s">
        <v>439</v>
      </c>
      <c r="M145" s="629" t="s">
        <v>439</v>
      </c>
      <c r="O145" s="607" t="s">
        <v>439</v>
      </c>
    </row>
    <row r="146" spans="1:15" x14ac:dyDescent="0.2">
      <c r="A146" s="300" t="s">
        <v>15</v>
      </c>
      <c r="B146" s="648" t="s">
        <v>439</v>
      </c>
      <c r="C146" s="648" t="s">
        <v>439</v>
      </c>
      <c r="D146" s="166" t="s">
        <v>439</v>
      </c>
      <c r="E146" s="242" t="s">
        <v>439</v>
      </c>
      <c r="F146" s="648" t="s">
        <v>439</v>
      </c>
      <c r="G146" s="648" t="s">
        <v>439</v>
      </c>
      <c r="H146" s="166" t="s">
        <v>439</v>
      </c>
      <c r="I146" s="634" t="s">
        <v>439</v>
      </c>
      <c r="J146" s="296" t="s">
        <v>439</v>
      </c>
      <c r="K146" s="296" t="s">
        <v>439</v>
      </c>
      <c r="L146" s="166" t="s">
        <v>439</v>
      </c>
      <c r="M146" s="638" t="s">
        <v>439</v>
      </c>
      <c r="O146" s="607" t="s">
        <v>439</v>
      </c>
    </row>
    <row r="147" spans="1:15" ht="15.75" x14ac:dyDescent="0.2">
      <c r="A147" s="21" t="s">
        <v>358</v>
      </c>
      <c r="B147" s="238">
        <v>9303.17</v>
      </c>
      <c r="C147" s="238">
        <v>10833.856</v>
      </c>
      <c r="D147" s="166">
        <v>16.5</v>
      </c>
      <c r="E147" s="178">
        <v>3.722036205852397</v>
      </c>
      <c r="F147" s="238">
        <v>46260.364000000001</v>
      </c>
      <c r="G147" s="238">
        <v>55587.006000000001</v>
      </c>
      <c r="H147" s="166">
        <v>20.2</v>
      </c>
      <c r="I147" s="178">
        <v>100</v>
      </c>
      <c r="J147" s="295">
        <v>55563.534</v>
      </c>
      <c r="K147" s="45">
        <v>66420.861999999994</v>
      </c>
      <c r="L147" s="263">
        <v>19.5</v>
      </c>
      <c r="M147" s="178">
        <v>19.160212044840208</v>
      </c>
      <c r="O147" s="607" t="s">
        <v>439</v>
      </c>
    </row>
    <row r="148" spans="1:15" ht="15.75" x14ac:dyDescent="0.2">
      <c r="A148" s="21" t="s">
        <v>350</v>
      </c>
      <c r="B148" s="420" t="s">
        <v>439</v>
      </c>
      <c r="C148" s="420" t="s">
        <v>439</v>
      </c>
      <c r="D148" s="638" t="s">
        <v>439</v>
      </c>
      <c r="E148" s="629" t="s">
        <v>439</v>
      </c>
      <c r="F148" s="238">
        <v>32594.314999999999</v>
      </c>
      <c r="G148" s="238">
        <v>48258.256000000001</v>
      </c>
      <c r="H148" s="166">
        <v>48.1</v>
      </c>
      <c r="I148" s="178">
        <v>6.7448126160280948</v>
      </c>
      <c r="J148" s="295">
        <v>32594.314999999999</v>
      </c>
      <c r="K148" s="45">
        <v>48258.256000000001</v>
      </c>
      <c r="L148" s="263">
        <v>48.1</v>
      </c>
      <c r="M148" s="178">
        <v>6.7446816131682548</v>
      </c>
      <c r="O148" s="607" t="s">
        <v>439</v>
      </c>
    </row>
    <row r="149" spans="1:15" ht="15.75" x14ac:dyDescent="0.2">
      <c r="A149" s="21" t="s">
        <v>349</v>
      </c>
      <c r="B149" s="420" t="s">
        <v>439</v>
      </c>
      <c r="C149" s="420" t="s">
        <v>439</v>
      </c>
      <c r="D149" s="638" t="s">
        <v>439</v>
      </c>
      <c r="E149" s="629" t="s">
        <v>439</v>
      </c>
      <c r="F149" s="420" t="s">
        <v>439</v>
      </c>
      <c r="G149" s="420" t="s">
        <v>439</v>
      </c>
      <c r="H149" s="638" t="s">
        <v>439</v>
      </c>
      <c r="I149" s="629" t="s">
        <v>439</v>
      </c>
      <c r="J149" s="414" t="s">
        <v>439</v>
      </c>
      <c r="K149" s="613" t="s">
        <v>439</v>
      </c>
      <c r="L149" s="642" t="s">
        <v>439</v>
      </c>
      <c r="M149" s="629" t="s">
        <v>439</v>
      </c>
      <c r="O149" s="607" t="s">
        <v>439</v>
      </c>
    </row>
    <row r="150" spans="1:15" ht="15.75" x14ac:dyDescent="0.2">
      <c r="A150" s="13" t="s">
        <v>26</v>
      </c>
      <c r="B150" s="312">
        <v>27535.039000000001</v>
      </c>
      <c r="C150" s="159">
        <v>38296.249000000003</v>
      </c>
      <c r="D150" s="166">
        <v>39.1</v>
      </c>
      <c r="E150" s="178">
        <v>5.1799450686130628</v>
      </c>
      <c r="F150" s="312">
        <v>349341.89500000002</v>
      </c>
      <c r="G150" s="159">
        <v>455616.08500000002</v>
      </c>
      <c r="H150" s="166">
        <v>30.4</v>
      </c>
      <c r="I150" s="178">
        <v>9.974400428178372</v>
      </c>
      <c r="J150" s="313">
        <v>376876.93400000001</v>
      </c>
      <c r="K150" s="239">
        <v>493912.33400000003</v>
      </c>
      <c r="L150" s="263">
        <v>31.1</v>
      </c>
      <c r="M150" s="178">
        <v>9.3065069569963423</v>
      </c>
      <c r="O150" s="607" t="s">
        <v>439</v>
      </c>
    </row>
    <row r="151" spans="1:15" x14ac:dyDescent="0.2">
      <c r="A151" s="21" t="s">
        <v>9</v>
      </c>
      <c r="B151" s="238">
        <v>27535.039000000001</v>
      </c>
      <c r="C151" s="145">
        <v>38296.249000000003</v>
      </c>
      <c r="D151" s="166">
        <v>39.1</v>
      </c>
      <c r="E151" s="178">
        <v>5.4191940646245316</v>
      </c>
      <c r="F151" s="420" t="s">
        <v>439</v>
      </c>
      <c r="G151" s="618" t="s">
        <v>439</v>
      </c>
      <c r="H151" s="638" t="s">
        <v>439</v>
      </c>
      <c r="I151" s="629" t="s">
        <v>439</v>
      </c>
      <c r="J151" s="295">
        <v>27535.039000000001</v>
      </c>
      <c r="K151" s="45">
        <v>38296.249000000003</v>
      </c>
      <c r="L151" s="263">
        <v>39.1</v>
      </c>
      <c r="M151" s="178">
        <v>5.4191940646245316</v>
      </c>
      <c r="O151" s="607" t="s">
        <v>439</v>
      </c>
    </row>
    <row r="152" spans="1:15" x14ac:dyDescent="0.2">
      <c r="A152" s="21" t="s">
        <v>10</v>
      </c>
      <c r="B152" s="420" t="s">
        <v>439</v>
      </c>
      <c r="C152" s="618" t="s">
        <v>439</v>
      </c>
      <c r="D152" s="638" t="s">
        <v>439</v>
      </c>
      <c r="E152" s="629" t="s">
        <v>439</v>
      </c>
      <c r="F152" s="238">
        <v>349341.89500000002</v>
      </c>
      <c r="G152" s="145">
        <v>455616.08500000002</v>
      </c>
      <c r="H152" s="166">
        <v>30.4</v>
      </c>
      <c r="I152" s="178">
        <v>9.974400428178372</v>
      </c>
      <c r="J152" s="295">
        <v>349341.89500000002</v>
      </c>
      <c r="K152" s="45">
        <v>455616.08500000002</v>
      </c>
      <c r="L152" s="263">
        <v>30.4</v>
      </c>
      <c r="M152" s="178">
        <v>9.9036337472975209</v>
      </c>
      <c r="O152" s="607" t="s">
        <v>439</v>
      </c>
    </row>
    <row r="153" spans="1:15" x14ac:dyDescent="0.2">
      <c r="A153" s="21" t="s">
        <v>34</v>
      </c>
      <c r="B153" s="420" t="s">
        <v>439</v>
      </c>
      <c r="C153" s="618" t="s">
        <v>439</v>
      </c>
      <c r="D153" s="638" t="s">
        <v>439</v>
      </c>
      <c r="E153" s="629" t="s">
        <v>439</v>
      </c>
      <c r="F153" s="420" t="s">
        <v>439</v>
      </c>
      <c r="G153" s="618" t="s">
        <v>439</v>
      </c>
      <c r="H153" s="638" t="s">
        <v>439</v>
      </c>
      <c r="I153" s="629" t="s">
        <v>439</v>
      </c>
      <c r="J153" s="414" t="s">
        <v>439</v>
      </c>
      <c r="K153" s="613" t="s">
        <v>439</v>
      </c>
      <c r="L153" s="642" t="s">
        <v>439</v>
      </c>
      <c r="M153" s="629" t="s">
        <v>439</v>
      </c>
      <c r="O153" s="607" t="s">
        <v>439</v>
      </c>
    </row>
    <row r="154" spans="1:15" x14ac:dyDescent="0.2">
      <c r="A154" s="300" t="s">
        <v>14</v>
      </c>
      <c r="B154" s="648" t="s">
        <v>439</v>
      </c>
      <c r="C154" s="648" t="s">
        <v>439</v>
      </c>
      <c r="D154" s="166" t="s">
        <v>439</v>
      </c>
      <c r="E154" s="242" t="s">
        <v>439</v>
      </c>
      <c r="F154" s="648" t="s">
        <v>439</v>
      </c>
      <c r="G154" s="648" t="s">
        <v>439</v>
      </c>
      <c r="H154" s="166" t="s">
        <v>439</v>
      </c>
      <c r="I154" s="634" t="s">
        <v>439</v>
      </c>
      <c r="J154" s="296" t="s">
        <v>439</v>
      </c>
      <c r="K154" s="296" t="s">
        <v>439</v>
      </c>
      <c r="L154" s="166" t="s">
        <v>439</v>
      </c>
      <c r="M154" s="638" t="s">
        <v>439</v>
      </c>
      <c r="O154" s="607" t="s">
        <v>439</v>
      </c>
    </row>
    <row r="155" spans="1:15" ht="15.75" x14ac:dyDescent="0.2">
      <c r="A155" s="21" t="s">
        <v>347</v>
      </c>
      <c r="B155" s="420" t="s">
        <v>439</v>
      </c>
      <c r="C155" s="420" t="s">
        <v>439</v>
      </c>
      <c r="D155" s="638" t="s">
        <v>439</v>
      </c>
      <c r="E155" s="629" t="s">
        <v>439</v>
      </c>
      <c r="F155" s="420" t="s">
        <v>439</v>
      </c>
      <c r="G155" s="420" t="s">
        <v>439</v>
      </c>
      <c r="H155" s="638" t="s">
        <v>439</v>
      </c>
      <c r="I155" s="629" t="s">
        <v>439</v>
      </c>
      <c r="J155" s="414" t="s">
        <v>439</v>
      </c>
      <c r="K155" s="613" t="s">
        <v>439</v>
      </c>
      <c r="L155" s="642" t="s">
        <v>439</v>
      </c>
      <c r="M155" s="629" t="s">
        <v>439</v>
      </c>
      <c r="O155" s="607" t="s">
        <v>439</v>
      </c>
    </row>
    <row r="156" spans="1:15" ht="15.75" x14ac:dyDescent="0.2">
      <c r="A156" s="21" t="s">
        <v>348</v>
      </c>
      <c r="B156" s="420" t="s">
        <v>439</v>
      </c>
      <c r="C156" s="420" t="s">
        <v>439</v>
      </c>
      <c r="D156" s="638" t="s">
        <v>439</v>
      </c>
      <c r="E156" s="629" t="s">
        <v>439</v>
      </c>
      <c r="F156" s="238">
        <v>40726.944000000003</v>
      </c>
      <c r="G156" s="238">
        <v>60332.999000000003</v>
      </c>
      <c r="H156" s="166">
        <v>48.1</v>
      </c>
      <c r="I156" s="178">
        <v>8.7070650942389118</v>
      </c>
      <c r="J156" s="295">
        <v>40726.944000000003</v>
      </c>
      <c r="K156" s="45">
        <v>60332.999000000003</v>
      </c>
      <c r="L156" s="263">
        <v>48.1</v>
      </c>
      <c r="M156" s="178">
        <v>8.6719346434037323</v>
      </c>
      <c r="O156" s="607" t="s">
        <v>439</v>
      </c>
    </row>
    <row r="157" spans="1:15" ht="15.75" x14ac:dyDescent="0.2">
      <c r="A157" s="10" t="s">
        <v>349</v>
      </c>
      <c r="B157" s="421" t="s">
        <v>439</v>
      </c>
      <c r="C157" s="421" t="s">
        <v>439</v>
      </c>
      <c r="D157" s="630" t="s">
        <v>439</v>
      </c>
      <c r="E157" s="631" t="s">
        <v>439</v>
      </c>
      <c r="F157" s="421" t="s">
        <v>439</v>
      </c>
      <c r="G157" s="421" t="s">
        <v>439</v>
      </c>
      <c r="H157" s="630" t="s">
        <v>439</v>
      </c>
      <c r="I157" s="630" t="s">
        <v>439</v>
      </c>
      <c r="J157" s="640" t="s">
        <v>439</v>
      </c>
      <c r="K157" s="421" t="s">
        <v>439</v>
      </c>
      <c r="L157" s="643" t="s">
        <v>439</v>
      </c>
      <c r="M157" s="630" t="s">
        <v>439</v>
      </c>
      <c r="O157" s="607" t="s">
        <v>439</v>
      </c>
    </row>
    <row r="158" spans="1:15" x14ac:dyDescent="0.2">
      <c r="A158" s="155"/>
      <c r="I158" s="635" t="s">
        <v>439</v>
      </c>
      <c r="L158" s="26"/>
      <c r="M158" s="26"/>
      <c r="N158" s="26"/>
    </row>
    <row r="159" spans="1:15" x14ac:dyDescent="0.2">
      <c r="I159" s="635" t="s">
        <v>439</v>
      </c>
      <c r="L159" s="26"/>
      <c r="M159" s="26"/>
      <c r="N159" s="26"/>
    </row>
    <row r="160" spans="1:15" ht="15.75" x14ac:dyDescent="0.25">
      <c r="A160" s="165" t="s">
        <v>35</v>
      </c>
      <c r="I160" s="635" t="s">
        <v>439</v>
      </c>
    </row>
    <row r="161" spans="1:15" ht="15.75" x14ac:dyDescent="0.25">
      <c r="B161" s="369"/>
      <c r="C161" s="369"/>
      <c r="D161" s="369"/>
      <c r="E161" s="370"/>
      <c r="F161" s="369"/>
      <c r="G161" s="369"/>
      <c r="H161" s="369"/>
      <c r="I161" s="636" t="s">
        <v>439</v>
      </c>
      <c r="J161" s="369"/>
      <c r="K161" s="369"/>
      <c r="L161" s="369"/>
      <c r="M161" s="370"/>
    </row>
    <row r="162" spans="1:15" s="3" customFormat="1" ht="13.5" x14ac:dyDescent="0.25">
      <c r="A162" s="704" t="s">
        <v>131</v>
      </c>
      <c r="B162" s="703" t="s">
        <v>0</v>
      </c>
      <c r="C162" s="389"/>
      <c r="D162" s="389"/>
      <c r="E162" s="389"/>
      <c r="F162" s="703" t="s">
        <v>1</v>
      </c>
      <c r="G162" s="389"/>
      <c r="H162" s="389"/>
      <c r="I162" s="390"/>
      <c r="J162" s="388" t="s">
        <v>2</v>
      </c>
      <c r="K162" s="389"/>
      <c r="L162" s="389"/>
      <c r="M162" s="390"/>
      <c r="N162" s="148"/>
      <c r="O162" s="148"/>
    </row>
    <row r="163" spans="1:15" s="3" customFormat="1" x14ac:dyDescent="0.2">
      <c r="A163" s="142"/>
      <c r="B163" s="152" t="s">
        <v>437</v>
      </c>
      <c r="C163" s="152" t="s">
        <v>438</v>
      </c>
      <c r="D163" s="248" t="s">
        <v>3</v>
      </c>
      <c r="E163" s="309" t="s">
        <v>37</v>
      </c>
      <c r="F163" s="152" t="s">
        <v>437</v>
      </c>
      <c r="G163" s="152" t="s">
        <v>438</v>
      </c>
      <c r="H163" s="210" t="s">
        <v>3</v>
      </c>
      <c r="I163" s="486" t="s">
        <v>37</v>
      </c>
      <c r="J163" s="249" t="s">
        <v>437</v>
      </c>
      <c r="K163" s="249" t="s">
        <v>438</v>
      </c>
      <c r="L163" s="250" t="s">
        <v>3</v>
      </c>
      <c r="M163" s="162" t="s">
        <v>37</v>
      </c>
      <c r="N163" s="148"/>
      <c r="O163" s="148"/>
    </row>
    <row r="164" spans="1:15" s="3" customFormat="1" x14ac:dyDescent="0.2">
      <c r="A164" s="605" t="s">
        <v>439</v>
      </c>
      <c r="B164" s="156"/>
      <c r="C164" s="156"/>
      <c r="D164" s="250" t="s">
        <v>4</v>
      </c>
      <c r="E164" s="156" t="s">
        <v>38</v>
      </c>
      <c r="F164" s="161"/>
      <c r="G164" s="161"/>
      <c r="H164" s="210" t="s">
        <v>4</v>
      </c>
      <c r="I164" s="411" t="s">
        <v>38</v>
      </c>
      <c r="J164" s="156"/>
      <c r="K164" s="156"/>
      <c r="L164" s="150" t="s">
        <v>4</v>
      </c>
      <c r="M164" s="156" t="s">
        <v>38</v>
      </c>
      <c r="N164" s="148"/>
      <c r="O164" s="148"/>
    </row>
    <row r="165" spans="1:15" s="3" customFormat="1" ht="15.75" x14ac:dyDescent="0.2">
      <c r="A165" s="14" t="s">
        <v>351</v>
      </c>
      <c r="B165" s="614" t="s">
        <v>439</v>
      </c>
      <c r="C165" s="492" t="s">
        <v>439</v>
      </c>
      <c r="D165" s="641" t="s">
        <v>439</v>
      </c>
      <c r="E165" s="629" t="s">
        <v>439</v>
      </c>
      <c r="F165" s="612" t="s">
        <v>439</v>
      </c>
      <c r="G165" s="624" t="s">
        <v>439</v>
      </c>
      <c r="H165" s="644" t="s">
        <v>439</v>
      </c>
      <c r="I165" s="638" t="s">
        <v>439</v>
      </c>
      <c r="J165" s="632" t="s">
        <v>439</v>
      </c>
      <c r="K165" s="632" t="s">
        <v>439</v>
      </c>
      <c r="L165" s="647" t="s">
        <v>439</v>
      </c>
      <c r="M165" s="629" t="s">
        <v>439</v>
      </c>
      <c r="N165" s="148"/>
      <c r="O165" s="607" t="s">
        <v>439</v>
      </c>
    </row>
    <row r="166" spans="1:15" s="3" customFormat="1" ht="15.75" x14ac:dyDescent="0.2">
      <c r="A166" s="13" t="s">
        <v>352</v>
      </c>
      <c r="B166" s="614" t="s">
        <v>439</v>
      </c>
      <c r="C166" s="492" t="s">
        <v>439</v>
      </c>
      <c r="D166" s="638" t="s">
        <v>439</v>
      </c>
      <c r="E166" s="629" t="s">
        <v>439</v>
      </c>
      <c r="F166" s="614" t="s">
        <v>439</v>
      </c>
      <c r="G166" s="492" t="s">
        <v>439</v>
      </c>
      <c r="H166" s="645" t="s">
        <v>439</v>
      </c>
      <c r="I166" s="638" t="s">
        <v>439</v>
      </c>
      <c r="J166" s="493" t="s">
        <v>439</v>
      </c>
      <c r="K166" s="493" t="s">
        <v>439</v>
      </c>
      <c r="L166" s="642" t="s">
        <v>439</v>
      </c>
      <c r="M166" s="629" t="s">
        <v>439</v>
      </c>
      <c r="N166" s="148"/>
      <c r="O166" s="607" t="s">
        <v>439</v>
      </c>
    </row>
    <row r="167" spans="1:15" s="3" customFormat="1" ht="15.75" x14ac:dyDescent="0.2">
      <c r="A167" s="13" t="s">
        <v>353</v>
      </c>
      <c r="B167" s="614" t="s">
        <v>439</v>
      </c>
      <c r="C167" s="492" t="s">
        <v>439</v>
      </c>
      <c r="D167" s="638" t="s">
        <v>439</v>
      </c>
      <c r="E167" s="629" t="s">
        <v>439</v>
      </c>
      <c r="F167" s="614" t="s">
        <v>439</v>
      </c>
      <c r="G167" s="492" t="s">
        <v>439</v>
      </c>
      <c r="H167" s="645" t="s">
        <v>439</v>
      </c>
      <c r="I167" s="638" t="s">
        <v>439</v>
      </c>
      <c r="J167" s="493" t="s">
        <v>439</v>
      </c>
      <c r="K167" s="493" t="s">
        <v>439</v>
      </c>
      <c r="L167" s="642" t="s">
        <v>439</v>
      </c>
      <c r="M167" s="629" t="s">
        <v>439</v>
      </c>
      <c r="N167" s="148"/>
      <c r="O167" s="607" t="s">
        <v>439</v>
      </c>
    </row>
    <row r="168" spans="1:15" s="3" customFormat="1" ht="15.75" x14ac:dyDescent="0.2">
      <c r="A168" s="13" t="s">
        <v>354</v>
      </c>
      <c r="B168" s="614" t="s">
        <v>439</v>
      </c>
      <c r="C168" s="492" t="s">
        <v>439</v>
      </c>
      <c r="D168" s="638" t="s">
        <v>439</v>
      </c>
      <c r="E168" s="629" t="s">
        <v>439</v>
      </c>
      <c r="F168" s="614" t="s">
        <v>439</v>
      </c>
      <c r="G168" s="492" t="s">
        <v>439</v>
      </c>
      <c r="H168" s="645" t="s">
        <v>439</v>
      </c>
      <c r="I168" s="638" t="s">
        <v>439</v>
      </c>
      <c r="J168" s="493" t="s">
        <v>439</v>
      </c>
      <c r="K168" s="493" t="s">
        <v>439</v>
      </c>
      <c r="L168" s="642" t="s">
        <v>439</v>
      </c>
      <c r="M168" s="629" t="s">
        <v>439</v>
      </c>
      <c r="N168" s="148"/>
      <c r="O168" s="607" t="s">
        <v>439</v>
      </c>
    </row>
    <row r="169" spans="1:15" s="3" customFormat="1" ht="15.75" x14ac:dyDescent="0.2">
      <c r="A169" s="42" t="s">
        <v>355</v>
      </c>
      <c r="B169" s="615" t="s">
        <v>439</v>
      </c>
      <c r="C169" s="625" t="s">
        <v>439</v>
      </c>
      <c r="D169" s="630" t="s">
        <v>439</v>
      </c>
      <c r="E169" s="631" t="s">
        <v>439</v>
      </c>
      <c r="F169" s="615" t="s">
        <v>439</v>
      </c>
      <c r="G169" s="625" t="s">
        <v>439</v>
      </c>
      <c r="H169" s="646" t="s">
        <v>439</v>
      </c>
      <c r="I169" s="630" t="s">
        <v>439</v>
      </c>
      <c r="J169" s="639" t="s">
        <v>439</v>
      </c>
      <c r="K169" s="639" t="s">
        <v>439</v>
      </c>
      <c r="L169" s="643" t="s">
        <v>439</v>
      </c>
      <c r="M169" s="630" t="s">
        <v>439</v>
      </c>
      <c r="N169" s="148"/>
      <c r="O169" s="607" t="s">
        <v>439</v>
      </c>
    </row>
    <row r="170" spans="1:15" s="3" customFormat="1" x14ac:dyDescent="0.2">
      <c r="A170" s="168"/>
      <c r="B170" s="34"/>
      <c r="C170" s="34"/>
      <c r="D170" s="159"/>
      <c r="E170" s="159"/>
      <c r="F170" s="34"/>
      <c r="G170" s="34"/>
      <c r="H170" s="159"/>
      <c r="I170" s="159"/>
      <c r="J170" s="34"/>
      <c r="K170" s="34"/>
      <c r="L170" s="159"/>
      <c r="M170" s="159"/>
      <c r="N170" s="148"/>
      <c r="O170" s="148"/>
    </row>
    <row r="171" spans="1:15" x14ac:dyDescent="0.2">
      <c r="A171" s="168"/>
      <c r="B171" s="34"/>
      <c r="C171" s="34"/>
      <c r="D171" s="159"/>
      <c r="E171" s="159"/>
      <c r="F171" s="34"/>
      <c r="G171" s="34"/>
      <c r="H171" s="159"/>
      <c r="I171" s="159"/>
      <c r="J171" s="34"/>
      <c r="K171" s="34"/>
      <c r="L171" s="159"/>
      <c r="M171" s="159"/>
      <c r="N171" s="148"/>
      <c r="O171" s="148"/>
    </row>
    <row r="172" spans="1:15" x14ac:dyDescent="0.2">
      <c r="A172" s="168"/>
      <c r="B172" s="34"/>
      <c r="C172" s="34"/>
      <c r="D172" s="159"/>
      <c r="E172" s="159"/>
      <c r="F172" s="34"/>
      <c r="G172" s="34"/>
      <c r="H172" s="159"/>
      <c r="I172" s="159"/>
      <c r="J172" s="34"/>
      <c r="K172" s="34"/>
      <c r="L172" s="159"/>
      <c r="M172" s="159"/>
      <c r="N172" s="148"/>
    </row>
    <row r="173" spans="1:15" x14ac:dyDescent="0.2">
      <c r="A173" s="146"/>
      <c r="B173" s="146"/>
      <c r="C173" s="146"/>
      <c r="D173" s="146"/>
      <c r="E173" s="146"/>
      <c r="F173" s="146"/>
      <c r="G173" s="146"/>
      <c r="H173" s="146"/>
      <c r="I173" s="146"/>
      <c r="J173" s="146"/>
      <c r="K173" s="146"/>
      <c r="L173" s="146"/>
      <c r="M173" s="146"/>
      <c r="N173" s="146"/>
    </row>
    <row r="174" spans="1:15" ht="15.75" x14ac:dyDescent="0.25">
      <c r="B174" s="143"/>
      <c r="C174" s="143"/>
      <c r="D174" s="143"/>
      <c r="E174" s="143"/>
      <c r="F174" s="143"/>
      <c r="G174" s="143"/>
      <c r="H174" s="143"/>
      <c r="I174" s="143"/>
      <c r="J174" s="143"/>
      <c r="K174" s="143"/>
      <c r="L174" s="143"/>
      <c r="M174" s="143"/>
      <c r="N174" s="143"/>
    </row>
    <row r="175" spans="1:15" ht="15.75" x14ac:dyDescent="0.25">
      <c r="B175" s="157"/>
      <c r="C175" s="157"/>
      <c r="D175" s="157"/>
      <c r="E175" s="157"/>
      <c r="F175" s="157"/>
      <c r="G175" s="157"/>
      <c r="H175" s="157"/>
      <c r="I175" s="157"/>
      <c r="J175" s="157"/>
      <c r="K175" s="157"/>
      <c r="L175" s="157"/>
      <c r="M175" s="157"/>
      <c r="N175" s="157"/>
      <c r="O175" s="157"/>
    </row>
    <row r="176" spans="1:15" ht="15.75" x14ac:dyDescent="0.25">
      <c r="B176" s="157"/>
      <c r="C176" s="157"/>
      <c r="D176" s="157"/>
      <c r="E176" s="157"/>
      <c r="F176" s="157"/>
      <c r="G176" s="157"/>
      <c r="H176" s="157"/>
      <c r="I176" s="157"/>
      <c r="J176" s="157"/>
      <c r="K176" s="157"/>
      <c r="L176" s="157"/>
      <c r="M176" s="157"/>
      <c r="N176" s="157"/>
      <c r="O176" s="157"/>
    </row>
  </sheetData>
  <conditionalFormatting sqref="B57:C59">
    <cfRule type="expression" dxfId="2573" priority="132">
      <formula>kvartal &lt; 4</formula>
    </cfRule>
  </conditionalFormatting>
  <conditionalFormatting sqref="B63:C65">
    <cfRule type="expression" dxfId="2572" priority="131">
      <formula>kvartal &lt; 4</formula>
    </cfRule>
  </conditionalFormatting>
  <conditionalFormatting sqref="B37">
    <cfRule type="expression" dxfId="2571" priority="130">
      <formula>kvartal &lt; 4</formula>
    </cfRule>
  </conditionalFormatting>
  <conditionalFormatting sqref="B38">
    <cfRule type="expression" dxfId="2570" priority="129">
      <formula>kvartal &lt; 4</formula>
    </cfRule>
  </conditionalFormatting>
  <conditionalFormatting sqref="B39">
    <cfRule type="expression" dxfId="2569" priority="128">
      <formula>kvartal &lt; 4</formula>
    </cfRule>
  </conditionalFormatting>
  <conditionalFormatting sqref="A34">
    <cfRule type="expression" dxfId="2568" priority="1">
      <formula>kvartal &lt; 4</formula>
    </cfRule>
  </conditionalFormatting>
  <conditionalFormatting sqref="C37">
    <cfRule type="expression" dxfId="2567" priority="127">
      <formula>kvartal &lt; 4</formula>
    </cfRule>
  </conditionalFormatting>
  <conditionalFormatting sqref="C38">
    <cfRule type="expression" dxfId="2566" priority="126">
      <formula>kvartal &lt; 4</formula>
    </cfRule>
  </conditionalFormatting>
  <conditionalFormatting sqref="C39">
    <cfRule type="expression" dxfId="2565" priority="125">
      <formula>kvartal &lt; 4</formula>
    </cfRule>
  </conditionalFormatting>
  <conditionalFormatting sqref="B26:C28">
    <cfRule type="expression" dxfId="2564" priority="124">
      <formula>kvartal &lt; 4</formula>
    </cfRule>
  </conditionalFormatting>
  <conditionalFormatting sqref="B32:C33">
    <cfRule type="expression" dxfId="2563" priority="123">
      <formula>kvartal &lt; 4</formula>
    </cfRule>
  </conditionalFormatting>
  <conditionalFormatting sqref="B34">
    <cfRule type="expression" dxfId="2562" priority="122">
      <formula>kvartal &lt; 4</formula>
    </cfRule>
  </conditionalFormatting>
  <conditionalFormatting sqref="C34">
    <cfRule type="expression" dxfId="2561" priority="121">
      <formula>kvartal &lt; 4</formula>
    </cfRule>
  </conditionalFormatting>
  <conditionalFormatting sqref="F26:G28">
    <cfRule type="expression" dxfId="2560" priority="120">
      <formula>kvartal &lt; 4</formula>
    </cfRule>
  </conditionalFormatting>
  <conditionalFormatting sqref="F32">
    <cfRule type="expression" dxfId="2559" priority="119">
      <formula>kvartal &lt; 4</formula>
    </cfRule>
  </conditionalFormatting>
  <conditionalFormatting sqref="G32">
    <cfRule type="expression" dxfId="2558" priority="118">
      <formula>kvartal &lt; 4</formula>
    </cfRule>
  </conditionalFormatting>
  <conditionalFormatting sqref="F33">
    <cfRule type="expression" dxfId="2557" priority="117">
      <formula>kvartal &lt; 4</formula>
    </cfRule>
  </conditionalFormatting>
  <conditionalFormatting sqref="G33">
    <cfRule type="expression" dxfId="2556" priority="116">
      <formula>kvartal &lt; 4</formula>
    </cfRule>
  </conditionalFormatting>
  <conditionalFormatting sqref="F34">
    <cfRule type="expression" dxfId="2555" priority="115">
      <formula>kvartal &lt; 4</formula>
    </cfRule>
  </conditionalFormatting>
  <conditionalFormatting sqref="G34">
    <cfRule type="expression" dxfId="2554" priority="114">
      <formula>kvartal &lt; 4</formula>
    </cfRule>
  </conditionalFormatting>
  <conditionalFormatting sqref="F37">
    <cfRule type="expression" dxfId="2553" priority="113">
      <formula>kvartal &lt; 4</formula>
    </cfRule>
  </conditionalFormatting>
  <conditionalFormatting sqref="F38">
    <cfRule type="expression" dxfId="2552" priority="112">
      <formula>kvartal &lt; 4</formula>
    </cfRule>
  </conditionalFormatting>
  <conditionalFormatting sqref="F39">
    <cfRule type="expression" dxfId="2551" priority="111">
      <formula>kvartal &lt; 4</formula>
    </cfRule>
  </conditionalFormatting>
  <conditionalFormatting sqref="G37">
    <cfRule type="expression" dxfId="2550" priority="110">
      <formula>kvartal &lt; 4</formula>
    </cfRule>
  </conditionalFormatting>
  <conditionalFormatting sqref="G38">
    <cfRule type="expression" dxfId="2549" priority="109">
      <formula>kvartal &lt; 4</formula>
    </cfRule>
  </conditionalFormatting>
  <conditionalFormatting sqref="G39">
    <cfRule type="expression" dxfId="2548" priority="108">
      <formula>kvartal &lt; 4</formula>
    </cfRule>
  </conditionalFormatting>
  <conditionalFormatting sqref="B29">
    <cfRule type="expression" dxfId="2547" priority="107">
      <formula>kvartal &lt; 4</formula>
    </cfRule>
  </conditionalFormatting>
  <conditionalFormatting sqref="C29">
    <cfRule type="expression" dxfId="2546" priority="106">
      <formula>kvartal &lt; 4</formula>
    </cfRule>
  </conditionalFormatting>
  <conditionalFormatting sqref="F29">
    <cfRule type="expression" dxfId="2545" priority="105">
      <formula>kvartal &lt; 4</formula>
    </cfRule>
  </conditionalFormatting>
  <conditionalFormatting sqref="G29">
    <cfRule type="expression" dxfId="2544" priority="104">
      <formula>kvartal &lt; 4</formula>
    </cfRule>
  </conditionalFormatting>
  <conditionalFormatting sqref="J26:K29">
    <cfRule type="expression" dxfId="2543" priority="103">
      <formula>kvartal &lt; 4</formula>
    </cfRule>
  </conditionalFormatting>
  <conditionalFormatting sqref="J32:K34">
    <cfRule type="expression" dxfId="2542" priority="102">
      <formula>kvartal &lt; 4</formula>
    </cfRule>
  </conditionalFormatting>
  <conditionalFormatting sqref="J37:K39">
    <cfRule type="expression" dxfId="2541" priority="101">
      <formula>kvartal &lt; 4</formula>
    </cfRule>
  </conditionalFormatting>
  <conditionalFormatting sqref="B82">
    <cfRule type="expression" dxfId="2540" priority="100">
      <formula>kvartal &lt; 4</formula>
    </cfRule>
  </conditionalFormatting>
  <conditionalFormatting sqref="C82">
    <cfRule type="expression" dxfId="2539" priority="99">
      <formula>kvartal &lt; 4</formula>
    </cfRule>
  </conditionalFormatting>
  <conditionalFormatting sqref="B85">
    <cfRule type="expression" dxfId="2538" priority="98">
      <formula>kvartal &lt; 4</formula>
    </cfRule>
  </conditionalFormatting>
  <conditionalFormatting sqref="C85">
    <cfRule type="expression" dxfId="2537" priority="97">
      <formula>kvartal &lt; 4</formula>
    </cfRule>
  </conditionalFormatting>
  <conditionalFormatting sqref="B92">
    <cfRule type="expression" dxfId="2536" priority="96">
      <formula>kvartal &lt; 4</formula>
    </cfRule>
  </conditionalFormatting>
  <conditionalFormatting sqref="C92">
    <cfRule type="expression" dxfId="2535" priority="95">
      <formula>kvartal &lt; 4</formula>
    </cfRule>
  </conditionalFormatting>
  <conditionalFormatting sqref="B95">
    <cfRule type="expression" dxfId="2534" priority="94">
      <formula>kvartal &lt; 4</formula>
    </cfRule>
  </conditionalFormatting>
  <conditionalFormatting sqref="C95">
    <cfRule type="expression" dxfId="2533" priority="93">
      <formula>kvartal &lt; 4</formula>
    </cfRule>
  </conditionalFormatting>
  <conditionalFormatting sqref="B102">
    <cfRule type="expression" dxfId="2532" priority="92">
      <formula>kvartal &lt; 4</formula>
    </cfRule>
  </conditionalFormatting>
  <conditionalFormatting sqref="C102">
    <cfRule type="expression" dxfId="2531" priority="91">
      <formula>kvartal &lt; 4</formula>
    </cfRule>
  </conditionalFormatting>
  <conditionalFormatting sqref="B105">
    <cfRule type="expression" dxfId="2530" priority="90">
      <formula>kvartal &lt; 4</formula>
    </cfRule>
  </conditionalFormatting>
  <conditionalFormatting sqref="C105">
    <cfRule type="expression" dxfId="2529" priority="89">
      <formula>kvartal &lt; 4</formula>
    </cfRule>
  </conditionalFormatting>
  <conditionalFormatting sqref="B112">
    <cfRule type="expression" dxfId="2528" priority="88">
      <formula>kvartal &lt; 4</formula>
    </cfRule>
  </conditionalFormatting>
  <conditionalFormatting sqref="C112">
    <cfRule type="expression" dxfId="2527" priority="87">
      <formula>kvartal &lt; 4</formula>
    </cfRule>
  </conditionalFormatting>
  <conditionalFormatting sqref="B115">
    <cfRule type="expression" dxfId="2526" priority="86">
      <formula>kvartal &lt; 4</formula>
    </cfRule>
  </conditionalFormatting>
  <conditionalFormatting sqref="C115">
    <cfRule type="expression" dxfId="2525" priority="85">
      <formula>kvartal &lt; 4</formula>
    </cfRule>
  </conditionalFormatting>
  <conditionalFormatting sqref="B122">
    <cfRule type="expression" dxfId="2524" priority="84">
      <formula>kvartal &lt; 4</formula>
    </cfRule>
  </conditionalFormatting>
  <conditionalFormatting sqref="C122">
    <cfRule type="expression" dxfId="2523" priority="83">
      <formula>kvartal &lt; 4</formula>
    </cfRule>
  </conditionalFormatting>
  <conditionalFormatting sqref="B125">
    <cfRule type="expression" dxfId="2522" priority="82">
      <formula>kvartal &lt; 4</formula>
    </cfRule>
  </conditionalFormatting>
  <conditionalFormatting sqref="C125">
    <cfRule type="expression" dxfId="2521" priority="81">
      <formula>kvartal &lt; 4</formula>
    </cfRule>
  </conditionalFormatting>
  <conditionalFormatting sqref="B132">
    <cfRule type="expression" dxfId="2520" priority="80">
      <formula>kvartal &lt; 4</formula>
    </cfRule>
  </conditionalFormatting>
  <conditionalFormatting sqref="C132">
    <cfRule type="expression" dxfId="2519" priority="79">
      <formula>kvartal &lt; 4</formula>
    </cfRule>
  </conditionalFormatting>
  <conditionalFormatting sqref="B135">
    <cfRule type="expression" dxfId="2518" priority="78">
      <formula>kvartal &lt; 4</formula>
    </cfRule>
  </conditionalFormatting>
  <conditionalFormatting sqref="C135">
    <cfRule type="expression" dxfId="2517" priority="77">
      <formula>kvartal &lt; 4</formula>
    </cfRule>
  </conditionalFormatting>
  <conditionalFormatting sqref="B146">
    <cfRule type="expression" dxfId="2516" priority="76">
      <formula>kvartal &lt; 4</formula>
    </cfRule>
  </conditionalFormatting>
  <conditionalFormatting sqref="C146">
    <cfRule type="expression" dxfId="2515" priority="75">
      <formula>kvartal &lt; 4</formula>
    </cfRule>
  </conditionalFormatting>
  <conditionalFormatting sqref="B154">
    <cfRule type="expression" dxfId="2514" priority="74">
      <formula>kvartal &lt; 4</formula>
    </cfRule>
  </conditionalFormatting>
  <conditionalFormatting sqref="C154">
    <cfRule type="expression" dxfId="2513" priority="73">
      <formula>kvartal &lt; 4</formula>
    </cfRule>
  </conditionalFormatting>
  <conditionalFormatting sqref="F83">
    <cfRule type="expression" dxfId="2512" priority="72">
      <formula>kvartal &lt; 4</formula>
    </cfRule>
  </conditionalFormatting>
  <conditionalFormatting sqref="G83">
    <cfRule type="expression" dxfId="2511" priority="71">
      <formula>kvartal &lt; 4</formula>
    </cfRule>
  </conditionalFormatting>
  <conditionalFormatting sqref="F84:G84">
    <cfRule type="expression" dxfId="2510" priority="70">
      <formula>kvartal &lt; 4</formula>
    </cfRule>
  </conditionalFormatting>
  <conditionalFormatting sqref="F86:G87">
    <cfRule type="expression" dxfId="2509" priority="69">
      <formula>kvartal &lt; 4</formula>
    </cfRule>
  </conditionalFormatting>
  <conditionalFormatting sqref="F93:G94">
    <cfRule type="expression" dxfId="2508" priority="68">
      <formula>kvartal &lt; 4</formula>
    </cfRule>
  </conditionalFormatting>
  <conditionalFormatting sqref="F96:G97">
    <cfRule type="expression" dxfId="2507" priority="67">
      <formula>kvartal &lt; 4</formula>
    </cfRule>
  </conditionalFormatting>
  <conditionalFormatting sqref="F103:G104">
    <cfRule type="expression" dxfId="2506" priority="66">
      <formula>kvartal &lt; 4</formula>
    </cfRule>
  </conditionalFormatting>
  <conditionalFormatting sqref="F106:G107">
    <cfRule type="expression" dxfId="2505" priority="65">
      <formula>kvartal &lt; 4</formula>
    </cfRule>
  </conditionalFormatting>
  <conditionalFormatting sqref="F113:G114">
    <cfRule type="expression" dxfId="2504" priority="64">
      <formula>kvartal &lt; 4</formula>
    </cfRule>
  </conditionalFormatting>
  <conditionalFormatting sqref="F116:G117">
    <cfRule type="expression" dxfId="2503" priority="63">
      <formula>kvartal &lt; 4</formula>
    </cfRule>
  </conditionalFormatting>
  <conditionalFormatting sqref="F123:G124">
    <cfRule type="expression" dxfId="2502" priority="62">
      <formula>kvartal &lt; 4</formula>
    </cfRule>
  </conditionalFormatting>
  <conditionalFormatting sqref="F126:G127">
    <cfRule type="expression" dxfId="2501" priority="61">
      <formula>kvartal &lt; 4</formula>
    </cfRule>
  </conditionalFormatting>
  <conditionalFormatting sqref="F133:G134">
    <cfRule type="expression" dxfId="2500" priority="60">
      <formula>kvartal &lt; 4</formula>
    </cfRule>
  </conditionalFormatting>
  <conditionalFormatting sqref="F136:G137">
    <cfRule type="expression" dxfId="2499" priority="59">
      <formula>kvartal &lt; 4</formula>
    </cfRule>
  </conditionalFormatting>
  <conditionalFormatting sqref="F146">
    <cfRule type="expression" dxfId="2498" priority="58">
      <formula>kvartal &lt; 4</formula>
    </cfRule>
  </conditionalFormatting>
  <conditionalFormatting sqref="G146">
    <cfRule type="expression" dxfId="2497" priority="57">
      <formula>kvartal &lt; 4</formula>
    </cfRule>
  </conditionalFormatting>
  <conditionalFormatting sqref="F154:G154">
    <cfRule type="expression" dxfId="2496" priority="56">
      <formula>kvartal &lt; 4</formula>
    </cfRule>
  </conditionalFormatting>
  <conditionalFormatting sqref="F82:G82">
    <cfRule type="expression" dxfId="2495" priority="55">
      <formula>kvartal &lt; 4</formula>
    </cfRule>
  </conditionalFormatting>
  <conditionalFormatting sqref="F85:G85">
    <cfRule type="expression" dxfId="2494" priority="54">
      <formula>kvartal &lt; 4</formula>
    </cfRule>
  </conditionalFormatting>
  <conditionalFormatting sqref="F92:G92">
    <cfRule type="expression" dxfId="2493" priority="53">
      <formula>kvartal &lt; 4</formula>
    </cfRule>
  </conditionalFormatting>
  <conditionalFormatting sqref="F95:G95">
    <cfRule type="expression" dxfId="2492" priority="52">
      <formula>kvartal &lt; 4</formula>
    </cfRule>
  </conditionalFormatting>
  <conditionalFormatting sqref="F102:G102">
    <cfRule type="expression" dxfId="2491" priority="51">
      <formula>kvartal &lt; 4</formula>
    </cfRule>
  </conditionalFormatting>
  <conditionalFormatting sqref="F105:G105">
    <cfRule type="expression" dxfId="2490" priority="50">
      <formula>kvartal &lt; 4</formula>
    </cfRule>
  </conditionalFormatting>
  <conditionalFormatting sqref="F112:G112">
    <cfRule type="expression" dxfId="2489" priority="49">
      <formula>kvartal &lt; 4</formula>
    </cfRule>
  </conditionalFormatting>
  <conditionalFormatting sqref="F115">
    <cfRule type="expression" dxfId="2488" priority="48">
      <formula>kvartal &lt; 4</formula>
    </cfRule>
  </conditionalFormatting>
  <conditionalFormatting sqref="G115">
    <cfRule type="expression" dxfId="2487" priority="47">
      <formula>kvartal &lt; 4</formula>
    </cfRule>
  </conditionalFormatting>
  <conditionalFormatting sqref="F122:G122">
    <cfRule type="expression" dxfId="2486" priority="46">
      <formula>kvartal &lt; 4</formula>
    </cfRule>
  </conditionalFormatting>
  <conditionalFormatting sqref="F125">
    <cfRule type="expression" dxfId="2485" priority="45">
      <formula>kvartal &lt; 4</formula>
    </cfRule>
  </conditionalFormatting>
  <conditionalFormatting sqref="G125">
    <cfRule type="expression" dxfId="2484" priority="44">
      <formula>kvartal &lt; 4</formula>
    </cfRule>
  </conditionalFormatting>
  <conditionalFormatting sqref="F132">
    <cfRule type="expression" dxfId="2483" priority="43">
      <formula>kvartal &lt; 4</formula>
    </cfRule>
  </conditionalFormatting>
  <conditionalFormatting sqref="G132">
    <cfRule type="expression" dxfId="2482" priority="42">
      <formula>kvartal &lt; 4</formula>
    </cfRule>
  </conditionalFormatting>
  <conditionalFormatting sqref="G135">
    <cfRule type="expression" dxfId="2481" priority="41">
      <formula>kvartal &lt; 4</formula>
    </cfRule>
  </conditionalFormatting>
  <conditionalFormatting sqref="F135">
    <cfRule type="expression" dxfId="2480" priority="40">
      <formula>kvartal &lt; 4</formula>
    </cfRule>
  </conditionalFormatting>
  <conditionalFormatting sqref="J82:K86">
    <cfRule type="expression" dxfId="2479" priority="39">
      <formula>kvartal &lt; 4</formula>
    </cfRule>
  </conditionalFormatting>
  <conditionalFormatting sqref="J87:K87">
    <cfRule type="expression" dxfId="2478" priority="38">
      <formula>kvartal &lt; 4</formula>
    </cfRule>
  </conditionalFormatting>
  <conditionalFormatting sqref="J92:K97">
    <cfRule type="expression" dxfId="2477" priority="37">
      <formula>kvartal &lt; 4</formula>
    </cfRule>
  </conditionalFormatting>
  <conditionalFormatting sqref="J102:K107">
    <cfRule type="expression" dxfId="2476" priority="36">
      <formula>kvartal &lt; 4</formula>
    </cfRule>
  </conditionalFormatting>
  <conditionalFormatting sqref="J112:K117">
    <cfRule type="expression" dxfId="2475" priority="35">
      <formula>kvartal &lt; 4</formula>
    </cfRule>
  </conditionalFormatting>
  <conditionalFormatting sqref="J122:K127">
    <cfRule type="expression" dxfId="2474" priority="34">
      <formula>kvartal &lt; 4</formula>
    </cfRule>
  </conditionalFormatting>
  <conditionalFormatting sqref="J132:K137">
    <cfRule type="expression" dxfId="2473" priority="33">
      <formula>kvartal &lt; 4</formula>
    </cfRule>
  </conditionalFormatting>
  <conditionalFormatting sqref="J146:K146">
    <cfRule type="expression" dxfId="2472" priority="32">
      <formula>kvartal &lt; 4</formula>
    </cfRule>
  </conditionalFormatting>
  <conditionalFormatting sqref="J154:K154">
    <cfRule type="expression" dxfId="2471" priority="31">
      <formula>kvartal &lt; 4</formula>
    </cfRule>
  </conditionalFormatting>
  <conditionalFormatting sqref="A26:A28">
    <cfRule type="expression" dxfId="2470" priority="15">
      <formula>kvartal &lt; 4</formula>
    </cfRule>
  </conditionalFormatting>
  <conditionalFormatting sqref="A32:A33">
    <cfRule type="expression" dxfId="2469" priority="14">
      <formula>kvartal &lt; 4</formula>
    </cfRule>
  </conditionalFormatting>
  <conditionalFormatting sqref="A37:A39">
    <cfRule type="expression" dxfId="2468" priority="13">
      <formula>kvartal &lt; 4</formula>
    </cfRule>
  </conditionalFormatting>
  <conditionalFormatting sqref="A57:A59">
    <cfRule type="expression" dxfId="2467" priority="12">
      <formula>kvartal &lt; 4</formula>
    </cfRule>
  </conditionalFormatting>
  <conditionalFormatting sqref="A63:A65">
    <cfRule type="expression" dxfId="2466" priority="11">
      <formula>kvartal &lt; 4</formula>
    </cfRule>
  </conditionalFormatting>
  <conditionalFormatting sqref="A82:A87">
    <cfRule type="expression" dxfId="2465" priority="10">
      <formula>kvartal &lt; 4</formula>
    </cfRule>
  </conditionalFormatting>
  <conditionalFormatting sqref="A92:A97">
    <cfRule type="expression" dxfId="2464" priority="9">
      <formula>kvartal &lt; 4</formula>
    </cfRule>
  </conditionalFormatting>
  <conditionalFormatting sqref="A102:A107">
    <cfRule type="expression" dxfId="2463" priority="8">
      <formula>kvartal &lt; 4</formula>
    </cfRule>
  </conditionalFormatting>
  <conditionalFormatting sqref="A112:A117">
    <cfRule type="expression" dxfId="2462" priority="7">
      <formula>kvartal &lt; 4</formula>
    </cfRule>
  </conditionalFormatting>
  <conditionalFormatting sqref="A122:A127">
    <cfRule type="expression" dxfId="2461" priority="6">
      <formula>kvartal &lt; 4</formula>
    </cfRule>
  </conditionalFormatting>
  <conditionalFormatting sqref="A132:A137">
    <cfRule type="expression" dxfId="2460" priority="5">
      <formula>kvartal &lt; 4</formula>
    </cfRule>
  </conditionalFormatting>
  <conditionalFormatting sqref="A146">
    <cfRule type="expression" dxfId="2459" priority="4">
      <formula>kvartal &lt; 4</formula>
    </cfRule>
  </conditionalFormatting>
  <conditionalFormatting sqref="A154">
    <cfRule type="expression" dxfId="2458" priority="3">
      <formula>kvartal &lt; 4</formula>
    </cfRule>
  </conditionalFormatting>
  <conditionalFormatting sqref="A29">
    <cfRule type="expression" dxfId="2457" priority="2">
      <formula>kvartal &lt; 4</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8 f 6 9 7 3 f 7 - 0 8 c 0 - 4 5 7 9 - b f 5 c - 6 c 7 f a d 0 9 0 d 4 1 "   x m l n s = " h t t p : / / s c h e m a s . m i c r o s o f t . c o m / D a t a M a s h u p " > A A A A A P k D A A B Q S w M E F A A C A A g A N I O + S t z 3 K b 2 n A A A A + A A A A B I A H A B D b 2 5 m a W c v U G F j a 2 F n Z S 5 4 b W w g o h g A K K A U A A A A A A A A A A A A A A A A A A A A A A A A A A A A h Y 8 x D o I w G I W v Q r r T U m B A 8 l M G V 1 E T E + N a S 4 V G K I Y W y 9 0 c P J J X k E R R N 8 f 3 8 r 3 k e 4 / b H f K x b b y r 7 I 3 q d I Y o D p A n t e h K p a s M D f b k J y h n s O X i z C v p T b A 2 6 W h U h m p r L y k h z j n s I t z 1 F Q m D g J J D s d q J W r b c V 9 p Y r o V E n 1 X 5 f 4 U Y 7 F 8 y L M R R g u N 4 Q T F N K J C 5 h k L p L x J O x j g A 8 l P C c m j s 0 E u m j / 5 6 A 2 S O Q N 4 v 2 B N Q S w M E F A A C A A g A N I O + 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S D v k p 3 i M u 3 8 A A A A F U B A A A T A B w A R m 9 y b X V s Y X M v U 2 V j d G l v b j E u b S C i G A A o o B Q A A A A A A A A A A A A A A A A A A A A A A A A A A A B 9 j 8 F q w k A Q h s 8 u + A 7 D H i S B E P Q c A o U 0 J 0 E U p S 0 s S 9 i Y g a b Z Z H V 2 E y z i s Y / S J / H F u q n S 0 k v n M g P z f / 8 / Y 3 H v a t P B 9 t Y X y Z R N m X 1 V h B U 8 K q c g B Y 2 O g a + 1 I t W i Q 3 p C q m q / y E 9 7 1 H H W E 2 H n n g 0 1 p T F N E J 7 F y u t S / q N H L i 8 i M 5 3 z M h n B t 9 m y 1 h V 6 j + 1 R x 2 N O q S w G 3 N J g j 3 q + 4 B F w X Q 9 F q / w k N j 3 S e 8 r z l z w D U Z V G x u J Q 4 B h e H A i t d 1 X 2 z X S S T S Y P 1 0 / y r h x m s O r b E i n e m R 2 e X P D 3 e H H 9 I H m e X 0 K Y 8 W j E m k G R U / q O / s 8 u b 9 o 7 D z z h M m R 1 9 / t W 8 g V Q S w E C L Q A U A A I A C A A 0 g 7 5 K 3 P c p v a c A A A D 4 A A A A E g A A A A A A A A A A A A A A A A A A A A A A Q 2 9 u Z m l n L 1 B h Y 2 t h Z 2 U u e G 1 s U E s B A i 0 A F A A C A A g A N I O + S g / K 6 a u k A A A A 6 Q A A A B M A A A A A A A A A A A A A A A A A 8 w A A A F t D b 2 5 0 Z W 5 0 X 1 R 5 c G V z X S 5 4 b W x Q S w E C L Q A U A A I A C A A 0 g 7 5 K d 4 j L t / A A A A B V A Q A A E w A A A A A A A A A A A A A A A A D k A Q A A R m 9 y b X V s Y X M v U 2 V j d G l v b j E u b V B L B Q Y A A A A A A w A D A M I A A A A h A w A A A A A 9 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P l B 1 Y m x p Y z w v V 2 9 y a 2 J v b 2 t H c m 9 1 c F R 5 c G U + P C 9 Q Z X J t a X N z a W 9 u T G l z d D 5 V C w A A A A A A A D M L 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Y X R h P C 9 J d G V t U G F 0 a D 4 8 L 0 l 0 Z W 1 M b 2 N h d G l v b j 4 8 U 3 R h Y m x l R W 5 0 c m l l c z 4 8 R W 5 0 c n k g V H l w Z T 0 i S X N Q c m l 2 Y X R l I i B W Y W x 1 Z T 0 i b D A i I C 8 + P E V u d H J 5 I F R 5 c G U 9 I k 5 h b W V V c G R h d G V k Q W Z 0 Z X J G a W x s I i B W Y W x 1 Z T 0 i b D A i I C 8 + P E V u d H J 5 I F R 5 c G U 9 I k Z p b G x F b m F i b G V k I i B W Y W x 1 Z T 0 i b D A i I C 8 + P E V u d H J 5 I F R 5 c G U 9 I k Z p b G x U b 0 R h d G F N b 2 R l b E V u Y W J s Z W Q i I F Z h b H V l P S J s M C I g L z 4 8 R W 5 0 c n k g V H l w Z T 0 i Q n V m Z m V y T m V 4 d F J l Z n J l c 2 g i I F Z h b H V l P S J s M S I g L z 4 8 R W 5 0 c n k g V H l w Z T 0 i U m V z d W x 0 V H l w Z S I g V m F s d W U 9 I n N U Y W J s Z S I g L z 4 8 R W 5 0 c n k g V H l w Z T 0 i R m l s b E N v d W 5 0 I i B W Y W x 1 Z T 0 i b D k x N T Q i I C 8 + P E V u d H J 5 I F R 5 c G U 9 I k Z p b G x F c n J v c k N v d W 5 0 I i B W Y W x 1 Z T 0 i b D A i I C 8 + P E V u d H J 5 I F R 5 c G U 9 I k Z p b G x D b 2 x 1 b W 5 U e X B l c y I g V m F s d W U 9 I n N C Z 0 l D Q W d J Q 0 F n V T 0 i I C 8 + P E V u d H J 5 I F R 5 c G U 9 I k Z p b G x l Z E N v b X B s Z X R l U m V z d W x 0 V G 9 X b 3 J r c 2 h l Z X Q i I F Z h b H V l P S J s M S I g L z 4 8 R W 5 0 c n k g V H l w Z T 0 i Q W R k Z W R U b 0 R h d G F N b 2 R l b C I g V m F s d W U 9 I m w w I i A v P j x F b n R y e S B U e X B l P S J S Z W N v d m V y e V R h c m d l d F N o Z W V 0 I i B W Y W x 1 Z T 0 i c 0 F y a z I i I C 8 + P E V u d H J 5 I F R 5 c G U 9 I l J l Y 2 9 2 Z X J 5 V G F y Z 2 V 0 Q 2 9 s d W 1 u I i B W Y W x 1 Z T 0 i b D E i I C 8 + P E V u d H J 5 I F R 5 c G U 9 I l J l Y 2 9 2 Z X J 5 V G F y Z 2 V 0 U m 9 3 I i B W Y W x 1 Z T 0 i b D E i I C 8 + P E V u d H J 5 I F R 5 c G U 9 I l F 1 Z X J 5 S U Q i I F Z h b H V l P S J z N G U 4 M 2 F k Z D k t Z W N j Y i 0 0 Z W Y 2 L T l j Z j g t N m I y O T h k Z j A 0 N G M 5 I i A v P j x F b n R y e S B U e X B l P S J G a W x s Q 2 9 s d W 1 u T m F t Z X M i I F Z h b H V l P S J z W y Z x d W 9 0 O 3 P D u G t l b s O 4 a 2 t l b C Z x d W 9 0 O y w m c X V v d D t z Z W x z a 2 F w X 2 l k J n F 1 b 3 Q 7 L C Z x d W 9 0 O 8 O l c i Z x d W 9 0 O y w m c X V v d D t r d m F y d G F s J n F 1 b 3 Q 7 L C Z x d W 9 0 O 3 R h Y m V s b F 9 p Z C Z x d W 9 0 O y w m c X V v d D t y Y W R f a W Q m c X V v d D s s J n F 1 b 3 Q 7 a 2 F 0 Z W d v c m l f a W Q m c X V v d D s s J n F 1 b 3 Q 7 d m V y Z G k m c X V v d D t d I i A v P j x F b n R y e S B U e X B l P S J G a W x s R X J y b 3 J D b 2 R l I i B W Y W x 1 Z T 0 i c 1 V u a 2 5 v d 2 4 i I C 8 + P E V u d H J 5 I F R 5 c G U 9 I k Z p b G x M Y X N 0 V X B k Y X R l Z C I g V m F s d W U 9 I m Q y M D E 3 L T A 1 L T M w V D E 0 O j E 3 O j E 4 L j Q w N z I 4 M T V a 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E Y X R h L 0 t p b G R l L n t z w 7 h r Z W 7 D u G t r Z W w s M H 0 m c X V v d D s s J n F 1 b 3 Q 7 U 2 V j d G l v b j E v R G F 0 Y S 9 L a W x k Z S 5 7 c 2 V s c 2 t h c F 9 p Z C w x f S Z x d W 9 0 O y w m c X V v d D t T Z W N 0 a W 9 u M S 9 E Y X R h L 0 t p b G R l L n v D p X I s M n 0 m c X V v d D s s J n F 1 b 3 Q 7 U 2 V j d G l v b j E v R G F 0 Y S 9 L a W x k Z S 5 7 a 3 Z h c n R h b C w z f S Z x d W 9 0 O y w m c X V v d D t T Z W N 0 a W 9 u M S 9 E Y X R h L 0 t p b G R l L n t 0 Y W J l b G x f a W Q s N H 0 m c X V v d D s s J n F 1 b 3 Q 7 U 2 V j d G l v b j E v R G F 0 Y S 9 L a W x k Z S 5 7 c m F k X 2 l k L D V 9 J n F 1 b 3 Q 7 L C Z x d W 9 0 O 1 N l Y 3 R p b 2 4 x L 0 R h d G E v S 2 l s Z G U u e 2 t h d G V n b 3 J p X 2 l k L D Z 9 J n F 1 b 3 Q 7 L C Z x d W 9 0 O 1 N l Y 3 R p b 2 4 x L 0 R h d G E v S 2 l s Z G U u e 3 Z l c m R p L D d 9 J n F 1 b 3 Q 7 X S w m c X V v d D t D b 2 x 1 b W 5 D b 3 V u d C Z x d W 9 0 O z o 4 L C Z x d W 9 0 O 0 t l e U N v b H V t b k 5 h b W V z J n F 1 b 3 Q 7 O l t d L C Z x d W 9 0 O 0 N v b H V t b k l k Z W 5 0 a X R p Z X M m c X V v d D s 6 W y Z x d W 9 0 O 1 N l Y 3 R p b 2 4 x L 0 R h d G E v S 2 l s Z G U u e 3 P D u G t l b s O 4 a 2 t l b C w w f S Z x d W 9 0 O y w m c X V v d D t T Z W N 0 a W 9 u M S 9 E Y X R h L 0 t p b G R l L n t z Z W x z a 2 F w X 2 l k L D F 9 J n F 1 b 3 Q 7 L C Z x d W 9 0 O 1 N l Y 3 R p b 2 4 x L 0 R h d G E v S 2 l s Z G U u e 8 O l c i w y f S Z x d W 9 0 O y w m c X V v d D t T Z W N 0 a W 9 u M S 9 E Y X R h L 0 t p b G R l L n t r d m F y d G F s L D N 9 J n F 1 b 3 Q 7 L C Z x d W 9 0 O 1 N l Y 3 R p b 2 4 x L 0 R h d G E v S 2 l s Z G U u e 3 R h Y m V s b F 9 p Z C w 0 f S Z x d W 9 0 O y w m c X V v d D t T Z W N 0 a W 9 u M S 9 E Y X R h L 0 t p b G R l L n t y Y W R f a W Q s N X 0 m c X V v d D s s J n F 1 b 3 Q 7 U 2 V j d G l v b j E v R G F 0 Y S 9 L a W x k Z S 5 7 a 2 F 0 Z W d v c m l f a W Q s N n 0 m c X V v d D s s J n F 1 b 3 Q 7 U 2 V j d G l v b j E v R G F 0 Y S 9 L a W x k Z S 5 7 d m V y Z G k s N 3 0 m c X V v d D t d L C Z x d W 9 0 O 1 J l b G F 0 a W 9 u c 2 h p c E l u Z m 8 m c X V v d D s 6 W 1 1 9 I i A v P j w v U 3 R h Y m x l R W 5 0 c m l l c z 4 8 L 0 l 0 Z W 0 + P E l 0 Z W 0 + P E l 0 Z W 1 M b 2 N h d G l v b j 4 8 S X R l b V R 5 c G U + R m 9 y b X V s Y T w v S X R l b V R 5 c G U + P E l 0 Z W 1 Q Y X R o P l N l Y 3 R p b 2 4 x L 0 R h d G E v S 2 l s Z G U 8 L 0 l 0 Z W 1 Q Y X R o P j w v S X R l b U x v Y 2 F 0 a W 9 u P j x T d G F i b G V F b n R y a W V z I C 8 + P C 9 J d G V t P j x J d G V t P j x J d G V t T G 9 j Y X R p b 2 4 + P E l 0 Z W 1 U e X B l P k Z v c m 1 1 b G E 8 L 0 l 0 Z W 1 U e X B l P j x J d G V t U G F 0 a D 5 T Z W N 0 a W 9 u M S 9 E Y X R h L 1 B h c m F t Z X R l c l Z l c m R p P C 9 J d G V t U G F 0 a D 4 8 L 0 l 0 Z W 1 M b 2 N h d G l v b j 4 8 U 3 R h Y m x l R W 5 0 c m l l c y A v P j w v S X R l b T 4 8 L 0 l 0 Z W 1 z P j w v T G 9 j Y W x Q Y W N r Y W d l T W V 0 Y W R h d G F G a W x l P h Y A A A B Q S w U G A A A A A A A A A A A A A A A A A A A A A A A A 2 g A A A A E A A A D Q j J 3 f A R X R E Y x 6 A M B P w p f r A Q A A A N Z n W 9 K R L X 1 M o o T 6 i B L 0 t y w A A A A A A g A A A A A A A 2 Y A A M A A A A A Q A A A A G L N 8 P Q t y i / Z N g J o i 2 B n l x w A A A A A E g A A A o A A A A B A A A A C O Q c 9 G 2 2 S + y G r m a + p a j C y T U A A A A L n I d 5 I Y 2 K 4 8 H Q 4 J 0 g C V l 3 a d Q J h y Y n f C t K P B J D n G E p X l B n F j I H J 6 d X E D s T N v f G N S A N 4 D D x / p k r X o a W R P + U Z Q Z i O m V S l H + t S 2 t e 8 A x w S M Q 3 3 6 F A A A A N O a 5 e I b 4 V w h h R B U E B f O r O Q C f u j y < / D a t a M a s h u p > 
</file>

<file path=customXml/item2.xml><?xml version="1.0" encoding="utf-8"?>
<ct:contentTypeSchema xmlns:ct="http://schemas.microsoft.com/office/2006/metadata/contentType" xmlns:ma="http://schemas.microsoft.com/office/2006/metadata/properties/metaAttributes" ct:_="" ma:_="" ma:contentTypeName="Statistikk" ma:contentTypeID="0x0101000C511E5DF31BAD48807550FE88829D9D0038FF55C83469DE4F9B7DCA1B89E318DA" ma:contentTypeVersion="4" ma:contentTypeDescription="" ma:contentTypeScope="" ma:versionID="ca25aed54c960d52022b61f452b943cb">
  <xsd:schema xmlns:xsd="http://www.w3.org/2001/XMLSchema" xmlns:xs="http://www.w3.org/2001/XMLSchema" xmlns:p="http://schemas.microsoft.com/office/2006/metadata/properties" xmlns:ns2="6edf9311-6556-4af2-85ff-d57844cfe120" xmlns:ns3="d35b3e2b-d440-44dd-b9dd-e54a3943adc2" targetNamespace="http://schemas.microsoft.com/office/2006/metadata/properties" ma:root="true" ma:fieldsID="6aaeb2f404abc7033daa625e0dd95337" ns2:_="" ns3:_="">
    <xsd:import namespace="6edf9311-6556-4af2-85ff-d57844cfe120"/>
    <xsd:import namespace="d35b3e2b-d440-44dd-b9dd-e54a3943adc2"/>
    <xsd:element name="properties">
      <xsd:complexType>
        <xsd:sequence>
          <xsd:element name="documentManagement">
            <xsd:complexType>
              <xsd:all>
                <xsd:element ref="ns2:a0e180d50ff4423da66c611fe0af74a4" minOccurs="0"/>
                <xsd:element ref="ns2:TaxCatchAll" minOccurs="0"/>
                <xsd:element ref="ns2:TaxCatchAllLabel"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df9311-6556-4af2-85ff-d57844cfe120" elementFormDefault="qualified">
    <xsd:import namespace="http://schemas.microsoft.com/office/2006/documentManagement/types"/>
    <xsd:import namespace="http://schemas.microsoft.com/office/infopath/2007/PartnerControls"/>
    <xsd:element name="a0e180d50ff4423da66c611fe0af74a4" ma:index="8" ma:taxonomy="true" ma:internalName="a0e180d50ff4423da66c611fe0af74a4" ma:taxonomyFieldName="Statistikk" ma:displayName="Statistikk" ma:indexed="true" ma:default="" ma:fieldId="{a0e180d5-0ff4-423d-a66c-611fe0af74a4}" ma:sspId="dab2b8ef-c951-45bf-a0d0-9b3f2fbb5ccb" ma:termSetId="11bf6401-ff6f-43ab-90c7-9959af6e779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0ebe59-b68a-4ac7-afab-48fa3cf54c5c}" ma:internalName="TaxCatchAll" ma:showField="CatchAllData" ma:web="6edf9311-6556-4af2-85ff-d57844cfe12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0ebe59-b68a-4ac7-afab-48fa3cf54c5c}" ma:internalName="TaxCatchAllLabel" ma:readOnly="true" ma:showField="CatchAllDataLabel" ma:web="6edf9311-6556-4af2-85ff-d57844cfe120">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kument-ID-verdi" ma:description="Verdien for dokument-IDen som er tilordnet elementet." ma:internalName="_dlc_DocId" ma:readOnly="true">
      <xsd:simpleType>
        <xsd:restriction base="dms:Text"/>
      </xsd:simpleType>
    </xsd:element>
    <xsd:element name="_dlc_DocIdUrl" ma:index="13"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5b3e2b-d440-44dd-b9dd-e54a3943adc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a0e180d50ff4423da66c611fe0af74a4 xmlns="6edf9311-6556-4af2-85ff-d57844cfe120">
      <Terms xmlns="http://schemas.microsoft.com/office/infopath/2007/PartnerControls"/>
    </a0e180d50ff4423da66c611fe0af74a4>
    <TaxCatchAll xmlns="6edf9311-6556-4af2-85ff-d57844cfe120" xsi:nil="true"/>
    <_dlc_DocId xmlns="6edf9311-6556-4af2-85ff-d57844cfe120">2020-123998358-379</_dlc_DocId>
    <_dlc_DocIdUrl xmlns="6edf9311-6556-4af2-85ff-d57844cfe120">
      <Url>https://finansnorge.sharepoint.com/sites/intranett/arkiv/_layouts/15/DocIdRedir.aspx?ID=2020-123998358-379</Url>
      <Description>2020-123998358-379</Description>
    </_dlc_DocIdUrl>
  </documentManagement>
</p:properties>
</file>

<file path=customXml/itemProps1.xml><?xml version="1.0" encoding="utf-8"?>
<ds:datastoreItem xmlns:ds="http://schemas.openxmlformats.org/officeDocument/2006/customXml" ds:itemID="{876D0E57-63FA-462B-9E7D-F6539ACE91E2}">
  <ds:schemaRefs>
    <ds:schemaRef ds:uri="http://schemas.microsoft.com/DataMashup"/>
  </ds:schemaRefs>
</ds:datastoreItem>
</file>

<file path=customXml/itemProps2.xml><?xml version="1.0" encoding="utf-8"?>
<ds:datastoreItem xmlns:ds="http://schemas.openxmlformats.org/officeDocument/2006/customXml" ds:itemID="{5B6BFC7A-6FDD-41A3-BA7E-8DB78D64922C}"/>
</file>

<file path=customXml/itemProps3.xml><?xml version="1.0" encoding="utf-8"?>
<ds:datastoreItem xmlns:ds="http://schemas.openxmlformats.org/officeDocument/2006/customXml" ds:itemID="{8681FC25-8F90-4706-88F0-1A103F9D25ED}"/>
</file>

<file path=customXml/itemProps4.xml><?xml version="1.0" encoding="utf-8"?>
<ds:datastoreItem xmlns:ds="http://schemas.openxmlformats.org/officeDocument/2006/customXml" ds:itemID="{0B396A3B-866B-49BE-AB7A-F6B1983EC780}"/>
</file>

<file path=customXml/itemProps5.xml><?xml version="1.0" encoding="utf-8"?>
<ds:datastoreItem xmlns:ds="http://schemas.openxmlformats.org/officeDocument/2006/customXml" ds:itemID="{5111267A-A34B-4AE2-A386-2F984D8DC9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4</vt:i4>
      </vt:variant>
    </vt:vector>
  </HeadingPairs>
  <TitlesOfParts>
    <vt:vector size="38" baseType="lpstr">
      <vt:lpstr>Forside</vt:lpstr>
      <vt:lpstr>Innhold</vt:lpstr>
      <vt:lpstr>Figurer</vt:lpstr>
      <vt:lpstr>Tabel 1.1</vt:lpstr>
      <vt:lpstr>Tabell 1.2</vt:lpstr>
      <vt:lpstr>Tabell 1.3</vt:lpstr>
      <vt:lpstr>Skjema total MA</vt:lpstr>
      <vt:lpstr>ACE European Group</vt:lpstr>
      <vt:lpstr>Danica Pensjonsforsikring</vt:lpstr>
      <vt:lpstr>DNB Livsforsikring</vt:lpstr>
      <vt:lpstr>Eika Forsikring AS</vt:lpstr>
      <vt:lpstr>Frende Livsforsikring</vt:lpstr>
      <vt:lpstr>Frende Skadeforsikring</vt:lpstr>
      <vt:lpstr>Gjensidige Forsikring</vt:lpstr>
      <vt:lpstr>Gjensidige Pensjon</vt:lpstr>
      <vt:lpstr>Handelsbanken Liv</vt:lpstr>
      <vt:lpstr>If Skadeforsikring NUF</vt:lpstr>
      <vt:lpstr>KLP</vt:lpstr>
      <vt:lpstr>KLP Bedriftspensjon AS</vt:lpstr>
      <vt:lpstr>KLP Skadeforsikring AS</vt:lpstr>
      <vt:lpstr>Landbruksforsikring AS</vt:lpstr>
      <vt:lpstr>NEMI Forsikring</vt:lpstr>
      <vt:lpstr>Nordea Liv </vt:lpstr>
      <vt:lpstr>Oslo Pensjonsforsikring</vt:lpstr>
      <vt:lpstr>SHB Liv</vt:lpstr>
      <vt:lpstr>Silver Pensjonsforsikring AS</vt:lpstr>
      <vt:lpstr>Sparebank 1</vt:lpstr>
      <vt:lpstr>Storebrand Livsforsikring</vt:lpstr>
      <vt:lpstr>Telenor Forsikring</vt:lpstr>
      <vt:lpstr>Tryg Forsikring</vt:lpstr>
      <vt:lpstr>Tabell 4</vt:lpstr>
      <vt:lpstr>Tabell 6</vt:lpstr>
      <vt:lpstr>Tabell 8</vt:lpstr>
      <vt:lpstr>Noter og kommentarer</vt:lpstr>
      <vt:lpstr>'ACE European Group'!Utskriftsområde</vt:lpstr>
      <vt:lpstr>'NEMI Forsikring'!Utskriftsområde</vt:lpstr>
      <vt:lpstr>'Noter og kommentarer'!Utskriftsområde</vt:lpstr>
      <vt:lpstr>'Skjema total MA'!Utskriftsområde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Anne-Kathrine Johansen</dc:creator>
  <cp:lastModifiedBy>Randi Mørk</cp:lastModifiedBy>
  <cp:lastPrinted>2016-06-01T05:37:12Z</cp:lastPrinted>
  <dcterms:created xsi:type="dcterms:W3CDTF">2010-12-15T10:21:26Z</dcterms:created>
  <dcterms:modified xsi:type="dcterms:W3CDTF">2017-10-04T11:50:15Z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0x0101000C511E5DF31BAD48807550FE88829D9D0038FF55C83469DE4F9B7DCA1B89E318DA</vt:lpwstr>
  </property>
  <property fmtid="{D5CDD505-2E9C-101B-9397-08002B2CF9AE}" pid="3" name="_dlc_DocIdItemGuid">
    <vt:lpwstr>1b4ab10d-c2d0-4f63-a7e2-4ef4cb36dad6</vt:lpwstr>
  </property>
  <property fmtid="{D5CDD505-2E9C-101B-9397-08002B2CF9AE}" pid="4" name="Avtale">
    <vt:lpwstr/>
  </property>
  <property fmtid="{D5CDD505-2E9C-101B-9397-08002B2CF9AE}" pid="5" name="n5dc56bd60b9453d8a2d716a3ace2936">
    <vt:lpwstr/>
  </property>
  <property fmtid="{D5CDD505-2E9C-101B-9397-08002B2CF9AE}" pid="6" name="Korrespondanse_x002d_fnf">
    <vt:lpwstr/>
  </property>
  <property fmtid="{D5CDD505-2E9C-101B-9397-08002B2CF9AE}" pid="7" name="pb5e3c85e100497daa11dd5a916fed68">
    <vt:lpwstr/>
  </property>
  <property fmtid="{D5CDD505-2E9C-101B-9397-08002B2CF9AE}" pid="8" name="Korrespondanse">
    <vt:lpwstr/>
  </property>
  <property fmtid="{D5CDD505-2E9C-101B-9397-08002B2CF9AE}" pid="9" name="b42cd6bccb18471bb7f8fb6f2b7f8ea5">
    <vt:lpwstr/>
  </property>
  <property fmtid="{D5CDD505-2E9C-101B-9397-08002B2CF9AE}" pid="10" name="Statistikk">
    <vt:lpwstr/>
  </property>
  <property fmtid="{D5CDD505-2E9C-101B-9397-08002B2CF9AE}" pid="11" name="Korrespondanse-fnf">
    <vt:lpwstr/>
  </property>
</Properties>
</file>